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D:\Зам директора\Ильшат\2020-2022\2020-2022\"/>
    </mc:Choice>
  </mc:AlternateContent>
  <xr:revisionPtr revIDLastSave="0" documentId="13_ncr:1_{B5BE506E-49EE-497D-8533-D83A25C31FEB}" xr6:coauthVersionLast="46" xr6:coauthVersionMax="46" xr10:uidLastSave="{00000000-0000-0000-0000-000000000000}"/>
  <bookViews>
    <workbookView xWindow="-120" yWindow="-120" windowWidth="38640" windowHeight="21240" tabRatio="868" activeTab="24" xr2:uid="{00000000-000D-0000-FFFF-FFFF00000000}"/>
  </bookViews>
  <sheets>
    <sheet name="С № 1 (2020)" sheetId="3" r:id="rId1"/>
    <sheet name="С № 1 (2021)" sheetId="4" r:id="rId2"/>
    <sheet name="С № 1 (2022)" sheetId="5" r:id="rId3"/>
    <sheet name="С № 2" sheetId="6" r:id="rId4"/>
    <sheet name="С № 3" sheetId="7" r:id="rId5"/>
    <sheet name="С № 4" sheetId="8" r:id="rId6"/>
    <sheet name="С № 5 (2020)" sheetId="10" r:id="rId7"/>
    <sheet name="С № 5 (2021)" sheetId="11" r:id="rId8"/>
    <sheet name="С № 5 (2022)" sheetId="12" r:id="rId9"/>
    <sheet name="С № 6" sheetId="13" r:id="rId10"/>
    <sheet name="С № 7" sheetId="14" r:id="rId11"/>
    <sheet name="С № 8" sheetId="15" r:id="rId12"/>
    <sheet name="С № 9" sheetId="16" r:id="rId13"/>
    <sheet name="С № 10" sheetId="17" r:id="rId14"/>
    <sheet name="С № 11.1" sheetId="18" state="hidden" r:id="rId15"/>
    <sheet name="С № 11" sheetId="45" r:id="rId16"/>
    <sheet name="С № 11.3" sheetId="30" state="hidden" r:id="rId17"/>
    <sheet name="С № 12" sheetId="19" r:id="rId18"/>
    <sheet name="С № 13" sheetId="20" r:id="rId19"/>
    <sheet name="С № 14" sheetId="21" r:id="rId20"/>
    <sheet name="Г № 15" sheetId="31" r:id="rId21"/>
    <sheet name="Г № 16" sheetId="32" r:id="rId22"/>
    <sheet name="Ф №18" sheetId="34" state="hidden" r:id="rId23"/>
    <sheet name="Ф № 19" sheetId="35" state="hidden" r:id="rId24"/>
    <sheet name="Ф № 17" sheetId="43" r:id="rId25"/>
    <sheet name="Ф № 18" sheetId="44" r:id="rId26"/>
    <sheet name="№ 19" sheetId="24" r:id="rId27"/>
    <sheet name="№ 20" sheetId="25" r:id="rId28"/>
    <sheet name="№ 21" sheetId="26" r:id="rId29"/>
    <sheet name="№ 22" sheetId="42" r:id="rId30"/>
    <sheet name="№23" sheetId="41" r:id="rId31"/>
  </sheets>
  <externalReferences>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s>
  <definedNames>
    <definedName name="_________wrn2" localSheetId="30" hidden="1">{"glc1",#N/A,FALSE,"GLC";"glc2",#N/A,FALSE,"GLC";"glc3",#N/A,FALSE,"GLC";"glc4",#N/A,FALSE,"GLC";"glc5",#N/A,FALSE,"GLC"}</definedName>
    <definedName name="_________wrn2" localSheetId="15" hidden="1">{"glc1",#N/A,FALSE,"GLC";"glc2",#N/A,FALSE,"GLC";"glc3",#N/A,FALSE,"GLC";"glc4",#N/A,FALSE,"GLC";"glc5",#N/A,FALSE,"GLC"}</definedName>
    <definedName name="_________wrn2" localSheetId="14" hidden="1">{"glc1",#N/A,FALSE,"GLC";"glc2",#N/A,FALSE,"GLC";"glc3",#N/A,FALSE,"GLC";"glc4",#N/A,FALSE,"GLC";"glc5",#N/A,FALSE,"GLC"}</definedName>
    <definedName name="_________wrn2" localSheetId="18" hidden="1">{"glc1",#N/A,FALSE,"GLC";"glc2",#N/A,FALSE,"GLC";"glc3",#N/A,FALSE,"GLC";"glc4",#N/A,FALSE,"GLC";"glc5",#N/A,FALSE,"GLC"}</definedName>
    <definedName name="_________wrn2" hidden="1">{"glc1",#N/A,FALSE,"GLC";"glc2",#N/A,FALSE,"GLC";"glc3",#N/A,FALSE,"GLC";"glc4",#N/A,FALSE,"GLC";"glc5",#N/A,FALSE,"GLC"}</definedName>
    <definedName name="_________wrn222" localSheetId="30" hidden="1">{"glc1",#N/A,FALSE,"GLC";"glc2",#N/A,FALSE,"GLC";"glc3",#N/A,FALSE,"GLC";"glc4",#N/A,FALSE,"GLC";"glc5",#N/A,FALSE,"GLC"}</definedName>
    <definedName name="_________wrn222" localSheetId="15" hidden="1">{"glc1",#N/A,FALSE,"GLC";"glc2",#N/A,FALSE,"GLC";"glc3",#N/A,FALSE,"GLC";"glc4",#N/A,FALSE,"GLC";"glc5",#N/A,FALSE,"GLC"}</definedName>
    <definedName name="_________wrn222" localSheetId="14" hidden="1">{"glc1",#N/A,FALSE,"GLC";"glc2",#N/A,FALSE,"GLC";"glc3",#N/A,FALSE,"GLC";"glc4",#N/A,FALSE,"GLC";"glc5",#N/A,FALSE,"GLC"}</definedName>
    <definedName name="_________wrn222" localSheetId="18" hidden="1">{"glc1",#N/A,FALSE,"GLC";"glc2",#N/A,FALSE,"GLC";"glc3",#N/A,FALSE,"GLC";"glc4",#N/A,FALSE,"GLC";"glc5",#N/A,FALSE,"GLC"}</definedName>
    <definedName name="_________wrn222" hidden="1">{"glc1",#N/A,FALSE,"GLC";"glc2",#N/A,FALSE,"GLC";"glc3",#N/A,FALSE,"GLC";"glc4",#N/A,FALSE,"GLC";"glc5",#N/A,FALSE,"GLC"}</definedName>
    <definedName name="________wrn2" localSheetId="30" hidden="1">{"glc1",#N/A,FALSE,"GLC";"glc2",#N/A,FALSE,"GLC";"glc3",#N/A,FALSE,"GLC";"glc4",#N/A,FALSE,"GLC";"glc5",#N/A,FALSE,"GLC"}</definedName>
    <definedName name="________wrn2" localSheetId="15" hidden="1">{"glc1",#N/A,FALSE,"GLC";"glc2",#N/A,FALSE,"GLC";"glc3",#N/A,FALSE,"GLC";"glc4",#N/A,FALSE,"GLC";"glc5",#N/A,FALSE,"GLC"}</definedName>
    <definedName name="________wrn2" localSheetId="14" hidden="1">{"glc1",#N/A,FALSE,"GLC";"glc2",#N/A,FALSE,"GLC";"glc3",#N/A,FALSE,"GLC";"glc4",#N/A,FALSE,"GLC";"glc5",#N/A,FALSE,"GLC"}</definedName>
    <definedName name="________wrn2" localSheetId="18" hidden="1">{"glc1",#N/A,FALSE,"GLC";"glc2",#N/A,FALSE,"GLC";"glc3",#N/A,FALSE,"GLC";"glc4",#N/A,FALSE,"GLC";"glc5",#N/A,FALSE,"GLC"}</definedName>
    <definedName name="________wrn2" hidden="1">{"glc1",#N/A,FALSE,"GLC";"glc2",#N/A,FALSE,"GLC";"glc3",#N/A,FALSE,"GLC";"glc4",#N/A,FALSE,"GLC";"glc5",#N/A,FALSE,"GLC"}</definedName>
    <definedName name="________wrn222" localSheetId="30" hidden="1">{"glc1",#N/A,FALSE,"GLC";"glc2",#N/A,FALSE,"GLC";"glc3",#N/A,FALSE,"GLC";"glc4",#N/A,FALSE,"GLC";"glc5",#N/A,FALSE,"GLC"}</definedName>
    <definedName name="________wrn222" localSheetId="15" hidden="1">{"glc1",#N/A,FALSE,"GLC";"glc2",#N/A,FALSE,"GLC";"glc3",#N/A,FALSE,"GLC";"glc4",#N/A,FALSE,"GLC";"glc5",#N/A,FALSE,"GLC"}</definedName>
    <definedName name="________wrn222" localSheetId="14" hidden="1">{"glc1",#N/A,FALSE,"GLC";"glc2",#N/A,FALSE,"GLC";"glc3",#N/A,FALSE,"GLC";"glc4",#N/A,FALSE,"GLC";"glc5",#N/A,FALSE,"GLC"}</definedName>
    <definedName name="________wrn222" localSheetId="18" hidden="1">{"glc1",#N/A,FALSE,"GLC";"glc2",#N/A,FALSE,"GLC";"glc3",#N/A,FALSE,"GLC";"glc4",#N/A,FALSE,"GLC";"glc5",#N/A,FALSE,"GLC"}</definedName>
    <definedName name="________wrn222" hidden="1">{"glc1",#N/A,FALSE,"GLC";"glc2",#N/A,FALSE,"GLC";"glc3",#N/A,FALSE,"GLC";"glc4",#N/A,FALSE,"GLC";"glc5",#N/A,FALSE,"GLC"}</definedName>
    <definedName name="________wrn3" localSheetId="15" hidden="1">{"glc1",#N/A,FALSE,"GLC";"glc2",#N/A,FALSE,"GLC";"glc3",#N/A,FALSE,"GLC";"glc4",#N/A,FALSE,"GLC";"glc5",#N/A,FALSE,"GLC"}</definedName>
    <definedName name="________wrn3" hidden="1">{"glc1",#N/A,FALSE,"GLC";"glc2",#N/A,FALSE,"GLC";"glc3",#N/A,FALSE,"GLC";"glc4",#N/A,FALSE,"GLC";"glc5",#N/A,FALSE,"GLC"}</definedName>
    <definedName name="_______wrn2" localSheetId="30" hidden="1">{"glc1",#N/A,FALSE,"GLC";"glc2",#N/A,FALSE,"GLC";"glc3",#N/A,FALSE,"GLC";"glc4",#N/A,FALSE,"GLC";"glc5",#N/A,FALSE,"GLC"}</definedName>
    <definedName name="_______wrn2" localSheetId="15" hidden="1">{"glc1",#N/A,FALSE,"GLC";"glc2",#N/A,FALSE,"GLC";"glc3",#N/A,FALSE,"GLC";"glc4",#N/A,FALSE,"GLC";"glc5",#N/A,FALSE,"GLC"}</definedName>
    <definedName name="_______wrn2" localSheetId="14" hidden="1">{"glc1",#N/A,FALSE,"GLC";"glc2",#N/A,FALSE,"GLC";"glc3",#N/A,FALSE,"GLC";"glc4",#N/A,FALSE,"GLC";"glc5",#N/A,FALSE,"GLC"}</definedName>
    <definedName name="_______wrn2" localSheetId="18" hidden="1">{"glc1",#N/A,FALSE,"GLC";"glc2",#N/A,FALSE,"GLC";"glc3",#N/A,FALSE,"GLC";"glc4",#N/A,FALSE,"GLC";"glc5",#N/A,FALSE,"GLC"}</definedName>
    <definedName name="_______wrn2" hidden="1">{"glc1",#N/A,FALSE,"GLC";"glc2",#N/A,FALSE,"GLC";"glc3",#N/A,FALSE,"GLC";"glc4",#N/A,FALSE,"GLC";"glc5",#N/A,FALSE,"GLC"}</definedName>
    <definedName name="_______wrn222" localSheetId="30" hidden="1">{"glc1",#N/A,FALSE,"GLC";"glc2",#N/A,FALSE,"GLC";"glc3",#N/A,FALSE,"GLC";"glc4",#N/A,FALSE,"GLC";"glc5",#N/A,FALSE,"GLC"}</definedName>
    <definedName name="_______wrn222" localSheetId="15" hidden="1">{"glc1",#N/A,FALSE,"GLC";"glc2",#N/A,FALSE,"GLC";"glc3",#N/A,FALSE,"GLC";"glc4",#N/A,FALSE,"GLC";"glc5",#N/A,FALSE,"GLC"}</definedName>
    <definedName name="_______wrn222" localSheetId="14" hidden="1">{"glc1",#N/A,FALSE,"GLC";"glc2",#N/A,FALSE,"GLC";"glc3",#N/A,FALSE,"GLC";"glc4",#N/A,FALSE,"GLC";"glc5",#N/A,FALSE,"GLC"}</definedName>
    <definedName name="_______wrn222" localSheetId="18" hidden="1">{"glc1",#N/A,FALSE,"GLC";"glc2",#N/A,FALSE,"GLC";"glc3",#N/A,FALSE,"GLC";"glc4",#N/A,FALSE,"GLC";"glc5",#N/A,FALSE,"GLC"}</definedName>
    <definedName name="_______wrn222" hidden="1">{"glc1",#N/A,FALSE,"GLC";"glc2",#N/A,FALSE,"GLC";"glc3",#N/A,FALSE,"GLC";"glc4",#N/A,FALSE,"GLC";"glc5",#N/A,FALSE,"GLC"}</definedName>
    <definedName name="_______wrn55" localSheetId="15" hidden="1">{"glc1",#N/A,FALSE,"GLC";"glc2",#N/A,FALSE,"GLC";"glc3",#N/A,FALSE,"GLC";"glc4",#N/A,FALSE,"GLC";"glc5",#N/A,FALSE,"GLC"}</definedName>
    <definedName name="_______wrn55" hidden="1">{"glc1",#N/A,FALSE,"GLC";"glc2",#N/A,FALSE,"GLC";"glc3",#N/A,FALSE,"GLC";"glc4",#N/A,FALSE,"GLC";"glc5",#N/A,FALSE,"GLC"}</definedName>
    <definedName name="_______цкт" localSheetId="15" hidden="1">{"glc1",#N/A,FALSE,"GLC";"glc2",#N/A,FALSE,"GLC";"glc3",#N/A,FALSE,"GLC";"glc4",#N/A,FALSE,"GLC";"glc5",#N/A,FALSE,"GLC"}</definedName>
    <definedName name="_______цкт" hidden="1">{"glc1",#N/A,FALSE,"GLC";"glc2",#N/A,FALSE,"GLC";"glc3",#N/A,FALSE,"GLC";"glc4",#N/A,FALSE,"GLC";"glc5",#N/A,FALSE,"GLC"}</definedName>
    <definedName name="______wrn2" localSheetId="30" hidden="1">{"glc1",#N/A,FALSE,"GLC";"glc2",#N/A,FALSE,"GLC";"glc3",#N/A,FALSE,"GLC";"glc4",#N/A,FALSE,"GLC";"glc5",#N/A,FALSE,"GLC"}</definedName>
    <definedName name="______wrn2" localSheetId="15" hidden="1">{"glc1",#N/A,FALSE,"GLC";"glc2",#N/A,FALSE,"GLC";"glc3",#N/A,FALSE,"GLC";"glc4",#N/A,FALSE,"GLC";"glc5",#N/A,FALSE,"GLC"}</definedName>
    <definedName name="______wrn2" localSheetId="14" hidden="1">{"glc1",#N/A,FALSE,"GLC";"glc2",#N/A,FALSE,"GLC";"glc3",#N/A,FALSE,"GLC";"glc4",#N/A,FALSE,"GLC";"glc5",#N/A,FALSE,"GLC"}</definedName>
    <definedName name="______wrn2" localSheetId="18" hidden="1">{"glc1",#N/A,FALSE,"GLC";"glc2",#N/A,FALSE,"GLC";"glc3",#N/A,FALSE,"GLC";"glc4",#N/A,FALSE,"GLC";"glc5",#N/A,FALSE,"GLC"}</definedName>
    <definedName name="______wrn2" hidden="1">{"glc1",#N/A,FALSE,"GLC";"glc2",#N/A,FALSE,"GLC";"glc3",#N/A,FALSE,"GLC";"glc4",#N/A,FALSE,"GLC";"glc5",#N/A,FALSE,"GLC"}</definedName>
    <definedName name="______wrn222" localSheetId="30" hidden="1">{"glc1",#N/A,FALSE,"GLC";"glc2",#N/A,FALSE,"GLC";"glc3",#N/A,FALSE,"GLC";"glc4",#N/A,FALSE,"GLC";"glc5",#N/A,FALSE,"GLC"}</definedName>
    <definedName name="______wrn222" localSheetId="15" hidden="1">{"glc1",#N/A,FALSE,"GLC";"glc2",#N/A,FALSE,"GLC";"glc3",#N/A,FALSE,"GLC";"glc4",#N/A,FALSE,"GLC";"glc5",#N/A,FALSE,"GLC"}</definedName>
    <definedName name="______wrn222" localSheetId="14" hidden="1">{"glc1",#N/A,FALSE,"GLC";"glc2",#N/A,FALSE,"GLC";"glc3",#N/A,FALSE,"GLC";"glc4",#N/A,FALSE,"GLC";"glc5",#N/A,FALSE,"GLC"}</definedName>
    <definedName name="______wrn222" localSheetId="18" hidden="1">{"glc1",#N/A,FALSE,"GLC";"glc2",#N/A,FALSE,"GLC";"glc3",#N/A,FALSE,"GLC";"glc4",#N/A,FALSE,"GLC";"glc5",#N/A,FALSE,"GLC"}</definedName>
    <definedName name="______wrn222" hidden="1">{"glc1",#N/A,FALSE,"GLC";"glc2",#N/A,FALSE,"GLC";"glc3",#N/A,FALSE,"GLC";"glc4",#N/A,FALSE,"GLC";"glc5",#N/A,FALSE,"GLC"}</definedName>
    <definedName name="_____wrn2" localSheetId="30" hidden="1">{"glc1",#N/A,FALSE,"GLC";"glc2",#N/A,FALSE,"GLC";"glc3",#N/A,FALSE,"GLC";"glc4",#N/A,FALSE,"GLC";"glc5",#N/A,FALSE,"GLC"}</definedName>
    <definedName name="_____wrn2" localSheetId="15" hidden="1">{"glc1",#N/A,FALSE,"GLC";"glc2",#N/A,FALSE,"GLC";"glc3",#N/A,FALSE,"GLC";"glc4",#N/A,FALSE,"GLC";"glc5",#N/A,FALSE,"GLC"}</definedName>
    <definedName name="_____wrn2" localSheetId="14" hidden="1">{"glc1",#N/A,FALSE,"GLC";"glc2",#N/A,FALSE,"GLC";"glc3",#N/A,FALSE,"GLC";"glc4",#N/A,FALSE,"GLC";"glc5",#N/A,FALSE,"GLC"}</definedName>
    <definedName name="_____wrn2" localSheetId="18" hidden="1">{"glc1",#N/A,FALSE,"GLC";"glc2",#N/A,FALSE,"GLC";"glc3",#N/A,FALSE,"GLC";"glc4",#N/A,FALSE,"GLC";"glc5",#N/A,FALSE,"GLC"}</definedName>
    <definedName name="_____wrn2" hidden="1">{"glc1",#N/A,FALSE,"GLC";"glc2",#N/A,FALSE,"GLC";"glc3",#N/A,FALSE,"GLC";"glc4",#N/A,FALSE,"GLC";"glc5",#N/A,FALSE,"GLC"}</definedName>
    <definedName name="_____wrn222" localSheetId="30" hidden="1">{"glc1",#N/A,FALSE,"GLC";"glc2",#N/A,FALSE,"GLC";"glc3",#N/A,FALSE,"GLC";"glc4",#N/A,FALSE,"GLC";"glc5",#N/A,FALSE,"GLC"}</definedName>
    <definedName name="_____wrn222" localSheetId="15" hidden="1">{"glc1",#N/A,FALSE,"GLC";"glc2",#N/A,FALSE,"GLC";"glc3",#N/A,FALSE,"GLC";"glc4",#N/A,FALSE,"GLC";"glc5",#N/A,FALSE,"GLC"}</definedName>
    <definedName name="_____wrn222" localSheetId="14" hidden="1">{"glc1",#N/A,FALSE,"GLC";"glc2",#N/A,FALSE,"GLC";"glc3",#N/A,FALSE,"GLC";"glc4",#N/A,FALSE,"GLC";"glc5",#N/A,FALSE,"GLC"}</definedName>
    <definedName name="_____wrn222" localSheetId="18" hidden="1">{"glc1",#N/A,FALSE,"GLC";"glc2",#N/A,FALSE,"GLC";"glc3",#N/A,FALSE,"GLC";"glc4",#N/A,FALSE,"GLC";"glc5",#N/A,FALSE,"GLC"}</definedName>
    <definedName name="_____wrn222" hidden="1">{"glc1",#N/A,FALSE,"GLC";"glc2",#N/A,FALSE,"GLC";"glc3",#N/A,FALSE,"GLC";"glc4",#N/A,FALSE,"GLC";"glc5",#N/A,FALSE,"GLC"}</definedName>
    <definedName name="____wrn2" localSheetId="30" hidden="1">{"glc1",#N/A,FALSE,"GLC";"glc2",#N/A,FALSE,"GLC";"glc3",#N/A,FALSE,"GLC";"glc4",#N/A,FALSE,"GLC";"glc5",#N/A,FALSE,"GLC"}</definedName>
    <definedName name="____wrn2" localSheetId="15" hidden="1">{"glc1",#N/A,FALSE,"GLC";"glc2",#N/A,FALSE,"GLC";"glc3",#N/A,FALSE,"GLC";"glc4",#N/A,FALSE,"GLC";"glc5",#N/A,FALSE,"GLC"}</definedName>
    <definedName name="____wrn2" localSheetId="14" hidden="1">{"glc1",#N/A,FALSE,"GLC";"glc2",#N/A,FALSE,"GLC";"glc3",#N/A,FALSE,"GLC";"glc4",#N/A,FALSE,"GLC";"glc5",#N/A,FALSE,"GLC"}</definedName>
    <definedName name="____wrn2" localSheetId="18" hidden="1">{"glc1",#N/A,FALSE,"GLC";"glc2",#N/A,FALSE,"GLC";"glc3",#N/A,FALSE,"GLC";"glc4",#N/A,FALSE,"GLC";"glc5",#N/A,FALSE,"GLC"}</definedName>
    <definedName name="____wrn2" hidden="1">{"glc1",#N/A,FALSE,"GLC";"glc2",#N/A,FALSE,"GLC";"glc3",#N/A,FALSE,"GLC";"glc4",#N/A,FALSE,"GLC";"glc5",#N/A,FALSE,"GLC"}</definedName>
    <definedName name="____wrn222" localSheetId="30" hidden="1">{"glc1",#N/A,FALSE,"GLC";"glc2",#N/A,FALSE,"GLC";"glc3",#N/A,FALSE,"GLC";"glc4",#N/A,FALSE,"GLC";"glc5",#N/A,FALSE,"GLC"}</definedName>
    <definedName name="____wrn222" localSheetId="15" hidden="1">{"glc1",#N/A,FALSE,"GLC";"glc2",#N/A,FALSE,"GLC";"glc3",#N/A,FALSE,"GLC";"glc4",#N/A,FALSE,"GLC";"glc5",#N/A,FALSE,"GLC"}</definedName>
    <definedName name="____wrn222" localSheetId="14" hidden="1">{"glc1",#N/A,FALSE,"GLC";"glc2",#N/A,FALSE,"GLC";"glc3",#N/A,FALSE,"GLC";"glc4",#N/A,FALSE,"GLC";"glc5",#N/A,FALSE,"GLC"}</definedName>
    <definedName name="____wrn222" localSheetId="18" hidden="1">{"glc1",#N/A,FALSE,"GLC";"glc2",#N/A,FALSE,"GLC";"glc3",#N/A,FALSE,"GLC";"glc4",#N/A,FALSE,"GLC";"glc5",#N/A,FALSE,"GLC"}</definedName>
    <definedName name="____wrn222" hidden="1">{"glc1",#N/A,FALSE,"GLC";"glc2",#N/A,FALSE,"GLC";"glc3",#N/A,FALSE,"GLC";"glc4",#N/A,FALSE,"GLC";"glc5",#N/A,FALSE,"GLC"}</definedName>
    <definedName name="___wrn2" localSheetId="30" hidden="1">{"glc1",#N/A,FALSE,"GLC";"glc2",#N/A,FALSE,"GLC";"glc3",#N/A,FALSE,"GLC";"glc4",#N/A,FALSE,"GLC";"glc5",#N/A,FALSE,"GLC"}</definedName>
    <definedName name="___wrn2" localSheetId="15" hidden="1">{"glc1",#N/A,FALSE,"GLC";"glc2",#N/A,FALSE,"GLC";"glc3",#N/A,FALSE,"GLC";"glc4",#N/A,FALSE,"GLC";"glc5",#N/A,FALSE,"GLC"}</definedName>
    <definedName name="___wrn2" localSheetId="14" hidden="1">{"glc1",#N/A,FALSE,"GLC";"glc2",#N/A,FALSE,"GLC";"glc3",#N/A,FALSE,"GLC";"glc4",#N/A,FALSE,"GLC";"glc5",#N/A,FALSE,"GLC"}</definedName>
    <definedName name="___wrn2" localSheetId="18" hidden="1">{"glc1",#N/A,FALSE,"GLC";"glc2",#N/A,FALSE,"GLC";"glc3",#N/A,FALSE,"GLC";"glc4",#N/A,FALSE,"GLC";"glc5",#N/A,FALSE,"GLC"}</definedName>
    <definedName name="___wrn2" hidden="1">{"glc1",#N/A,FALSE,"GLC";"glc2",#N/A,FALSE,"GLC";"glc3",#N/A,FALSE,"GLC";"glc4",#N/A,FALSE,"GLC";"glc5",#N/A,FALSE,"GLC"}</definedName>
    <definedName name="___wrn222" localSheetId="30" hidden="1">{"glc1",#N/A,FALSE,"GLC";"glc2",#N/A,FALSE,"GLC";"glc3",#N/A,FALSE,"GLC";"glc4",#N/A,FALSE,"GLC";"glc5",#N/A,FALSE,"GLC"}</definedName>
    <definedName name="___wrn222" localSheetId="15" hidden="1">{"glc1",#N/A,FALSE,"GLC";"glc2",#N/A,FALSE,"GLC";"glc3",#N/A,FALSE,"GLC";"glc4",#N/A,FALSE,"GLC";"glc5",#N/A,FALSE,"GLC"}</definedName>
    <definedName name="___wrn222" localSheetId="14" hidden="1">{"glc1",#N/A,FALSE,"GLC";"glc2",#N/A,FALSE,"GLC";"glc3",#N/A,FALSE,"GLC";"glc4",#N/A,FALSE,"GLC";"glc5",#N/A,FALSE,"GLC"}</definedName>
    <definedName name="___wrn222" localSheetId="18" hidden="1">{"glc1",#N/A,FALSE,"GLC";"glc2",#N/A,FALSE,"GLC";"glc3",#N/A,FALSE,"GLC";"glc4",#N/A,FALSE,"GLC";"glc5",#N/A,FALSE,"GLC"}</definedName>
    <definedName name="___wrn222" hidden="1">{"glc1",#N/A,FALSE,"GLC";"glc2",#N/A,FALSE,"GLC";"glc3",#N/A,FALSE,"GLC";"glc4",#N/A,FALSE,"GLC";"glc5",#N/A,FALSE,"GLC"}</definedName>
    <definedName name="__1__123Graph_ACHART_4" localSheetId="30" hidden="1">#REF!</definedName>
    <definedName name="__1__123Graph_ACHART_4" localSheetId="14" hidden="1">#REF!</definedName>
    <definedName name="__1__123Graph_ACHART_4" localSheetId="18" hidden="1">#REF!</definedName>
    <definedName name="__1__123Graph_ACHART_4" hidden="1">#REF!</definedName>
    <definedName name="__123Graph_AGRAPH1" localSheetId="30" hidden="1">'[1]на 1 тут'!#REF!</definedName>
    <definedName name="__123Graph_AGRAPH1" localSheetId="14" hidden="1">'[1]на 1 тут'!#REF!</definedName>
    <definedName name="__123Graph_AGRAPH1" localSheetId="18" hidden="1">'[1]на 1 тут'!#REF!</definedName>
    <definedName name="__123Graph_AGRAPH1" hidden="1">'[1]на 1 тут'!#REF!</definedName>
    <definedName name="__123Graph_AGRAPH2" localSheetId="14" hidden="1">'[1]на 1 тут'!#REF!</definedName>
    <definedName name="__123Graph_AGRAPH2" hidden="1">'[1]на 1 тут'!#REF!</definedName>
    <definedName name="__123Graph_BGRAPH1" localSheetId="14" hidden="1">'[1]на 1 тут'!#REF!</definedName>
    <definedName name="__123Graph_BGRAPH1" hidden="1">'[1]на 1 тут'!#REF!</definedName>
    <definedName name="__123Graph_BGRAPH2" localSheetId="14" hidden="1">'[1]на 1 тут'!#REF!</definedName>
    <definedName name="__123Graph_BGRAPH2" hidden="1">'[1]на 1 тут'!#REF!</definedName>
    <definedName name="__123Graph_CGRAPH1" localSheetId="14" hidden="1">'[1]на 1 тут'!#REF!</definedName>
    <definedName name="__123Graph_CGRAPH1" hidden="1">'[1]на 1 тут'!#REF!</definedName>
    <definedName name="__123Graph_CGRAPH2" localSheetId="14" hidden="1">'[1]на 1 тут'!#REF!</definedName>
    <definedName name="__123Graph_CGRAPH2" hidden="1">'[1]на 1 тут'!#REF!</definedName>
    <definedName name="__123Graph_LBL_AGRAPH1" localSheetId="14" hidden="1">'[1]на 1 тут'!#REF!</definedName>
    <definedName name="__123Graph_LBL_AGRAPH1" hidden="1">'[1]на 1 тут'!#REF!</definedName>
    <definedName name="__123Graph_XGRAPH1" localSheetId="14" hidden="1">'[1]на 1 тут'!#REF!</definedName>
    <definedName name="__123Graph_XGRAPH1" hidden="1">'[1]на 1 тут'!#REF!</definedName>
    <definedName name="__123Graph_XGRAPH2" localSheetId="14" hidden="1">'[1]на 1 тут'!#REF!</definedName>
    <definedName name="__123Graph_XGRAPH2" hidden="1">'[1]на 1 тут'!#REF!</definedName>
    <definedName name="__2__123Graph_XCHART_3" localSheetId="30" hidden="1">#REF!</definedName>
    <definedName name="__2__123Graph_XCHART_3" localSheetId="14" hidden="1">#REF!</definedName>
    <definedName name="__2__123Graph_XCHART_3" localSheetId="18" hidden="1">#REF!</definedName>
    <definedName name="__2__123Graph_XCHART_3" hidden="1">#REF!</definedName>
    <definedName name="__3__123Graph_XCHART_4" localSheetId="14" hidden="1">#REF!</definedName>
    <definedName name="__3__123Graph_XCHART_4" localSheetId="18" hidden="1">#REF!</definedName>
    <definedName name="__3__123Graph_XCHART_4" hidden="1">#REF!</definedName>
    <definedName name="__wrn2" localSheetId="30" hidden="1">{"glc1",#N/A,FALSE,"GLC";"glc2",#N/A,FALSE,"GLC";"glc3",#N/A,FALSE,"GLC";"glc4",#N/A,FALSE,"GLC";"glc5",#N/A,FALSE,"GLC"}</definedName>
    <definedName name="__wrn2" localSheetId="15" hidden="1">{"glc1",#N/A,FALSE,"GLC";"glc2",#N/A,FALSE,"GLC";"glc3",#N/A,FALSE,"GLC";"glc4",#N/A,FALSE,"GLC";"glc5",#N/A,FALSE,"GLC"}</definedName>
    <definedName name="__wrn2" localSheetId="14" hidden="1">{"glc1",#N/A,FALSE,"GLC";"glc2",#N/A,FALSE,"GLC";"glc3",#N/A,FALSE,"GLC";"glc4",#N/A,FALSE,"GLC";"glc5",#N/A,FALSE,"GLC"}</definedName>
    <definedName name="__wrn2" localSheetId="18" hidden="1">{"glc1",#N/A,FALSE,"GLC";"glc2",#N/A,FALSE,"GLC";"glc3",#N/A,FALSE,"GLC";"glc4",#N/A,FALSE,"GLC";"glc5",#N/A,FALSE,"GLC"}</definedName>
    <definedName name="__wrn2" hidden="1">{"glc1",#N/A,FALSE,"GLC";"glc2",#N/A,FALSE,"GLC";"glc3",#N/A,FALSE,"GLC";"glc4",#N/A,FALSE,"GLC";"glc5",#N/A,FALSE,"GLC"}</definedName>
    <definedName name="__wrn222" localSheetId="30" hidden="1">{"glc1",#N/A,FALSE,"GLC";"glc2",#N/A,FALSE,"GLC";"glc3",#N/A,FALSE,"GLC";"glc4",#N/A,FALSE,"GLC";"glc5",#N/A,FALSE,"GLC"}</definedName>
    <definedName name="__wrn222" localSheetId="15" hidden="1">{"glc1",#N/A,FALSE,"GLC";"glc2",#N/A,FALSE,"GLC";"glc3",#N/A,FALSE,"GLC";"glc4",#N/A,FALSE,"GLC";"glc5",#N/A,FALSE,"GLC"}</definedName>
    <definedName name="__wrn222" localSheetId="14" hidden="1">{"glc1",#N/A,FALSE,"GLC";"glc2",#N/A,FALSE,"GLC";"glc3",#N/A,FALSE,"GLC";"glc4",#N/A,FALSE,"GLC";"glc5",#N/A,FALSE,"GLC"}</definedName>
    <definedName name="__wrn222" localSheetId="18" hidden="1">{"glc1",#N/A,FALSE,"GLC";"glc2",#N/A,FALSE,"GLC";"glc3",#N/A,FALSE,"GLC";"glc4",#N/A,FALSE,"GLC";"glc5",#N/A,FALSE,"GLC"}</definedName>
    <definedName name="__wrn222" hidden="1">{"glc1",#N/A,FALSE,"GLC";"glc2",#N/A,FALSE,"GLC";"glc3",#N/A,FALSE,"GLC";"glc4",#N/A,FALSE,"GLC";"glc5",#N/A,FALSE,"GLC"}</definedName>
    <definedName name="_1__123Graph_ACHART_4" localSheetId="30" hidden="1">#REF!</definedName>
    <definedName name="_1__123Graph_ACHART_4" localSheetId="14" hidden="1">#REF!</definedName>
    <definedName name="_1__123Graph_ACHART_4" localSheetId="18" hidden="1">#REF!</definedName>
    <definedName name="_1__123Graph_ACHART_4" hidden="1">#REF!</definedName>
    <definedName name="_1__123Graph_XCHART_4" localSheetId="14" hidden="1">#REF!</definedName>
    <definedName name="_1__123Graph_XCHART_4" localSheetId="18" hidden="1">#REF!</definedName>
    <definedName name="_1__123Graph_XCHART_4" hidden="1">#REF!</definedName>
    <definedName name="_123" localSheetId="14" hidden="1">'[2]на 1 тут'!#REF!</definedName>
    <definedName name="_123" localSheetId="18" hidden="1">'[2]на 1 тут'!#REF!</definedName>
    <definedName name="_123" hidden="1">'[2]на 1 тут'!#REF!</definedName>
    <definedName name="_2__123Graph_XCHART_3" localSheetId="30" hidden="1">#REF!</definedName>
    <definedName name="_2__123Graph_XCHART_3" localSheetId="14" hidden="1">#REF!</definedName>
    <definedName name="_2__123Graph_XCHART_3" localSheetId="18" hidden="1">#REF!</definedName>
    <definedName name="_2__123Graph_XCHART_3" hidden="1">#REF!</definedName>
    <definedName name="_3__123Graph_XCHART_4" localSheetId="14" hidden="1">#REF!</definedName>
    <definedName name="_3__123Graph_XCHART_4" localSheetId="18" hidden="1">#REF!</definedName>
    <definedName name="_3__123Graph_XCHART_4" hidden="1">#REF!</definedName>
    <definedName name="_wrn2" localSheetId="30" hidden="1">{"glc1",#N/A,FALSE,"GLC";"glc2",#N/A,FALSE,"GLC";"glc3",#N/A,FALSE,"GLC";"glc4",#N/A,FALSE,"GLC";"glc5",#N/A,FALSE,"GLC"}</definedName>
    <definedName name="_wrn2" localSheetId="15" hidden="1">{"glc1",#N/A,FALSE,"GLC";"glc2",#N/A,FALSE,"GLC";"glc3",#N/A,FALSE,"GLC";"glc4",#N/A,FALSE,"GLC";"glc5",#N/A,FALSE,"GLC"}</definedName>
    <definedName name="_wrn2" localSheetId="14" hidden="1">{"glc1",#N/A,FALSE,"GLC";"glc2",#N/A,FALSE,"GLC";"glc3",#N/A,FALSE,"GLC";"glc4",#N/A,FALSE,"GLC";"glc5",#N/A,FALSE,"GLC"}</definedName>
    <definedName name="_wrn2" localSheetId="18" hidden="1">{"glc1",#N/A,FALSE,"GLC";"glc2",#N/A,FALSE,"GLC";"glc3",#N/A,FALSE,"GLC";"glc4",#N/A,FALSE,"GLC";"glc5",#N/A,FALSE,"GLC"}</definedName>
    <definedName name="_wrn2" hidden="1">{"glc1",#N/A,FALSE,"GLC";"glc2",#N/A,FALSE,"GLC";"glc3",#N/A,FALSE,"GLC";"glc4",#N/A,FALSE,"GLC";"glc5",#N/A,FALSE,"GLC"}</definedName>
    <definedName name="_wrn222" localSheetId="30" hidden="1">{"glc1",#N/A,FALSE,"GLC";"glc2",#N/A,FALSE,"GLC";"glc3",#N/A,FALSE,"GLC";"glc4",#N/A,FALSE,"GLC";"glc5",#N/A,FALSE,"GLC"}</definedName>
    <definedName name="_wrn222" localSheetId="15" hidden="1">{"glc1",#N/A,FALSE,"GLC";"glc2",#N/A,FALSE,"GLC";"glc3",#N/A,FALSE,"GLC";"glc4",#N/A,FALSE,"GLC";"glc5",#N/A,FALSE,"GLC"}</definedName>
    <definedName name="_wrn222" localSheetId="14" hidden="1">{"glc1",#N/A,FALSE,"GLC";"glc2",#N/A,FALSE,"GLC";"glc3",#N/A,FALSE,"GLC";"glc4",#N/A,FALSE,"GLC";"glc5",#N/A,FALSE,"GLC"}</definedName>
    <definedName name="_wrn222" localSheetId="18" hidden="1">{"glc1",#N/A,FALSE,"GLC";"glc2",#N/A,FALSE,"GLC";"glc3",#N/A,FALSE,"GLC";"glc4",#N/A,FALSE,"GLC";"glc5",#N/A,FALSE,"GLC"}</definedName>
    <definedName name="_wrn222" hidden="1">{"glc1",#N/A,FALSE,"GLC";"glc2",#N/A,FALSE,"GLC";"glc3",#N/A,FALSE,"GLC";"glc4",#N/A,FALSE,"GLC";"glc5",#N/A,FALSE,"GLC"}</definedName>
    <definedName name="_xlnm._FilterDatabase" localSheetId="27" hidden="1">'№ 20'!#REF!</definedName>
    <definedName name="_xlnm._FilterDatabase" localSheetId="0" hidden="1">'С № 1 (2020)'!$A$19:$CL$81</definedName>
    <definedName name="_xlnm._FilterDatabase" localSheetId="1" hidden="1">'С № 1 (2021)'!$A$19:$CL$79</definedName>
    <definedName name="_xlnm._FilterDatabase" localSheetId="2" hidden="1">'С № 1 (2022)'!$A$19:$CL$80</definedName>
    <definedName name="_xlnm._FilterDatabase" localSheetId="13" hidden="1">'С № 10'!$B$14:$WWL$84</definedName>
    <definedName name="_xlnm._FilterDatabase" localSheetId="14" hidden="1">'С № 11.1'!$B$20:$BP$40</definedName>
    <definedName name="_xlnm._FilterDatabase" localSheetId="17" hidden="1">'С № 12'!$B$14:$AI$84</definedName>
    <definedName name="_xlnm._FilterDatabase" localSheetId="19" hidden="1">'С № 14'!$B$14:$WWA$90</definedName>
    <definedName name="_xlnm._FilterDatabase" localSheetId="3" hidden="1">'С № 2'!$A$19:$EQ$126</definedName>
    <definedName name="_xlnm._FilterDatabase" localSheetId="4" hidden="1">'С № 3'!$A$27:$DW$90</definedName>
    <definedName name="_xlnm._FilterDatabase" localSheetId="5" hidden="1">'С № 4'!$A$21:$CV$89</definedName>
    <definedName name="_xlnm._FilterDatabase" localSheetId="6" hidden="1">'С № 5 (2020)'!$B$22:$BP$83</definedName>
    <definedName name="_xlnm._FilterDatabase" localSheetId="7" hidden="1">'С № 5 (2021)'!$B$22:$BP$75</definedName>
    <definedName name="_xlnm._FilterDatabase" localSheetId="8" hidden="1">'С № 5 (2022)'!$B$22:$BP$81</definedName>
    <definedName name="_xlnm._FilterDatabase" localSheetId="9" hidden="1">'С № 6'!$B$19:$CQ$89</definedName>
    <definedName name="_xlnm._FilterDatabase" localSheetId="10" hidden="1">'С № 7'!$A$23:$DM$92</definedName>
    <definedName name="_xlnm._FilterDatabase" localSheetId="11" hidden="1">'С № 8'!#REF!</definedName>
    <definedName name="_xlnm._FilterDatabase" localSheetId="12" hidden="1">'С № 9'!$B$19:$BD$53</definedName>
    <definedName name="_xlnm._FilterDatabase" localSheetId="24" hidden="1">'Ф № 17'!$A$21:$O$367</definedName>
    <definedName name="_xlnm._FilterDatabase" localSheetId="25" hidden="1">'Ф № 18'!$A$4:$P$83</definedName>
    <definedName name="_xlnm._FilterDatabase" localSheetId="22" hidden="1">'Ф №18'!$A$23:$N$367</definedName>
    <definedName name="AI_Version">[3]Options!$B$5</definedName>
    <definedName name="anscount" hidden="1">1</definedName>
    <definedName name="AS2DocOpenMode" hidden="1">"AS2DocumentEdit"</definedName>
    <definedName name="BLPH1" hidden="1">'[4]Read me first'!$D$15</definedName>
    <definedName name="BLPH2" hidden="1">'[4]Read me first'!$Z$15</definedName>
    <definedName name="BossProviderVariable?_2aa5fdef_010c_4319_b31e_81ae8e7abc76" hidden="1">"25_01_2006"</definedName>
    <definedName name="BossProviderVariable?_60040dbb_350c_45f1_bd95_27a5a206b77c" hidden="1">"25_01_2006"</definedName>
    <definedName name="BossProviderVariable?_65223c16_9c65_468f_97aa_1fd4eba1b0ed" hidden="1">"25_01_2006"</definedName>
    <definedName name="BossProviderVariable?_c583db4b_26f3_4f93_a1e6_cb4b6f473155" hidden="1">"25_01_2006"</definedName>
    <definedName name="BossProviderVariable?_fb090bd1_c5b7_4ee0_bd5d_77060141cff5" hidden="1">"25_01_2006"</definedName>
    <definedName name="BossProviderVariable?_fc80497d_2800_402a_8235_c79ffb3c8ab8" hidden="1">"25_01_2006"</definedName>
    <definedName name="CalcMethod">'[3]Исходные данные'!$D$46</definedName>
    <definedName name="hhv" localSheetId="30" hidden="1">#REF!</definedName>
    <definedName name="hhv" localSheetId="14" hidden="1">#REF!</definedName>
    <definedName name="hhv" localSheetId="18" hidden="1">#REF!</definedName>
    <definedName name="hhv" hidden="1">#REF!</definedName>
    <definedName name="Irtysh">[5]иртышская!$A$5:$G$42</definedName>
    <definedName name="IS_DEMO">[3]Options!$B$7</definedName>
    <definedName name="IS_ESTATE">[3]Options!$B$11</definedName>
    <definedName name="IS_SUMM">[3]Options!$B$10</definedName>
    <definedName name="IS_TRIAL">[3]Options!$B$8</definedName>
    <definedName name="KTP" localSheetId="30">'[6]5'!#REF!</definedName>
    <definedName name="KTP">'[6]5'!#REF!</definedName>
    <definedName name="kW_а_ген1" localSheetId="30">#REF!</definedName>
    <definedName name="kW_а_ген1" localSheetId="18">#REF!</definedName>
    <definedName name="kW_а_ген1">#REF!</definedName>
    <definedName name="kW_а_ген3" localSheetId="18">#REF!</definedName>
    <definedName name="kW_а_ген3">#REF!</definedName>
    <definedName name="LanguageID">[3]Language!$A$2</definedName>
    <definedName name="line">'[6]5'!#REF!</definedName>
    <definedName name="№25" localSheetId="15" hidden="1">{"glc1",#N/A,FALSE,"GLC";"glc2",#N/A,FALSE,"GLC";"glc3",#N/A,FALSE,"GLC";"glc4",#N/A,FALSE,"GLC";"glc5",#N/A,FALSE,"GLC"}</definedName>
    <definedName name="№25" hidden="1">{"glc1",#N/A,FALSE,"GLC";"glc2",#N/A,FALSE,"GLC";"glc3",#N/A,FALSE,"GLC";"glc4",#N/A,FALSE,"GLC";"glc5",#N/A,FALSE,"GLC"}</definedName>
    <definedName name="№30" localSheetId="15" hidden="1">{"glc1",#N/A,FALSE,"GLC";"glc2",#N/A,FALSE,"GLC";"glc3",#N/A,FALSE,"GLC";"glc4",#N/A,FALSE,"GLC";"glc5",#N/A,FALSE,"GLC"}</definedName>
    <definedName name="№30" hidden="1">{"glc1",#N/A,FALSE,"GLC";"glc2",#N/A,FALSE,"GLC";"glc3",#N/A,FALSE,"GLC";"glc4",#N/A,FALSE,"GLC";"glc5",#N/A,FALSE,"GLC"}</definedName>
    <definedName name="P1_dip" hidden="1">[7]FST5!$G$167:$G$172,[7]FST5!$G$174:$G$175,[7]FST5!$G$177:$G$180,[7]FST5!$G$182,[7]FST5!$G$184:$G$188,[7]FST5!$G$190,[7]FST5!$G$192:$G$194</definedName>
    <definedName name="P1_eso" hidden="1">[8]FST5!$G$167:$G$172,[8]FST5!$G$174:$G$175,[8]FST5!$G$177:$G$180,[8]FST5!$G$182,[8]FST5!$G$184:$G$188,[8]FST5!$G$190,[8]FST5!$G$192:$G$194</definedName>
    <definedName name="P1_ESO_PROT" localSheetId="30" hidden="1">#REF!,#REF!,#REF!,#REF!,#REF!,#REF!,#REF!,#REF!</definedName>
    <definedName name="P1_ESO_PROT" localSheetId="14" hidden="1">#REF!,#REF!,#REF!,#REF!,#REF!,#REF!,#REF!,#REF!</definedName>
    <definedName name="P1_ESO_PROT" localSheetId="18" hidden="1">#REF!,#REF!,#REF!,#REF!,#REF!,#REF!,#REF!,#REF!</definedName>
    <definedName name="P1_ESO_PROT" hidden="1">#REF!,#REF!,#REF!,#REF!,#REF!,#REF!,#REF!,#REF!</definedName>
    <definedName name="P1_net" hidden="1">[8]FST5!$G$118:$G$123,[8]FST5!$G$125:$G$126,[8]FST5!$G$128:$G$131,[8]FST5!$G$133,[8]FST5!$G$135:$G$139,[8]FST5!$G$141,[8]FST5!$G$143:$G$145</definedName>
    <definedName name="P1_SBT_PROT" localSheetId="30" hidden="1">#REF!,#REF!,#REF!,#REF!,#REF!,#REF!,#REF!</definedName>
    <definedName name="P1_SBT_PROT" localSheetId="14" hidden="1">#REF!,#REF!,#REF!,#REF!,#REF!,#REF!,#REF!</definedName>
    <definedName name="P1_SBT_PROT" localSheetId="18" hidden="1">#REF!,#REF!,#REF!,#REF!,#REF!,#REF!,#REF!</definedName>
    <definedName name="P1_SBT_PROT" hidden="1">#REF!,#REF!,#REF!,#REF!,#REF!,#REF!,#REF!</definedName>
    <definedName name="P1_SC_CLR" localSheetId="30" hidden="1">#REF!,#REF!,#REF!,#REF!,#REF!</definedName>
    <definedName name="P1_SC_CLR" localSheetId="14" hidden="1">#REF!,#REF!,#REF!,#REF!,#REF!</definedName>
    <definedName name="P1_SC_CLR" localSheetId="18" hidden="1">#REF!,#REF!,#REF!,#REF!,#REF!</definedName>
    <definedName name="P1_SC_CLR" hidden="1">#REF!,#REF!,#REF!,#REF!,#REF!</definedName>
    <definedName name="P1_SC22" localSheetId="30" hidden="1">#REF!,#REF!,#REF!,#REF!,#REF!,#REF!</definedName>
    <definedName name="P1_SC22" localSheetId="14" hidden="1">#REF!,#REF!,#REF!,#REF!,#REF!,#REF!</definedName>
    <definedName name="P1_SC22" localSheetId="18" hidden="1">#REF!,#REF!,#REF!,#REF!,#REF!,#REF!</definedName>
    <definedName name="P1_SC22" hidden="1">#REF!,#REF!,#REF!,#REF!,#REF!,#REF!</definedName>
    <definedName name="P1_SCOPE_16_PRT" hidden="1">[9]База!$E$15:$I$16,[9]База!$E$18:$I$20,[9]База!$E$23:$I$23,[9]База!$E$26:$I$26,[9]База!$E$29:$I$29,[9]База!$E$32:$I$32,[9]База!$E$35:$I$35,[9]База!$B$34,[9]База!$B$37</definedName>
    <definedName name="P1_SCOPE_17_PRT" hidden="1">[9]База!$E$13:$H$21,[9]База!$J$9:$J$11,[9]База!$J$13:$J$21,[9]База!$E$24:$H$26,[9]База!$E$28:$H$36,[9]База!$J$24:$M$26,[9]База!$J$28:$M$36,[9]База!$E$39:$H$41</definedName>
    <definedName name="P1_SCOPE_4_PRT" hidden="1">[9]База!$F$23:$I$23,[9]База!$F$25:$I$25,[9]База!$F$27:$I$31,[9]База!$K$14:$N$20,[9]База!$K$23:$N$23,[9]База!$K$25:$N$25,[9]База!$K$27:$N$31,[9]База!$P$14:$S$20,[9]База!$P$23:$S$23</definedName>
    <definedName name="P1_SCOPE_5_PRT" hidden="1">[9]База!$F$23:$I$23,[9]База!$F$25:$I$25,[9]База!$F$27:$I$31,[9]База!$K$14:$N$21,[9]База!$K$23:$N$23,[9]База!$K$25:$N$25,[9]База!$K$27:$N$31,[9]База!$P$14:$S$21,[9]База!$P$23:$S$23</definedName>
    <definedName name="P1_SCOPE_CORR" localSheetId="30" hidden="1">#REF!,#REF!,#REF!,#REF!,#REF!,#REF!,#REF!</definedName>
    <definedName name="P1_SCOPE_CORR" localSheetId="14" hidden="1">#REF!,#REF!,#REF!,#REF!,#REF!,#REF!,#REF!</definedName>
    <definedName name="P1_SCOPE_CORR" localSheetId="18" hidden="1">#REF!,#REF!,#REF!,#REF!,#REF!,#REF!,#REF!</definedName>
    <definedName name="P1_SCOPE_CORR" hidden="1">#REF!,#REF!,#REF!,#REF!,#REF!,#REF!,#REF!</definedName>
    <definedName name="P1_SCOPE_DOP" localSheetId="30" hidden="1">[10]Регионы!#REF!,[10]Регионы!#REF!,[10]Регионы!#REF!,[10]Регионы!#REF!,[10]Регионы!#REF!,[10]Регионы!#REF!</definedName>
    <definedName name="P1_SCOPE_DOP" localSheetId="14" hidden="1">[10]Регионы!#REF!,[10]Регионы!#REF!,[10]Регионы!#REF!,[10]Регионы!#REF!,[10]Регионы!#REF!,[10]Регионы!#REF!</definedName>
    <definedName name="P1_SCOPE_DOP" localSheetId="18" hidden="1">[10]Регионы!#REF!,[10]Регионы!#REF!,[10]Регионы!#REF!,[10]Регионы!#REF!,[10]Регионы!#REF!,[10]Регионы!#REF!</definedName>
    <definedName name="P1_SCOPE_DOP" hidden="1">[10]Регионы!#REF!,[10]Регионы!#REF!,[10]Регионы!#REF!,[10]Регионы!#REF!,[10]Регионы!#REF!,[10]Регионы!#REF!</definedName>
    <definedName name="P1_SCOPE_F1_PRT" hidden="1">[9]База!$D$74:$E$84,[9]База!$D$71:$E$72,[9]База!$D$66:$E$69,[9]База!$D$61:$E$64</definedName>
    <definedName name="P1_SCOPE_F2_PRT" hidden="1">[9]База!$G$56,[9]База!$E$55:$E$56,[9]База!$F$55:$G$55,[9]База!$D$55</definedName>
    <definedName name="P1_SCOPE_FLOAD" localSheetId="30" hidden="1">#REF!,#REF!,#REF!,#REF!,#REF!,#REF!</definedName>
    <definedName name="P1_SCOPE_FLOAD" localSheetId="14" hidden="1">#REF!,#REF!,#REF!,#REF!,#REF!,#REF!</definedName>
    <definedName name="P1_SCOPE_FLOAD" localSheetId="18" hidden="1">#REF!,#REF!,#REF!,#REF!,#REF!,#REF!</definedName>
    <definedName name="P1_SCOPE_FLOAD" hidden="1">#REF!,#REF!,#REF!,#REF!,#REF!,#REF!</definedName>
    <definedName name="P1_SCOPE_FRML" localSheetId="14" hidden="1">#REF!,#REF!,#REF!,#REF!,#REF!,#REF!</definedName>
    <definedName name="P1_SCOPE_FRML" localSheetId="18" hidden="1">#REF!,#REF!,#REF!,#REF!,#REF!,#REF!</definedName>
    <definedName name="P1_SCOPE_FRML" hidden="1">#REF!,#REF!,#REF!,#REF!,#REF!,#REF!</definedName>
    <definedName name="P1_SCOPE_FST7" localSheetId="14" hidden="1">#REF!,#REF!,#REF!,#REF!,#REF!,#REF!</definedName>
    <definedName name="P1_SCOPE_FST7" localSheetId="18" hidden="1">#REF!,#REF!,#REF!,#REF!,#REF!,#REF!</definedName>
    <definedName name="P1_SCOPE_FST7" hidden="1">#REF!,#REF!,#REF!,#REF!,#REF!,#REF!</definedName>
    <definedName name="P1_SCOPE_FULL_LOAD" localSheetId="14" hidden="1">#REF!,#REF!,#REF!,#REF!,#REF!,#REF!</definedName>
    <definedName name="P1_SCOPE_FULL_LOAD" localSheetId="18" hidden="1">#REF!,#REF!,#REF!,#REF!,#REF!,#REF!</definedName>
    <definedName name="P1_SCOPE_FULL_LOAD" hidden="1">#REF!,#REF!,#REF!,#REF!,#REF!,#REF!</definedName>
    <definedName name="P1_SCOPE_IND" localSheetId="14" hidden="1">#REF!,#REF!,#REF!,#REF!,#REF!,#REF!</definedName>
    <definedName name="P1_SCOPE_IND" localSheetId="18" hidden="1">#REF!,#REF!,#REF!,#REF!,#REF!,#REF!</definedName>
    <definedName name="P1_SCOPE_IND" hidden="1">#REF!,#REF!,#REF!,#REF!,#REF!,#REF!</definedName>
    <definedName name="P1_SCOPE_IND2" localSheetId="30" hidden="1">#REF!,#REF!,#REF!,#REF!,#REF!</definedName>
    <definedName name="P1_SCOPE_IND2" localSheetId="14" hidden="1">#REF!,#REF!,#REF!,#REF!,#REF!</definedName>
    <definedName name="P1_SCOPE_IND2" localSheetId="18" hidden="1">#REF!,#REF!,#REF!,#REF!,#REF!</definedName>
    <definedName name="P1_SCOPE_IND2" hidden="1">#REF!,#REF!,#REF!,#REF!,#REF!</definedName>
    <definedName name="P1_SCOPE_NOTIND" localSheetId="30" hidden="1">#REF!,#REF!,#REF!,#REF!,#REF!,#REF!</definedName>
    <definedName name="P1_SCOPE_NOTIND" localSheetId="14" hidden="1">#REF!,#REF!,#REF!,#REF!,#REF!,#REF!</definedName>
    <definedName name="P1_SCOPE_NOTIND" localSheetId="18" hidden="1">#REF!,#REF!,#REF!,#REF!,#REF!,#REF!</definedName>
    <definedName name="P1_SCOPE_NOTIND" hidden="1">#REF!,#REF!,#REF!,#REF!,#REF!,#REF!</definedName>
    <definedName name="P1_SCOPE_NotInd2" localSheetId="30" hidden="1">#REF!,#REF!,#REF!,#REF!,#REF!,#REF!,#REF!</definedName>
    <definedName name="P1_SCOPE_NotInd2" localSheetId="14" hidden="1">#REF!,#REF!,#REF!,#REF!,#REF!,#REF!,#REF!</definedName>
    <definedName name="P1_SCOPE_NotInd2" localSheetId="18" hidden="1">#REF!,#REF!,#REF!,#REF!,#REF!,#REF!,#REF!</definedName>
    <definedName name="P1_SCOPE_NotInd2" hidden="1">#REF!,#REF!,#REF!,#REF!,#REF!,#REF!,#REF!</definedName>
    <definedName name="P1_SCOPE_NotInd3" localSheetId="14" hidden="1">#REF!,#REF!,#REF!,#REF!,#REF!,#REF!,#REF!</definedName>
    <definedName name="P1_SCOPE_NotInd3" localSheetId="18" hidden="1">#REF!,#REF!,#REF!,#REF!,#REF!,#REF!,#REF!</definedName>
    <definedName name="P1_SCOPE_NotInd3" hidden="1">#REF!,#REF!,#REF!,#REF!,#REF!,#REF!,#REF!</definedName>
    <definedName name="P1_SCOPE_NotInt" localSheetId="30" hidden="1">#REF!,#REF!,#REF!,#REF!,#REF!,#REF!</definedName>
    <definedName name="P1_SCOPE_NotInt" localSheetId="14" hidden="1">#REF!,#REF!,#REF!,#REF!,#REF!,#REF!</definedName>
    <definedName name="P1_SCOPE_NotInt" localSheetId="18" hidden="1">#REF!,#REF!,#REF!,#REF!,#REF!,#REF!</definedName>
    <definedName name="P1_SCOPE_NotInt" hidden="1">#REF!,#REF!,#REF!,#REF!,#REF!,#REF!</definedName>
    <definedName name="P1_SCOPE_PER_PRT" hidden="1">[9]База!$H$15:$H$19,[9]База!$H$21:$H$25,[9]База!$J$14:$J$25,[9]База!$K$15:$K$19,[9]База!$K$21:$K$25</definedName>
    <definedName name="P1_SCOPE_SAVE2" localSheetId="30" hidden="1">#REF!,#REF!,#REF!,#REF!,#REF!,#REF!,#REF!</definedName>
    <definedName name="P1_SCOPE_SAVE2" localSheetId="14" hidden="1">#REF!,#REF!,#REF!,#REF!,#REF!,#REF!,#REF!</definedName>
    <definedName name="P1_SCOPE_SAVE2" localSheetId="18" hidden="1">#REF!,#REF!,#REF!,#REF!,#REF!,#REF!,#REF!</definedName>
    <definedName name="P1_SCOPE_SAVE2" hidden="1">#REF!,#REF!,#REF!,#REF!,#REF!,#REF!,#REF!</definedName>
    <definedName name="P1_SCOPE_SV_LD" localSheetId="14" hidden="1">#REF!,#REF!,#REF!,#REF!,#REF!,#REF!,#REF!</definedName>
    <definedName name="P1_SCOPE_SV_LD" localSheetId="18" hidden="1">#REF!,#REF!,#REF!,#REF!,#REF!,#REF!,#REF!</definedName>
    <definedName name="P1_SCOPE_SV_LD" hidden="1">#REF!,#REF!,#REF!,#REF!,#REF!,#REF!,#REF!</definedName>
    <definedName name="P1_SCOPE_SV_LD1" localSheetId="14" hidden="1">#REF!,#REF!,#REF!,#REF!,#REF!,#REF!,#REF!</definedName>
    <definedName name="P1_SCOPE_SV_LD1" localSheetId="18" hidden="1">#REF!,#REF!,#REF!,#REF!,#REF!,#REF!,#REF!</definedName>
    <definedName name="P1_SCOPE_SV_LD1" hidden="1">#REF!,#REF!,#REF!,#REF!,#REF!,#REF!,#REF!</definedName>
    <definedName name="P1_SCOPE_SV_PRT" localSheetId="14" hidden="1">#REF!,#REF!,#REF!,#REF!,#REF!,#REF!,#REF!</definedName>
    <definedName name="P1_SCOPE_SV_PRT" localSheetId="18" hidden="1">#REF!,#REF!,#REF!,#REF!,#REF!,#REF!,#REF!</definedName>
    <definedName name="P1_SCOPE_SV_PRT" hidden="1">#REF!,#REF!,#REF!,#REF!,#REF!,#REF!,#REF!</definedName>
    <definedName name="P1_SET_PROT" localSheetId="14" hidden="1">#REF!,#REF!,#REF!,#REF!,#REF!,#REF!,#REF!</definedName>
    <definedName name="P1_SET_PROT" localSheetId="18" hidden="1">#REF!,#REF!,#REF!,#REF!,#REF!,#REF!,#REF!</definedName>
    <definedName name="P1_SET_PROT" hidden="1">#REF!,#REF!,#REF!,#REF!,#REF!,#REF!,#REF!</definedName>
    <definedName name="P1_SET_PRT" localSheetId="14" hidden="1">#REF!,#REF!,#REF!,#REF!,#REF!,#REF!,#REF!</definedName>
    <definedName name="P1_SET_PRT" localSheetId="18" hidden="1">#REF!,#REF!,#REF!,#REF!,#REF!,#REF!,#REF!</definedName>
    <definedName name="P1_SET_PRT" hidden="1">#REF!,#REF!,#REF!,#REF!,#REF!,#REF!,#REF!</definedName>
    <definedName name="P1_T1_Protect" localSheetId="30" hidden="1">#REF!,#REF!,#REF!,#REF!,#REF!,#REF!</definedName>
    <definedName name="P1_T1_Protect" localSheetId="18" hidden="1">#REF!,#REF!,#REF!,#REF!,#REF!,#REF!</definedName>
    <definedName name="P1_T1_Protect" hidden="1">#REF!,#REF!,#REF!,#REF!,#REF!,#REF!</definedName>
    <definedName name="P1_T16?axis?R?ДОГОВОР" hidden="1">'[11]16'!$E$76:$M$76,'[11]16'!$E$8:$M$8,'[11]16'!$E$12:$M$12,'[11]16'!$E$52:$M$52,'[11]16'!$E$16:$M$16,'[11]16'!$E$64:$M$64,'[11]16'!$E$84:$M$85,'[11]16'!$E$48:$M$48,'[11]16'!$E$80:$M$80,'[11]16'!$E$72:$M$72,'[11]16'!$E$44:$M$44</definedName>
    <definedName name="P1_T16?axis?R?ДОГОВОР?" hidden="1">'[11]16'!$A$76,'[11]16'!$A$84:$A$85,'[11]16'!$A$72,'[11]16'!$A$80,'[11]16'!$A$68,'[11]16'!$A$64,'[11]16'!$A$60,'[11]16'!$A$56,'[11]16'!$A$52,'[11]16'!$A$48,'[11]16'!$A$44,'[11]16'!$A$40,'[11]16'!$A$36,'[11]16'!$A$32,'[11]16'!$A$28,'[11]16'!$A$24,'[11]16'!$A$20</definedName>
    <definedName name="P1_T16?L1" hidden="1">'[11]16'!$A$74:$M$74,'[11]16'!$A$14:$M$14,'[11]16'!$A$10:$M$10,'[11]16'!$A$50:$M$50,'[11]16'!$A$6:$M$6,'[11]16'!$A$62:$M$62,'[11]16'!$A$78:$M$78,'[11]16'!$A$46:$M$46,'[11]16'!$A$82:$M$82,'[11]16'!$A$70:$M$70,'[11]16'!$A$42:$M$42</definedName>
    <definedName name="P1_T16?L1.x" hidden="1">'[11]16'!$A$76:$M$76,'[11]16'!$A$16:$M$16,'[11]16'!$A$12:$M$12,'[11]16'!$A$52:$M$52,'[11]16'!$A$8:$M$8,'[11]16'!$A$64:$M$64,'[11]16'!$A$80:$M$80,'[11]16'!$A$48:$M$48,'[11]16'!$A$84:$M$85,'[11]16'!$A$72:$M$72,'[11]16'!$A$44:$M$44</definedName>
    <definedName name="P1_T16_Protect" localSheetId="30" hidden="1">#REF!,#REF!,#REF!,#REF!,#REF!,#REF!,#REF!,#REF!</definedName>
    <definedName name="P1_T16_Protect" localSheetId="18" hidden="1">#REF!,#REF!,#REF!,#REF!,#REF!,#REF!,#REF!,#REF!</definedName>
    <definedName name="P1_T16_Protect" hidden="1">#REF!,#REF!,#REF!,#REF!,#REF!,#REF!,#REF!,#REF!</definedName>
    <definedName name="P1_T18.2_Protect" localSheetId="30" hidden="1">#REF!,#REF!,#REF!,#REF!,#REF!,#REF!,#REF!</definedName>
    <definedName name="P1_T18.2_Protect" localSheetId="18" hidden="1">#REF!,#REF!,#REF!,#REF!,#REF!,#REF!,#REF!</definedName>
    <definedName name="P1_T18.2_Protect" hidden="1">#REF!,#REF!,#REF!,#REF!,#REF!,#REF!,#REF!</definedName>
    <definedName name="P1_T20_Protection" hidden="1">'[12]20'!$E$4:$H$4,'[12]20'!$E$13:$H$13,'[12]20'!$E$16:$H$17,'[12]20'!$E$19:$H$19,'[12]20'!$J$4:$M$4,'[12]20'!$J$8:$M$11,'[12]20'!$J$13:$M$13,'[12]20'!$J$16:$M$17,'[12]20'!$J$19:$M$19</definedName>
    <definedName name="P1_T4_Protect" localSheetId="30" hidden="1">#REF!,#REF!,#REF!,#REF!,#REF!,#REF!,#REF!,#REF!,#REF!</definedName>
    <definedName name="P1_T4_Protect" localSheetId="18" hidden="1">#REF!,#REF!,#REF!,#REF!,#REF!,#REF!,#REF!,#REF!,#REF!</definedName>
    <definedName name="P1_T4_Protect" hidden="1">#REF!,#REF!,#REF!,#REF!,#REF!,#REF!,#REF!,#REF!,#REF!</definedName>
    <definedName name="P1_T6_Protect" localSheetId="18" hidden="1">#REF!,#REF!,#REF!,#REF!,#REF!,#REF!,#REF!,#REF!,#REF!</definedName>
    <definedName name="P1_T6_Protect" hidden="1">#REF!,#REF!,#REF!,#REF!,#REF!,#REF!,#REF!,#REF!,#REF!</definedName>
    <definedName name="P10_SCOPE_FULL_LOAD" localSheetId="30" hidden="1">#REF!,#REF!,#REF!,#REF!,#REF!,#REF!</definedName>
    <definedName name="P10_SCOPE_FULL_LOAD" localSheetId="14" hidden="1">#REF!,#REF!,#REF!,#REF!,#REF!,#REF!</definedName>
    <definedName name="P10_SCOPE_FULL_LOAD" localSheetId="18" hidden="1">#REF!,#REF!,#REF!,#REF!,#REF!,#REF!</definedName>
    <definedName name="P10_SCOPE_FULL_LOAD" hidden="1">#REF!,#REF!,#REF!,#REF!,#REF!,#REF!</definedName>
    <definedName name="P10_T1_Protect" localSheetId="30" hidden="1">#REF!,#REF!,#REF!,#REF!,#REF!</definedName>
    <definedName name="P10_T1_Protect" localSheetId="18" hidden="1">#REF!,#REF!,#REF!,#REF!,#REF!</definedName>
    <definedName name="P10_T1_Protect" hidden="1">#REF!,#REF!,#REF!,#REF!,#REF!</definedName>
    <definedName name="P11_SCOPE_FULL_LOAD" localSheetId="14" hidden="1">#REF!,#REF!,#REF!,#REF!,#REF!</definedName>
    <definedName name="P11_SCOPE_FULL_LOAD" localSheetId="18" hidden="1">#REF!,#REF!,#REF!,#REF!,#REF!</definedName>
    <definedName name="P11_SCOPE_FULL_LOAD" hidden="1">#REF!,#REF!,#REF!,#REF!,#REF!</definedName>
    <definedName name="P11_T1_Protect" localSheetId="18" hidden="1">#REF!,#REF!,#REF!,#REF!,#REF!</definedName>
    <definedName name="P11_T1_Protect" hidden="1">#REF!,#REF!,#REF!,#REF!,#REF!</definedName>
    <definedName name="P12_SCOPE_FULL_LOAD" localSheetId="30" hidden="1">#REF!,#REF!,#REF!,#REF!,#REF!,#REF!</definedName>
    <definedName name="P12_SCOPE_FULL_LOAD" localSheetId="14" hidden="1">#REF!,#REF!,#REF!,#REF!,#REF!,#REF!</definedName>
    <definedName name="P12_SCOPE_FULL_LOAD" localSheetId="18" hidden="1">#REF!,#REF!,#REF!,#REF!,#REF!,#REF!</definedName>
    <definedName name="P12_SCOPE_FULL_LOAD" hidden="1">#REF!,#REF!,#REF!,#REF!,#REF!,#REF!</definedName>
    <definedName name="P12_T1_Protect" localSheetId="30" hidden="1">#REF!,#REF!,#REF!,#REF!,#REF!</definedName>
    <definedName name="P12_T1_Protect" localSheetId="18" hidden="1">#REF!,#REF!,#REF!,#REF!,#REF!</definedName>
    <definedName name="P12_T1_Protect" hidden="1">#REF!,#REF!,#REF!,#REF!,#REF!</definedName>
    <definedName name="P13_SCOPE_FULL_LOAD" localSheetId="30" hidden="1">#REF!,#REF!,#REF!,#REF!,#REF!,#REF!</definedName>
    <definedName name="P13_SCOPE_FULL_LOAD" localSheetId="14" hidden="1">#REF!,#REF!,#REF!,#REF!,#REF!,#REF!</definedName>
    <definedName name="P13_SCOPE_FULL_LOAD" localSheetId="18" hidden="1">#REF!,#REF!,#REF!,#REF!,#REF!,#REF!</definedName>
    <definedName name="P13_SCOPE_FULL_LOAD" hidden="1">#REF!,#REF!,#REF!,#REF!,#REF!,#REF!</definedName>
    <definedName name="P13_T1_Protect" localSheetId="30" hidden="1">#REF!,#REF!,#REF!,#REF!,#REF!</definedName>
    <definedName name="P13_T1_Protect" localSheetId="18" hidden="1">#REF!,#REF!,#REF!,#REF!,#REF!</definedName>
    <definedName name="P13_T1_Protect" hidden="1">#REF!,#REF!,#REF!,#REF!,#REF!</definedName>
    <definedName name="P14_SCOPE_FULL_LOAD" localSheetId="30" hidden="1">#REF!,#REF!,#REF!,#REF!,#REF!,#REF!</definedName>
    <definedName name="P14_SCOPE_FULL_LOAD" localSheetId="14" hidden="1">#REF!,#REF!,#REF!,#REF!,#REF!,#REF!</definedName>
    <definedName name="P14_SCOPE_FULL_LOAD" localSheetId="18" hidden="1">#REF!,#REF!,#REF!,#REF!,#REF!,#REF!</definedName>
    <definedName name="P14_SCOPE_FULL_LOAD" hidden="1">#REF!,#REF!,#REF!,#REF!,#REF!,#REF!</definedName>
    <definedName name="P14_T1_Protect" localSheetId="30" hidden="1">#REF!,#REF!,#REF!,#REF!,#REF!</definedName>
    <definedName name="P14_T1_Protect" localSheetId="18" hidden="1">#REF!,#REF!,#REF!,#REF!,#REF!</definedName>
    <definedName name="P14_T1_Protect" hidden="1">#REF!,#REF!,#REF!,#REF!,#REF!</definedName>
    <definedName name="P15_SCOPE_FULL_LOAD" localSheetId="30" hidden="1">#REF!,#REF!,#REF!,#REF!,#REF!,P1_SCOPE_FULL_LOAD</definedName>
    <definedName name="P15_SCOPE_FULL_LOAD" localSheetId="15" hidden="1">#REF!,#REF!,#REF!,#REF!,#REF!,P1_SCOPE_FULL_LOAD</definedName>
    <definedName name="P15_SCOPE_FULL_LOAD" localSheetId="14" hidden="1">#REF!,#REF!,#REF!,#REF!,#REF!,'С № 11.1'!P1_SCOPE_FULL_LOAD</definedName>
    <definedName name="P15_SCOPE_FULL_LOAD" localSheetId="18" hidden="1">#REF!,#REF!,#REF!,#REF!,#REF!,'С № 13'!P1_SCOPE_FULL_LOAD</definedName>
    <definedName name="P15_SCOPE_FULL_LOAD" hidden="1">#REF!,#REF!,#REF!,#REF!,#REF!,P1_SCOPE_FULL_LOAD</definedName>
    <definedName name="P15_T1_Protect" localSheetId="30" hidden="1">#REF!,#REF!,#REF!,#REF!,#REF!</definedName>
    <definedName name="P15_T1_Protect" localSheetId="18" hidden="1">#REF!,#REF!,#REF!,#REF!,#REF!</definedName>
    <definedName name="P15_T1_Protect" hidden="1">#REF!,#REF!,#REF!,#REF!,#REF!</definedName>
    <definedName name="P16_SCOPE_FULL_LOAD" hidden="1">[13]!P2_SCOPE_FULL_LOAD,[13]!P3_SCOPE_FULL_LOAD,[13]!P4_SCOPE_FULL_LOAD,[13]!P5_SCOPE_FULL_LOAD,[13]!P6_SCOPE_FULL_LOAD,[13]!P7_SCOPE_FULL_LOAD,[13]!P8_SCOPE_FULL_LOAD</definedName>
    <definedName name="P16_T1_Protect" localSheetId="30" hidden="1">#REF!,#REF!,#REF!,#REF!,#REF!,#REF!</definedName>
    <definedName name="P16_T1_Protect" localSheetId="18" hidden="1">#REF!,#REF!,#REF!,#REF!,#REF!,#REF!</definedName>
    <definedName name="P16_T1_Protect" hidden="1">#REF!,#REF!,#REF!,#REF!,#REF!,#REF!</definedName>
    <definedName name="P17_SCOPE_FULL_LOAD" localSheetId="30" hidden="1">[13]!P9_SCOPE_FULL_LOAD,№23!P10_SCOPE_FULL_LOAD,P11_SCOPE_FULL_LOAD,№23!P12_SCOPE_FULL_LOAD,№23!P13_SCOPE_FULL_LOAD,№23!P14_SCOPE_FULL_LOAD,№23!P15_SCOPE_FULL_LOAD</definedName>
    <definedName name="P17_SCOPE_FULL_LOAD" localSheetId="15" hidden="1">[13]!P9_SCOPE_FULL_LOAD,P10_SCOPE_FULL_LOAD,P11_SCOPE_FULL_LOAD,P12_SCOPE_FULL_LOAD,P13_SCOPE_FULL_LOAD,P14_SCOPE_FULL_LOAD,'С № 11'!P15_SCOPE_FULL_LOAD</definedName>
    <definedName name="P17_SCOPE_FULL_LOAD" localSheetId="14" hidden="1">[13]!P9_SCOPE_FULL_LOAD,'С № 11.1'!P10_SCOPE_FULL_LOAD,'С № 11.1'!P11_SCOPE_FULL_LOAD,'С № 11.1'!P12_SCOPE_FULL_LOAD,'С № 11.1'!P13_SCOPE_FULL_LOAD,'С № 11.1'!P14_SCOPE_FULL_LOAD,'С № 11.1'!P15_SCOPE_FULL_LOAD</definedName>
    <definedName name="P17_SCOPE_FULL_LOAD" localSheetId="18" hidden="1">[13]!P9_SCOPE_FULL_LOAD,'С № 13'!P10_SCOPE_FULL_LOAD,'С № 13'!P11_SCOPE_FULL_LOAD,'С № 13'!P12_SCOPE_FULL_LOAD,'С № 13'!P13_SCOPE_FULL_LOAD,'С № 13'!P14_SCOPE_FULL_LOAD,'С № 13'!P15_SCOPE_FULL_LOAD</definedName>
    <definedName name="P17_SCOPE_FULL_LOAD" hidden="1">[13]!P9_SCOPE_FULL_LOAD,P10_SCOPE_FULL_LOAD,P11_SCOPE_FULL_LOAD,P12_SCOPE_FULL_LOAD,P13_SCOPE_FULL_LOAD,P14_SCOPE_FULL_LOAD,P15_SCOPE_FULL_LOAD</definedName>
    <definedName name="P17_T1_Protect" localSheetId="30" hidden="1">#REF!,#REF!,#REF!,#REF!,#REF!</definedName>
    <definedName name="P17_T1_Protect" localSheetId="15" hidden="1">#REF!,#REF!,#REF!,#REF!,#REF!</definedName>
    <definedName name="P17_T1_Protect" localSheetId="18" hidden="1">#REF!,#REF!,#REF!,#REF!,#REF!</definedName>
    <definedName name="P17_T1_Protect" hidden="1">#REF!,#REF!,#REF!,#REF!,#REF!</definedName>
    <definedName name="P19_T1_Protect" hidden="1">#N/A</definedName>
    <definedName name="P2_dip" hidden="1">[7]FST5!$G$100:$G$116,[7]FST5!$G$118:$G$123,[7]FST5!$G$125:$G$126,[7]FST5!$G$128:$G$131,[7]FST5!$G$133,[7]FST5!$G$135:$G$139,[7]FST5!$G$141</definedName>
    <definedName name="P2_SC_CLR" localSheetId="30" hidden="1">#REF!,#REF!,#REF!,#REF!,#REF!</definedName>
    <definedName name="P2_SC_CLR" localSheetId="14" hidden="1">#REF!,#REF!,#REF!,#REF!,#REF!</definedName>
    <definedName name="P2_SC_CLR" localSheetId="18" hidden="1">#REF!,#REF!,#REF!,#REF!,#REF!</definedName>
    <definedName name="P2_SC_CLR" hidden="1">#REF!,#REF!,#REF!,#REF!,#REF!</definedName>
    <definedName name="P2_SC22" localSheetId="30" hidden="1">#REF!,#REF!,#REF!,#REF!,#REF!,#REF!,#REF!</definedName>
    <definedName name="P2_SC22" localSheetId="14" hidden="1">#REF!,#REF!,#REF!,#REF!,#REF!,#REF!,#REF!</definedName>
    <definedName name="P2_SC22" localSheetId="18" hidden="1">#REF!,#REF!,#REF!,#REF!,#REF!,#REF!,#REF!</definedName>
    <definedName name="P2_SC22" hidden="1">#REF!,#REF!,#REF!,#REF!,#REF!,#REF!,#REF!</definedName>
    <definedName name="P2_SCOPE_16_PRT" hidden="1">[9]База!$E$38:$I$38,[9]База!$E$41:$I$41,[9]База!$E$45:$I$47,[9]База!$E$49:$I$49,[9]База!$E$53:$I$54,[9]База!$E$56:$I$57,[9]База!$E$59:$I$59,[9]База!$E$9:$I$13</definedName>
    <definedName name="P2_SCOPE_4_PRT" hidden="1">[9]База!$P$25:$S$25,[9]База!$P$27:$S$31,[9]База!$U$14:$X$20,[9]База!$U$23:$X$23,[9]База!$U$25:$X$25,[9]База!$U$27:$X$31,[9]База!$Z$14:$AC$20,[9]База!$Z$23:$AC$23,[9]База!$Z$25:$AC$25</definedName>
    <definedName name="P2_SCOPE_5_PRT" hidden="1">[9]База!$P$25:$S$25,[9]База!$P$27:$S$31,[9]База!$U$14:$X$21,[9]База!$U$23:$X$23,[9]База!$U$25:$X$25,[9]База!$U$27:$X$31,[9]База!$Z$14:$AC$21,[9]База!$Z$23:$AC$23,[9]База!$Z$25:$AC$25</definedName>
    <definedName name="P2_SCOPE_CORR" localSheetId="30" hidden="1">#REF!,#REF!,#REF!,#REF!,#REF!,#REF!,#REF!,#REF!</definedName>
    <definedName name="P2_SCOPE_CORR" localSheetId="14" hidden="1">#REF!,#REF!,#REF!,#REF!,#REF!,#REF!,#REF!,#REF!</definedName>
    <definedName name="P2_SCOPE_CORR" localSheetId="18" hidden="1">#REF!,#REF!,#REF!,#REF!,#REF!,#REF!,#REF!,#REF!</definedName>
    <definedName name="P2_SCOPE_CORR" hidden="1">#REF!,#REF!,#REF!,#REF!,#REF!,#REF!,#REF!,#REF!</definedName>
    <definedName name="P2_SCOPE_F1_PRT" hidden="1">[9]База!$D$56:$E$59,[9]База!$D$34:$E$50,[9]База!$D$32:$E$32,[9]База!$D$23:$E$30</definedName>
    <definedName name="P2_SCOPE_F2_PRT" hidden="1">[9]База!$D$52:$G$54,[9]База!$C$21:$E$42,[9]База!$A$12:$E$12,[9]База!$C$8:$E$11</definedName>
    <definedName name="P2_SCOPE_FULL_LOAD" localSheetId="30" hidden="1">#REF!,#REF!,#REF!,#REF!,#REF!,#REF!</definedName>
    <definedName name="P2_SCOPE_FULL_LOAD" localSheetId="14" hidden="1">#REF!,#REF!,#REF!,#REF!,#REF!,#REF!</definedName>
    <definedName name="P2_SCOPE_FULL_LOAD" localSheetId="18" hidden="1">#REF!,#REF!,#REF!,#REF!,#REF!,#REF!</definedName>
    <definedName name="P2_SCOPE_FULL_LOAD" hidden="1">#REF!,#REF!,#REF!,#REF!,#REF!,#REF!</definedName>
    <definedName name="P2_SCOPE_IND" localSheetId="14" hidden="1">#REF!,#REF!,#REF!,#REF!,#REF!,#REF!</definedName>
    <definedName name="P2_SCOPE_IND" localSheetId="18" hidden="1">#REF!,#REF!,#REF!,#REF!,#REF!,#REF!</definedName>
    <definedName name="P2_SCOPE_IND" hidden="1">#REF!,#REF!,#REF!,#REF!,#REF!,#REF!</definedName>
    <definedName name="P2_SCOPE_IND2" localSheetId="30" hidden="1">#REF!,#REF!,#REF!,#REF!,#REF!</definedName>
    <definedName name="P2_SCOPE_IND2" localSheetId="14" hidden="1">#REF!,#REF!,#REF!,#REF!,#REF!</definedName>
    <definedName name="P2_SCOPE_IND2" localSheetId="18" hidden="1">#REF!,#REF!,#REF!,#REF!,#REF!</definedName>
    <definedName name="P2_SCOPE_IND2" hidden="1">#REF!,#REF!,#REF!,#REF!,#REF!</definedName>
    <definedName name="P2_SCOPE_NOTIND" localSheetId="30" hidden="1">#REF!,#REF!,#REF!,#REF!,#REF!,#REF!,#REF!</definedName>
    <definedName name="P2_SCOPE_NOTIND" localSheetId="14" hidden="1">#REF!,#REF!,#REF!,#REF!,#REF!,#REF!,#REF!</definedName>
    <definedName name="P2_SCOPE_NOTIND" localSheetId="18" hidden="1">#REF!,#REF!,#REF!,#REF!,#REF!,#REF!,#REF!</definedName>
    <definedName name="P2_SCOPE_NOTIND" hidden="1">#REF!,#REF!,#REF!,#REF!,#REF!,#REF!,#REF!</definedName>
    <definedName name="P2_SCOPE_NotInd2" localSheetId="30" hidden="1">#REF!,#REF!,#REF!,#REF!,#REF!,#REF!</definedName>
    <definedName name="P2_SCOPE_NotInd2" localSheetId="14" hidden="1">#REF!,#REF!,#REF!,#REF!,#REF!,#REF!</definedName>
    <definedName name="P2_SCOPE_NotInd2" localSheetId="18" hidden="1">#REF!,#REF!,#REF!,#REF!,#REF!,#REF!</definedName>
    <definedName name="P2_SCOPE_NotInd2" hidden="1">#REF!,#REF!,#REF!,#REF!,#REF!,#REF!</definedName>
    <definedName name="P2_SCOPE_NotInd3" localSheetId="30" hidden="1">#REF!,#REF!,#REF!,#REF!,#REF!,#REF!,#REF!</definedName>
    <definedName name="P2_SCOPE_NotInd3" localSheetId="14" hidden="1">#REF!,#REF!,#REF!,#REF!,#REF!,#REF!,#REF!</definedName>
    <definedName name="P2_SCOPE_NotInd3" localSheetId="18" hidden="1">#REF!,#REF!,#REF!,#REF!,#REF!,#REF!,#REF!</definedName>
    <definedName name="P2_SCOPE_NotInd3" hidden="1">#REF!,#REF!,#REF!,#REF!,#REF!,#REF!,#REF!</definedName>
    <definedName name="P2_SCOPE_NotInt" localSheetId="14" hidden="1">#REF!,#REF!,#REF!,#REF!,#REF!,#REF!,#REF!</definedName>
    <definedName name="P2_SCOPE_NotInt" localSheetId="18" hidden="1">#REF!,#REF!,#REF!,#REF!,#REF!,#REF!,#REF!</definedName>
    <definedName name="P2_SCOPE_NotInt" hidden="1">#REF!,#REF!,#REF!,#REF!,#REF!,#REF!,#REF!</definedName>
    <definedName name="P2_SCOPE_PER_PRT" hidden="1">[9]База!$N$14:$N$25,[9]База!$N$27:$N$31,[9]База!$J$27:$K$31,[9]База!$F$27:$H$31,[9]База!$F$33:$H$37</definedName>
    <definedName name="P2_SCOPE_SAVE2" localSheetId="30" hidden="1">#REF!,#REF!,#REF!,#REF!,#REF!,#REF!</definedName>
    <definedName name="P2_SCOPE_SAVE2" localSheetId="14" hidden="1">#REF!,#REF!,#REF!,#REF!,#REF!,#REF!</definedName>
    <definedName name="P2_SCOPE_SAVE2" localSheetId="18" hidden="1">#REF!,#REF!,#REF!,#REF!,#REF!,#REF!</definedName>
    <definedName name="P2_SCOPE_SAVE2" hidden="1">#REF!,#REF!,#REF!,#REF!,#REF!,#REF!</definedName>
    <definedName name="P2_SCOPE_SV_PRT" localSheetId="30" hidden="1">#REF!,#REF!,#REF!,#REF!,#REF!,#REF!,#REF!</definedName>
    <definedName name="P2_SCOPE_SV_PRT" localSheetId="14" hidden="1">#REF!,#REF!,#REF!,#REF!,#REF!,#REF!,#REF!</definedName>
    <definedName name="P2_SCOPE_SV_PRT" localSheetId="18" hidden="1">#REF!,#REF!,#REF!,#REF!,#REF!,#REF!,#REF!</definedName>
    <definedName name="P2_SCOPE_SV_PRT" hidden="1">#REF!,#REF!,#REF!,#REF!,#REF!,#REF!,#REF!</definedName>
    <definedName name="P2_T1_Protect" localSheetId="30" hidden="1">#REF!,#REF!,#REF!,#REF!,#REF!,#REF!</definedName>
    <definedName name="P2_T1_Protect" localSheetId="18" hidden="1">#REF!,#REF!,#REF!,#REF!,#REF!,#REF!</definedName>
    <definedName name="P2_T1_Protect" hidden="1">#REF!,#REF!,#REF!,#REF!,#REF!,#REF!</definedName>
    <definedName name="P2_T4_Protect" localSheetId="30" hidden="1">#REF!,#REF!,#REF!,#REF!,#REF!,#REF!,#REF!,#REF!,#REF!</definedName>
    <definedName name="P2_T4_Protect" localSheetId="18" hidden="1">#REF!,#REF!,#REF!,#REF!,#REF!,#REF!,#REF!,#REF!,#REF!</definedName>
    <definedName name="P2_T4_Protect" hidden="1">#REF!,#REF!,#REF!,#REF!,#REF!,#REF!,#REF!,#REF!,#REF!</definedName>
    <definedName name="P3_dip" hidden="1">[7]FST5!$G$143:$G$145,[7]FST5!$G$214:$G$217,[7]FST5!$G$219:$G$224,[7]FST5!$G$226,[7]FST5!$G$228,[7]FST5!$G$230,[7]FST5!$G$232,[7]FST5!$G$197:$G$212</definedName>
    <definedName name="P3_SC22" localSheetId="30" hidden="1">#REF!,#REF!,#REF!,#REF!,#REF!,#REF!</definedName>
    <definedName name="P3_SC22" localSheetId="14" hidden="1">#REF!,#REF!,#REF!,#REF!,#REF!,#REF!</definedName>
    <definedName name="P3_SC22" localSheetId="18" hidden="1">#REF!,#REF!,#REF!,#REF!,#REF!,#REF!</definedName>
    <definedName name="P3_SC22" hidden="1">#REF!,#REF!,#REF!,#REF!,#REF!,#REF!</definedName>
    <definedName name="P3_SCOPE_F1_PRT" hidden="1">[9]База!$E$16:$E$17,[9]База!$C$4:$D$4,[9]База!$C$7:$E$10,[9]База!$A$11:$E$11</definedName>
    <definedName name="P3_SCOPE_FULL_LOAD" localSheetId="30" hidden="1">#REF!,#REF!,#REF!,#REF!,#REF!,#REF!</definedName>
    <definedName name="P3_SCOPE_FULL_LOAD" localSheetId="14" hidden="1">#REF!,#REF!,#REF!,#REF!,#REF!,#REF!</definedName>
    <definedName name="P3_SCOPE_FULL_LOAD" localSheetId="18" hidden="1">#REF!,#REF!,#REF!,#REF!,#REF!,#REF!</definedName>
    <definedName name="P3_SCOPE_FULL_LOAD" hidden="1">#REF!,#REF!,#REF!,#REF!,#REF!,#REF!</definedName>
    <definedName name="P3_SCOPE_IND" localSheetId="30" hidden="1">#REF!,#REF!,#REF!,#REF!,#REF!</definedName>
    <definedName name="P3_SCOPE_IND" localSheetId="14" hidden="1">#REF!,#REF!,#REF!,#REF!,#REF!</definedName>
    <definedName name="P3_SCOPE_IND" localSheetId="18" hidden="1">#REF!,#REF!,#REF!,#REF!,#REF!</definedName>
    <definedName name="P3_SCOPE_IND" hidden="1">#REF!,#REF!,#REF!,#REF!,#REF!</definedName>
    <definedName name="P3_SCOPE_IND2" localSheetId="14" hidden="1">#REF!,#REF!,#REF!,#REF!,#REF!</definedName>
    <definedName name="P3_SCOPE_IND2" localSheetId="18" hidden="1">#REF!,#REF!,#REF!,#REF!,#REF!</definedName>
    <definedName name="P3_SCOPE_IND2" hidden="1">#REF!,#REF!,#REF!,#REF!,#REF!</definedName>
    <definedName name="P3_SCOPE_NOTIND" localSheetId="30" hidden="1">#REF!,#REF!,#REF!,#REF!,#REF!,#REF!,#REF!</definedName>
    <definedName name="P3_SCOPE_NOTIND" localSheetId="14" hidden="1">#REF!,#REF!,#REF!,#REF!,#REF!,#REF!,#REF!</definedName>
    <definedName name="P3_SCOPE_NOTIND" localSheetId="18" hidden="1">#REF!,#REF!,#REF!,#REF!,#REF!,#REF!,#REF!</definedName>
    <definedName name="P3_SCOPE_NOTIND" hidden="1">#REF!,#REF!,#REF!,#REF!,#REF!,#REF!,#REF!</definedName>
    <definedName name="P3_SCOPE_NotInd2" localSheetId="14" hidden="1">#REF!,#REF!,#REF!,#REF!,#REF!,#REF!,#REF!</definedName>
    <definedName name="P3_SCOPE_NotInd2" localSheetId="18" hidden="1">#REF!,#REF!,#REF!,#REF!,#REF!,#REF!,#REF!</definedName>
    <definedName name="P3_SCOPE_NotInd2" hidden="1">#REF!,#REF!,#REF!,#REF!,#REF!,#REF!,#REF!</definedName>
    <definedName name="P3_SCOPE_NotInt" localSheetId="30" hidden="1">#REF!,#REF!,#REF!,#REF!,#REF!,#REF!</definedName>
    <definedName name="P3_SCOPE_NotInt" localSheetId="14" hidden="1">#REF!,#REF!,#REF!,#REF!,#REF!,#REF!</definedName>
    <definedName name="P3_SCOPE_NotInt" localSheetId="18" hidden="1">#REF!,#REF!,#REF!,#REF!,#REF!,#REF!</definedName>
    <definedName name="P3_SCOPE_NotInt" hidden="1">#REF!,#REF!,#REF!,#REF!,#REF!,#REF!</definedName>
    <definedName name="P3_SCOPE_PER_PRT" hidden="1">[9]База!$J$33:$K$37,[9]База!$N$33:$N$37,[9]База!$F$39:$H$43,[9]База!$J$39:$K$43,[9]База!$N$39:$N$43</definedName>
    <definedName name="P3_SCOPE_SV_PRT" localSheetId="30" hidden="1">#REF!,#REF!,#REF!,#REF!,#REF!,#REF!,#REF!</definedName>
    <definedName name="P3_SCOPE_SV_PRT" localSheetId="14" hidden="1">#REF!,#REF!,#REF!,#REF!,#REF!,#REF!,#REF!</definedName>
    <definedName name="P3_SCOPE_SV_PRT" localSheetId="18" hidden="1">#REF!,#REF!,#REF!,#REF!,#REF!,#REF!,#REF!</definedName>
    <definedName name="P3_SCOPE_SV_PRT" hidden="1">#REF!,#REF!,#REF!,#REF!,#REF!,#REF!,#REF!</definedName>
    <definedName name="P3_T1_Protect" localSheetId="30" hidden="1">#REF!,#REF!,#REF!,#REF!,#REF!</definedName>
    <definedName name="P3_T1_Protect" localSheetId="18" hidden="1">#REF!,#REF!,#REF!,#REF!,#REF!</definedName>
    <definedName name="P3_T1_Protect" hidden="1">#REF!,#REF!,#REF!,#REF!,#REF!</definedName>
    <definedName name="P4_dip" hidden="1">[7]FST5!$G$70:$G$75,[7]FST5!$G$77:$G$78,[7]FST5!$G$80:$G$83,[7]FST5!$G$85,[7]FST5!$G$87:$G$91,[7]FST5!$G$93,[7]FST5!$G$95:$G$97,[7]FST5!$G$52:$G$68</definedName>
    <definedName name="P4_SCOPE_F1_PRT" hidden="1">[9]База!$C$13:$E$13,[9]База!$A$14:$E$14,[9]База!$C$23:$C$50,[9]База!$C$54:$C$95</definedName>
    <definedName name="P4_SCOPE_FULL_LOAD" localSheetId="30" hidden="1">#REF!,#REF!,#REF!,#REF!,#REF!,#REF!</definedName>
    <definedName name="P4_SCOPE_FULL_LOAD" localSheetId="14" hidden="1">#REF!,#REF!,#REF!,#REF!,#REF!,#REF!</definedName>
    <definedName name="P4_SCOPE_FULL_LOAD" localSheetId="18" hidden="1">#REF!,#REF!,#REF!,#REF!,#REF!,#REF!</definedName>
    <definedName name="P4_SCOPE_FULL_LOAD" hidden="1">#REF!,#REF!,#REF!,#REF!,#REF!,#REF!</definedName>
    <definedName name="P4_SCOPE_IND" localSheetId="30" hidden="1">#REF!,#REF!,#REF!,#REF!,#REF!</definedName>
    <definedName name="P4_SCOPE_IND" localSheetId="14" hidden="1">#REF!,#REF!,#REF!,#REF!,#REF!</definedName>
    <definedName name="P4_SCOPE_IND" localSheetId="18" hidden="1">#REF!,#REF!,#REF!,#REF!,#REF!</definedName>
    <definedName name="P4_SCOPE_IND" hidden="1">#REF!,#REF!,#REF!,#REF!,#REF!</definedName>
    <definedName name="P4_SCOPE_IND2" localSheetId="30" hidden="1">#REF!,#REF!,#REF!,#REF!,#REF!,#REF!</definedName>
    <definedName name="P4_SCOPE_IND2" localSheetId="14" hidden="1">#REF!,#REF!,#REF!,#REF!,#REF!,#REF!</definedName>
    <definedName name="P4_SCOPE_IND2" localSheetId="18" hidden="1">#REF!,#REF!,#REF!,#REF!,#REF!,#REF!</definedName>
    <definedName name="P4_SCOPE_IND2" hidden="1">#REF!,#REF!,#REF!,#REF!,#REF!,#REF!</definedName>
    <definedName name="P4_SCOPE_NOTIND" localSheetId="30" hidden="1">#REF!,#REF!,#REF!,#REF!,#REF!,#REF!,#REF!</definedName>
    <definedName name="P4_SCOPE_NOTIND" localSheetId="14" hidden="1">#REF!,#REF!,#REF!,#REF!,#REF!,#REF!,#REF!</definedName>
    <definedName name="P4_SCOPE_NOTIND" localSheetId="18" hidden="1">#REF!,#REF!,#REF!,#REF!,#REF!,#REF!,#REF!</definedName>
    <definedName name="P4_SCOPE_NOTIND" hidden="1">#REF!,#REF!,#REF!,#REF!,#REF!,#REF!,#REF!</definedName>
    <definedName name="P4_SCOPE_NotInd2" localSheetId="14" hidden="1">#REF!,#REF!,#REF!,#REF!,#REF!,#REF!,#REF!</definedName>
    <definedName name="P4_SCOPE_NotInd2" localSheetId="18" hidden="1">#REF!,#REF!,#REF!,#REF!,#REF!,#REF!,#REF!</definedName>
    <definedName name="P4_SCOPE_NotInd2" hidden="1">#REF!,#REF!,#REF!,#REF!,#REF!,#REF!,#REF!</definedName>
    <definedName name="P4_SCOPE_PER_PRT" hidden="1">[9]База!$F$45:$H$49,[9]База!$J$45:$K$49,[9]База!$N$45:$N$49,[9]База!$F$53:$G$64,[9]База!$H$54:$H$58</definedName>
    <definedName name="P4_T1_Protect" localSheetId="30" hidden="1">#REF!,#REF!,#REF!,#REF!,#REF!,#REF!</definedName>
    <definedName name="P4_T1_Protect" localSheetId="18" hidden="1">#REF!,#REF!,#REF!,#REF!,#REF!,#REF!</definedName>
    <definedName name="P4_T1_Protect" hidden="1">#REF!,#REF!,#REF!,#REF!,#REF!,#REF!</definedName>
    <definedName name="P5_SCOPE_FULL_LOAD" localSheetId="14" hidden="1">#REF!,#REF!,#REF!,#REF!,#REF!,#REF!</definedName>
    <definedName name="P5_SCOPE_FULL_LOAD" localSheetId="18" hidden="1">#REF!,#REF!,#REF!,#REF!,#REF!,#REF!</definedName>
    <definedName name="P5_SCOPE_FULL_LOAD" hidden="1">#REF!,#REF!,#REF!,#REF!,#REF!,#REF!</definedName>
    <definedName name="P5_SCOPE_NOTIND" localSheetId="30" hidden="1">#REF!,#REF!,#REF!,#REF!,#REF!,#REF!,#REF!</definedName>
    <definedName name="P5_SCOPE_NOTIND" localSheetId="14" hidden="1">#REF!,#REF!,#REF!,#REF!,#REF!,#REF!,#REF!</definedName>
    <definedName name="P5_SCOPE_NOTIND" localSheetId="18" hidden="1">#REF!,#REF!,#REF!,#REF!,#REF!,#REF!,#REF!</definedName>
    <definedName name="P5_SCOPE_NOTIND" hidden="1">#REF!,#REF!,#REF!,#REF!,#REF!,#REF!,#REF!</definedName>
    <definedName name="P5_SCOPE_NotInd2" localSheetId="14" hidden="1">#REF!,#REF!,#REF!,#REF!,#REF!,#REF!,#REF!</definedName>
    <definedName name="P5_SCOPE_NotInd2" localSheetId="18" hidden="1">#REF!,#REF!,#REF!,#REF!,#REF!,#REF!,#REF!</definedName>
    <definedName name="P5_SCOPE_NotInd2" hidden="1">#REF!,#REF!,#REF!,#REF!,#REF!,#REF!,#REF!</definedName>
    <definedName name="P5_SCOPE_PER_PRT" hidden="1">[9]База!$H$60:$H$64,[9]База!$J$53:$J$64,[9]База!$K$54:$K$58,[9]База!$K$60:$K$64,[9]База!$N$53:$N$64</definedName>
    <definedName name="P5_T1_Protect" localSheetId="30" hidden="1">#REF!,#REF!,#REF!,#REF!,#REF!</definedName>
    <definedName name="P5_T1_Protect" localSheetId="18" hidden="1">#REF!,#REF!,#REF!,#REF!,#REF!</definedName>
    <definedName name="P5_T1_Protect" hidden="1">#REF!,#REF!,#REF!,#REF!,#REF!</definedName>
    <definedName name="P6_SCOPE_FULL_LOAD" localSheetId="30" hidden="1">#REF!,#REF!,#REF!,#REF!,#REF!,#REF!</definedName>
    <definedName name="P6_SCOPE_FULL_LOAD" localSheetId="14" hidden="1">#REF!,#REF!,#REF!,#REF!,#REF!,#REF!</definedName>
    <definedName name="P6_SCOPE_FULL_LOAD" localSheetId="18" hidden="1">#REF!,#REF!,#REF!,#REF!,#REF!,#REF!</definedName>
    <definedName name="P6_SCOPE_FULL_LOAD" hidden="1">#REF!,#REF!,#REF!,#REF!,#REF!,#REF!</definedName>
    <definedName name="P6_SCOPE_NOTIND" localSheetId="30" hidden="1">#REF!,#REF!,#REF!,#REF!,#REF!,#REF!,#REF!</definedName>
    <definedName name="P6_SCOPE_NOTIND" localSheetId="14" hidden="1">#REF!,#REF!,#REF!,#REF!,#REF!,#REF!,#REF!</definedName>
    <definedName name="P6_SCOPE_NOTIND" localSheetId="18" hidden="1">#REF!,#REF!,#REF!,#REF!,#REF!,#REF!,#REF!</definedName>
    <definedName name="P6_SCOPE_NOTIND" hidden="1">#REF!,#REF!,#REF!,#REF!,#REF!,#REF!,#REF!</definedName>
    <definedName name="P6_SCOPE_NotInd2" localSheetId="14" hidden="1">#REF!,#REF!,#REF!,#REF!,#REF!,#REF!,#REF!</definedName>
    <definedName name="P6_SCOPE_NotInd2" localSheetId="18" hidden="1">#REF!,#REF!,#REF!,#REF!,#REF!,#REF!,#REF!</definedName>
    <definedName name="P6_SCOPE_NotInd2" hidden="1">#REF!,#REF!,#REF!,#REF!,#REF!,#REF!,#REF!</definedName>
    <definedName name="P6_SCOPE_PER_PRT" hidden="1">[9]База!$F$66:$H$70,[9]База!$J$66:$K$70,[9]База!$N$66:$N$70,[9]База!$F$72:$H$76,[9]База!$J$72:$K$76</definedName>
    <definedName name="P6_T1_Protect" localSheetId="30" hidden="1">#REF!,#REF!,#REF!,#REF!,#REF!</definedName>
    <definedName name="P6_T1_Protect" localSheetId="18" hidden="1">#REF!,#REF!,#REF!,#REF!,#REF!</definedName>
    <definedName name="P6_T1_Protect" hidden="1">#REF!,#REF!,#REF!,#REF!,#REF!</definedName>
    <definedName name="P7_SCOPE_FULL_LOAD" localSheetId="30" hidden="1">#REF!,#REF!,#REF!,#REF!,#REF!,#REF!</definedName>
    <definedName name="P7_SCOPE_FULL_LOAD" localSheetId="14" hidden="1">#REF!,#REF!,#REF!,#REF!,#REF!,#REF!</definedName>
    <definedName name="P7_SCOPE_FULL_LOAD" localSheetId="18" hidden="1">#REF!,#REF!,#REF!,#REF!,#REF!,#REF!</definedName>
    <definedName name="P7_SCOPE_FULL_LOAD" hidden="1">#REF!,#REF!,#REF!,#REF!,#REF!,#REF!</definedName>
    <definedName name="P7_SCOPE_NOTIND" localSheetId="14" hidden="1">#REF!,#REF!,#REF!,#REF!,#REF!,#REF!</definedName>
    <definedName name="P7_SCOPE_NOTIND" localSheetId="18" hidden="1">#REF!,#REF!,#REF!,#REF!,#REF!,#REF!</definedName>
    <definedName name="P7_SCOPE_NOTIND" hidden="1">#REF!,#REF!,#REF!,#REF!,#REF!,#REF!</definedName>
    <definedName name="P7_SCOPE_NotInd2" localSheetId="30" hidden="1">#REF!,#REF!,#REF!,#REF!,#REF!,№23!P1_SCOPE_NotInd2,№23!P2_SCOPE_NotInd2,P3_SCOPE_NotInd2</definedName>
    <definedName name="P7_SCOPE_NotInd2" localSheetId="15" hidden="1">#REF!,#REF!,#REF!,#REF!,#REF!,P1_SCOPE_NotInd2,P2_SCOPE_NotInd2,P3_SCOPE_NotInd2</definedName>
    <definedName name="P7_SCOPE_NotInd2" localSheetId="14" hidden="1">#REF!,#REF!,#REF!,#REF!,#REF!,'С № 11.1'!P1_SCOPE_NotInd2,'С № 11.1'!P2_SCOPE_NotInd2,'С № 11.1'!P3_SCOPE_NotInd2</definedName>
    <definedName name="P7_SCOPE_NotInd2" localSheetId="18" hidden="1">#REF!,#REF!,#REF!,#REF!,#REF!,'С № 13'!P1_SCOPE_NotInd2,'С № 13'!P2_SCOPE_NotInd2,'С № 13'!P3_SCOPE_NotInd2</definedName>
    <definedName name="P7_SCOPE_NotInd2" hidden="1">#REF!,#REF!,#REF!,#REF!,#REF!,P1_SCOPE_NotInd2,P2_SCOPE_NotInd2,P3_SCOPE_NotInd2</definedName>
    <definedName name="P7_SCOPE_PER_PRT" hidden="1">[9]База!$N$72:$N$76,[9]База!$F$78:$H$82,[9]База!$J$78:$K$82,[9]База!$N$78:$N$82,[9]База!$F$84:$H$88</definedName>
    <definedName name="P7_T1_Protect" localSheetId="30" hidden="1">#REF!,#REF!,#REF!,#REF!,#REF!</definedName>
    <definedName name="P7_T1_Protect" localSheetId="18" hidden="1">#REF!,#REF!,#REF!,#REF!,#REF!</definedName>
    <definedName name="P7_T1_Protect" hidden="1">#REF!,#REF!,#REF!,#REF!,#REF!</definedName>
    <definedName name="P8_SCOPE_FULL_LOAD" localSheetId="30" hidden="1">#REF!,#REF!,#REF!,#REF!,#REF!,#REF!</definedName>
    <definedName name="P8_SCOPE_FULL_LOAD" localSheetId="14" hidden="1">#REF!,#REF!,#REF!,#REF!,#REF!,#REF!</definedName>
    <definedName name="P8_SCOPE_FULL_LOAD" localSheetId="18" hidden="1">#REF!,#REF!,#REF!,#REF!,#REF!,#REF!</definedName>
    <definedName name="P8_SCOPE_FULL_LOAD" hidden="1">#REF!,#REF!,#REF!,#REF!,#REF!,#REF!</definedName>
    <definedName name="P8_SCOPE_NOTIND" localSheetId="14" hidden="1">#REF!,#REF!,#REF!,#REF!,#REF!,#REF!</definedName>
    <definedName name="P8_SCOPE_NOTIND" localSheetId="18" hidden="1">#REF!,#REF!,#REF!,#REF!,#REF!,#REF!</definedName>
    <definedName name="P8_SCOPE_NOTIND" hidden="1">#REF!,#REF!,#REF!,#REF!,#REF!,#REF!</definedName>
    <definedName name="P8_SCOPE_PER_PRT" localSheetId="30" hidden="1">[14]База!$J$84:$K$88,[14]База!$N$84:$N$88,[14]База!$F$14:$G$25,P1_SCOPE_PER_PRT,P2_SCOPE_PER_PRT,P3_SCOPE_PER_PRT,P4_SCOPE_PER_PRT</definedName>
    <definedName name="P8_SCOPE_PER_PRT" localSheetId="15" hidden="1">[14]База!$J$84:$K$88,[14]База!$N$84:$N$88,[14]База!$F$14:$G$25,P1_SCOPE_PER_PRT,P2_SCOPE_PER_PRT,P3_SCOPE_PER_PRT,P4_SCOPE_PER_PRT</definedName>
    <definedName name="P8_SCOPE_PER_PRT" localSheetId="14" hidden="1">[14]База!$J$84:$K$88,[14]База!$N$84:$N$88,[14]База!$F$14:$G$25,P1_SCOPE_PER_PRT,P2_SCOPE_PER_PRT,P3_SCOPE_PER_PRT,P4_SCOPE_PER_PRT</definedName>
    <definedName name="P8_SCOPE_PER_PRT" localSheetId="18" hidden="1">[14]База!$J$84:$K$88,[14]База!$N$84:$N$88,[14]База!$F$14:$G$25,P1_SCOPE_PER_PRT,P2_SCOPE_PER_PRT,P3_SCOPE_PER_PRT,P4_SCOPE_PER_PRT</definedName>
    <definedName name="P8_SCOPE_PER_PRT" hidden="1">[14]База!$J$84:$K$88,[14]База!$N$84:$N$88,[14]База!$F$14:$G$25,P1_SCOPE_PER_PRT,P2_SCOPE_PER_PRT,P3_SCOPE_PER_PRT,P4_SCOPE_PER_PRT</definedName>
    <definedName name="P8_T1_Protect" localSheetId="30" hidden="1">#REF!,#REF!,#REF!,#REF!,#REF!</definedName>
    <definedName name="P8_T1_Protect" localSheetId="18" hidden="1">#REF!,#REF!,#REF!,#REF!,#REF!</definedName>
    <definedName name="P8_T1_Protect" hidden="1">#REF!,#REF!,#REF!,#REF!,#REF!</definedName>
    <definedName name="P9_SCOPE_FULL_LOAD" localSheetId="30" hidden="1">#REF!,#REF!,#REF!,#REF!,#REF!,#REF!</definedName>
    <definedName name="P9_SCOPE_FULL_LOAD" localSheetId="14" hidden="1">#REF!,#REF!,#REF!,#REF!,#REF!,#REF!</definedName>
    <definedName name="P9_SCOPE_FULL_LOAD" localSheetId="18" hidden="1">#REF!,#REF!,#REF!,#REF!,#REF!,#REF!</definedName>
    <definedName name="P9_SCOPE_FULL_LOAD" hidden="1">#REF!,#REF!,#REF!,#REF!,#REF!,#REF!</definedName>
    <definedName name="P9_SCOPE_NotInd" localSheetId="14" hidden="1">#REF!,[13]!P1_SCOPE_NOTIND,[13]!P2_SCOPE_NOTIND,[13]!P3_SCOPE_NOTIND,[13]!P4_SCOPE_NOTIND,[13]!P5_SCOPE_NOTIND,[13]!P6_SCOPE_NOTIND,[13]!P7_SCOPE_NOTIND</definedName>
    <definedName name="P9_SCOPE_NotInd" localSheetId="18" hidden="1">#REF!,[13]!P1_SCOPE_NOTIND,[13]!P2_SCOPE_NOTIND,[13]!P3_SCOPE_NOTIND,[13]!P4_SCOPE_NOTIND,[13]!P5_SCOPE_NOTIND,[13]!P6_SCOPE_NOTIND,[13]!P7_SCOPE_NOTIND</definedName>
    <definedName name="P9_SCOPE_NotInd" hidden="1">#REF!,[13]!P1_SCOPE_NOTIND,[13]!P2_SCOPE_NOTIND,[13]!P3_SCOPE_NOTIND,[13]!P4_SCOPE_NOTIND,[13]!P5_SCOPE_NOTIND,[13]!P6_SCOPE_NOTIND,[13]!P7_SCOPE_NOTIND</definedName>
    <definedName name="P9_T1_Protect" localSheetId="30" hidden="1">#REF!,#REF!,#REF!,#REF!,#REF!</definedName>
    <definedName name="P9_T1_Protect" localSheetId="18" hidden="1">#REF!,#REF!,#REF!,#REF!,#REF!</definedName>
    <definedName name="P9_T1_Protect" hidden="1">#REF!,#REF!,#REF!,#REF!,#REF!</definedName>
    <definedName name="PORT_PrjPeriods">[3]Портфель!$A$27</definedName>
    <definedName name="PrjTariff">'[3]Исходные данные'!$D$15</definedName>
    <definedName name="qr110to10" localSheetId="30">'[15]баланс квадраты ПЭС'!#REF!</definedName>
    <definedName name="qr110to10">'[15]баланс квадраты ПЭС'!#REF!</definedName>
    <definedName name="qr110to35" localSheetId="30">'[15]баланс квадраты ПЭС'!#REF!</definedName>
    <definedName name="qr110to35">'[15]баланс квадраты ПЭС'!#REF!</definedName>
    <definedName name="qr220to10_2" localSheetId="30">'[15]баланс квадраты ПЭС'!#REF!</definedName>
    <definedName name="qr220to10_2">'[15]баланс квадраты ПЭС'!#REF!</definedName>
    <definedName name="qr220to110" localSheetId="30">'[15]баланс квадраты ПЭС'!#REF!</definedName>
    <definedName name="qr220to110">'[15]баланс квадраты ПЭС'!#REF!</definedName>
    <definedName name="qr220to35">'[15]баланс квадраты ПЭС'!#REF!</definedName>
    <definedName name="qr35to10">'[15]баланс квадраты ПЭС'!#REF!</definedName>
    <definedName name="Razd1End" localSheetId="30">#REF!</definedName>
    <definedName name="Razd1End" localSheetId="18">#REF!</definedName>
    <definedName name="Razd1End">#REF!</definedName>
    <definedName name="Razd1Start" localSheetId="18">#REF!</definedName>
    <definedName name="Razd1Start">#REF!</definedName>
    <definedName name="Razd2End" localSheetId="18">#REF!</definedName>
    <definedName name="Razd2End">#REF!</definedName>
    <definedName name="Razd2Start" localSheetId="18">#REF!</definedName>
    <definedName name="Razd2Start">#REF!</definedName>
    <definedName name="Razd3Start" localSheetId="18">#REF!</definedName>
    <definedName name="Razd3Start">#REF!</definedName>
    <definedName name="Razd4End" localSheetId="18">#REF!</definedName>
    <definedName name="Razd4End">#REF!</definedName>
    <definedName name="Razd4Start" localSheetId="18">#REF!</definedName>
    <definedName name="Razd4Start">#REF!</definedName>
    <definedName name="Razd5End" localSheetId="18">#REF!</definedName>
    <definedName name="Razd5End">#REF!</definedName>
    <definedName name="Razd5Start" localSheetId="18">#REF!</definedName>
    <definedName name="Razd5Start">#REF!</definedName>
    <definedName name="Razd6End" localSheetId="18">#REF!</definedName>
    <definedName name="Razd6End">#REF!</definedName>
    <definedName name="Razd6Start" localSheetId="18">#REF!</definedName>
    <definedName name="Razd6Start">#REF!</definedName>
    <definedName name="Razd7End" localSheetId="18">#REF!</definedName>
    <definedName name="Razd7End">#REF!</definedName>
    <definedName name="Razd7Start" localSheetId="18">#REF!</definedName>
    <definedName name="Razd7Start">#REF!</definedName>
    <definedName name="SAPBEXrevision" hidden="1">1</definedName>
    <definedName name="SAPBEXsysID" hidden="1">"BW2"</definedName>
    <definedName name="SAPBEXwbID" hidden="1">"479GSPMTNK9HM4ZSIVE5K2SH6"</definedName>
    <definedName name="tavrich">[5]таврическая!$A$4:$G$31</definedName>
    <definedName name="wrn" localSheetId="30" hidden="1">{"glc1",#N/A,FALSE,"GLC";"glc2",#N/A,FALSE,"GLC";"glc3",#N/A,FALSE,"GLC";"glc4",#N/A,FALSE,"GLC";"glc5",#N/A,FALSE,"GLC"}</definedName>
    <definedName name="wrn" localSheetId="15" hidden="1">{"glc1",#N/A,FALSE,"GLC";"glc2",#N/A,FALSE,"GLC";"glc3",#N/A,FALSE,"GLC";"glc4",#N/A,FALSE,"GLC";"glc5",#N/A,FALSE,"GLC"}</definedName>
    <definedName name="wrn" localSheetId="14" hidden="1">{"glc1",#N/A,FALSE,"GLC";"glc2",#N/A,FALSE,"GLC";"glc3",#N/A,FALSE,"GLC";"glc4",#N/A,FALSE,"GLC";"glc5",#N/A,FALSE,"GLC"}</definedName>
    <definedName name="wrn" localSheetId="18" hidden="1">{"glc1",#N/A,FALSE,"GLC";"glc2",#N/A,FALSE,"GLC";"glc3",#N/A,FALSE,"GLC";"glc4",#N/A,FALSE,"GLC";"glc5",#N/A,FALSE,"GLC"}</definedName>
    <definedName name="wrn" hidden="1">{"glc1",#N/A,FALSE,"GLC";"glc2",#N/A,FALSE,"GLC";"glc3",#N/A,FALSE,"GLC";"glc4",#N/A,FALSE,"GLC";"glc5",#N/A,FALSE,"GLC"}</definedName>
    <definedName name="wrn.Aging._.and._.Trend._.Analysis." localSheetId="30" hidden="1">{#N/A,#N/A,FALSE,"Aging Summary";#N/A,#N/A,FALSE,"Ratio Analysis";#N/A,#N/A,FALSE,"Test 120 Day Accts";#N/A,#N/A,FALSE,"Tickmarks"}</definedName>
    <definedName name="wrn.Aging._.and._.Trend._.Analysis." localSheetId="15" hidden="1">{#N/A,#N/A,FALSE,"Aging Summary";#N/A,#N/A,FALSE,"Ratio Analysis";#N/A,#N/A,FALSE,"Test 120 Day Accts";#N/A,#N/A,FALSE,"Tickmarks"}</definedName>
    <definedName name="wrn.Aging._.and._.Trend._.Analysis." localSheetId="14" hidden="1">{#N/A,#N/A,FALSE,"Aging Summary";#N/A,#N/A,FALSE,"Ratio Analysis";#N/A,#N/A,FALSE,"Test 120 Day Accts";#N/A,#N/A,FALSE,"Tickmarks"}</definedName>
    <definedName name="wrn.Aging._.and._.Trend._.Analysis." localSheetId="18"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ing.and._Trend._.Analysis.2" localSheetId="30" hidden="1">{#N/A,#N/A,FALSE,"Aging Summary";#N/A,#N/A,FALSE,"Ratio Analysis";#N/A,#N/A,FALSE,"Test 120 Day Accts";#N/A,#N/A,FALSE,"Tickmarks"}</definedName>
    <definedName name="wrn.Aging.and._Trend._.Analysis.2" localSheetId="15" hidden="1">{#N/A,#N/A,FALSE,"Aging Summary";#N/A,#N/A,FALSE,"Ratio Analysis";#N/A,#N/A,FALSE,"Test 120 Day Accts";#N/A,#N/A,FALSE,"Tickmarks"}</definedName>
    <definedName name="wrn.Aging.and._Trend._.Analysis.2" localSheetId="14" hidden="1">{#N/A,#N/A,FALSE,"Aging Summary";#N/A,#N/A,FALSE,"Ratio Analysis";#N/A,#N/A,FALSE,"Test 120 Day Accts";#N/A,#N/A,FALSE,"Tickmarks"}</definedName>
    <definedName name="wrn.Aging.and._Trend._.Analysis.2" localSheetId="18" hidden="1">{#N/A,#N/A,FALSE,"Aging Summary";#N/A,#N/A,FALSE,"Ratio Analysis";#N/A,#N/A,FALSE,"Test 120 Day Accts";#N/A,#N/A,FALSE,"Tickmarks"}</definedName>
    <definedName name="wrn.Aging.and._Trend._.Analysis.2" hidden="1">{#N/A,#N/A,FALSE,"Aging Summary";#N/A,#N/A,FALSE,"Ratio Analysis";#N/A,#N/A,FALSE,"Test 120 Day Accts";#N/A,#N/A,FALSE,"Tickmarks"}</definedName>
    <definedName name="wrn.basicfin." localSheetId="30" hidden="1">{"assets",#N/A,FALSE,"historicBS";"liab",#N/A,FALSE,"historicBS";"is",#N/A,FALSE,"historicIS";"ratios",#N/A,FALSE,"ratios"}</definedName>
    <definedName name="wrn.basicfin." localSheetId="15" hidden="1">{"assets",#N/A,FALSE,"historicBS";"liab",#N/A,FALSE,"historicBS";"is",#N/A,FALSE,"historicIS";"ratios",#N/A,FALSE,"ratios"}</definedName>
    <definedName name="wrn.basicfin." localSheetId="14" hidden="1">{"assets",#N/A,FALSE,"historicBS";"liab",#N/A,FALSE,"historicBS";"is",#N/A,FALSE,"historicIS";"ratios",#N/A,FALSE,"ratios"}</definedName>
    <definedName name="wrn.basicfin." localSheetId="18" hidden="1">{"assets",#N/A,FALSE,"historicBS";"liab",#N/A,FALSE,"historicBS";"is",#N/A,FALSE,"historicIS";"ratios",#N/A,FALSE,"ratios"}</definedName>
    <definedName name="wrn.basicfin." hidden="1">{"assets",#N/A,FALSE,"historicBS";"liab",#N/A,FALSE,"historicBS";"is",#N/A,FALSE,"historicIS";"ratios",#N/A,FALSE,"ratios"}</definedName>
    <definedName name="wrn.basicfin.2" localSheetId="30" hidden="1">{"assets",#N/A,FALSE,"historicBS";"liab",#N/A,FALSE,"historicBS";"is",#N/A,FALSE,"historicIS";"ratios",#N/A,FALSE,"ratios"}</definedName>
    <definedName name="wrn.basicfin.2" localSheetId="15" hidden="1">{"assets",#N/A,FALSE,"historicBS";"liab",#N/A,FALSE,"historicBS";"is",#N/A,FALSE,"historicIS";"ratios",#N/A,FALSE,"ratios"}</definedName>
    <definedName name="wrn.basicfin.2" localSheetId="14" hidden="1">{"assets",#N/A,FALSE,"historicBS";"liab",#N/A,FALSE,"historicBS";"is",#N/A,FALSE,"historicIS";"ratios",#N/A,FALSE,"ratios"}</definedName>
    <definedName name="wrn.basicfin.2" localSheetId="18" hidden="1">{"assets",#N/A,FALSE,"historicBS";"liab",#N/A,FALSE,"historicBS";"is",#N/A,FALSE,"historicIS";"ratios",#N/A,FALSE,"ratios"}</definedName>
    <definedName name="wrn.basicfin.2" hidden="1">{"assets",#N/A,FALSE,"historicBS";"liab",#N/A,FALSE,"historicBS";"is",#N/A,FALSE,"historicIS";"ratios",#N/A,FALSE,"ratios"}</definedName>
    <definedName name="wrn.glc." localSheetId="30" hidden="1">{"glcbs",#N/A,FALSE,"GLCBS";"glccsbs",#N/A,FALSE,"GLCCSBS";"glcis",#N/A,FALSE,"GLCIS";"glccsis",#N/A,FALSE,"GLCCSIS";"glcrat1",#N/A,FALSE,"GLC-ratios1"}</definedName>
    <definedName name="wrn.glc." localSheetId="15" hidden="1">{"glcbs",#N/A,FALSE,"GLCBS";"glccsbs",#N/A,FALSE,"GLCCSBS";"glcis",#N/A,FALSE,"GLCIS";"glccsis",#N/A,FALSE,"GLCCSIS";"glcrat1",#N/A,FALSE,"GLC-ratios1"}</definedName>
    <definedName name="wrn.glc." localSheetId="14" hidden="1">{"glcbs",#N/A,FALSE,"GLCBS";"glccsbs",#N/A,FALSE,"GLCCSBS";"glcis",#N/A,FALSE,"GLCIS";"glccsis",#N/A,FALSE,"GLCCSIS";"glcrat1",#N/A,FALSE,"GLC-ratios1"}</definedName>
    <definedName name="wrn.glc." localSheetId="18" hidden="1">{"glcbs",#N/A,FALSE,"GLCBS";"glccsbs",#N/A,FALSE,"GLCCSBS";"glcis",#N/A,FALSE,"GLCIS";"glccsis",#N/A,FALSE,"GLCCSIS";"glcrat1",#N/A,FALSE,"GLC-ratios1"}</definedName>
    <definedName name="wrn.glc." hidden="1">{"glcbs",#N/A,FALSE,"GLCBS";"glccsbs",#N/A,FALSE,"GLCCSBS";"glcis",#N/A,FALSE,"GLCIS";"glccsis",#N/A,FALSE,"GLCCSIS";"glcrat1",#N/A,FALSE,"GLC-ratios1"}</definedName>
    <definedName name="wrn.glcpromonte." localSheetId="30" hidden="1">{"glc1",#N/A,FALSE,"GLC";"glc2",#N/A,FALSE,"GLC";"glc3",#N/A,FALSE,"GLC";"glc4",#N/A,FALSE,"GLC";"glc5",#N/A,FALSE,"GLC"}</definedName>
    <definedName name="wrn.glcpromonte." localSheetId="15" hidden="1">{"glc1",#N/A,FALSE,"GLC";"glc2",#N/A,FALSE,"GLC";"glc3",#N/A,FALSE,"GLC";"glc4",#N/A,FALSE,"GLC";"glc5",#N/A,FALSE,"GLC"}</definedName>
    <definedName name="wrn.glcpromonte." localSheetId="14" hidden="1">{"glc1",#N/A,FALSE,"GLC";"glc2",#N/A,FALSE,"GLC";"glc3",#N/A,FALSE,"GLC";"glc4",#N/A,FALSE,"GLC";"glc5",#N/A,FALSE,"GLC"}</definedName>
    <definedName name="wrn.glcpromonte." localSheetId="18" hidden="1">{"glc1",#N/A,FALSE,"GLC";"glc2",#N/A,FALSE,"GLC";"glc3",#N/A,FALSE,"GLC";"glc4",#N/A,FALSE,"GLC";"glc5",#N/A,FALSE,"GLC"}</definedName>
    <definedName name="wrn.glcpromonte." hidden="1">{"glc1",#N/A,FALSE,"GLC";"glc2",#N/A,FALSE,"GLC";"glc3",#N/A,FALSE,"GLC";"glc4",#N/A,FALSE,"GLC";"glc5",#N/A,FALSE,"GLC"}</definedName>
    <definedName name="wrn.print." localSheetId="30"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wrn.print." localSheetId="15"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wrn.print." localSheetId="14"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wrn.print." localSheetId="18"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wrn.print."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wrn.Сравнение._.с._.отраслями." localSheetId="30" hidden="1">{#N/A,#N/A,TRUE,"Лист1";#N/A,#N/A,TRUE,"Лист2";#N/A,#N/A,TRUE,"Лист3"}</definedName>
    <definedName name="wrn.Сравнение._.с._.отраслями." localSheetId="15" hidden="1">{#N/A,#N/A,TRUE,"Лист1";#N/A,#N/A,TRUE,"Лист2";#N/A,#N/A,TRUE,"Лист3"}</definedName>
    <definedName name="wrn.Сравнение._.с._.отраслями." localSheetId="14" hidden="1">{#N/A,#N/A,TRUE,"Лист1";#N/A,#N/A,TRUE,"Лист2";#N/A,#N/A,TRUE,"Лист3"}</definedName>
    <definedName name="wrn.Сравнение._.с._.отраслями." localSheetId="18" hidden="1">{#N/A,#N/A,TRUE,"Лист1";#N/A,#N/A,TRUE,"Лист2";#N/A,#N/A,TRUE,"Лист3"}</definedName>
    <definedName name="wrn.Сравнение._.с._.отраслями." hidden="1">{#N/A,#N/A,TRUE,"Лист1";#N/A,#N/A,TRUE,"Лист2";#N/A,#N/A,TRUE,"Лист3"}</definedName>
    <definedName name="а" localSheetId="30" hidden="1">{"glc1",#N/A,FALSE,"GLC";"glc2",#N/A,FALSE,"GLC";"glc3",#N/A,FALSE,"GLC";"glc4",#N/A,FALSE,"GLC";"glc5",#N/A,FALSE,"GLC"}</definedName>
    <definedName name="а" localSheetId="15" hidden="1">{"glc1",#N/A,FALSE,"GLC";"glc2",#N/A,FALSE,"GLC";"glc3",#N/A,FALSE,"GLC";"glc4",#N/A,FALSE,"GLC";"glc5",#N/A,FALSE,"GLC"}</definedName>
    <definedName name="а" localSheetId="14" hidden="1">{"glc1",#N/A,FALSE,"GLC";"glc2",#N/A,FALSE,"GLC";"glc3",#N/A,FALSE,"GLC";"glc4",#N/A,FALSE,"GLC";"glc5",#N/A,FALSE,"GLC"}</definedName>
    <definedName name="а" localSheetId="18" hidden="1">{"glc1",#N/A,FALSE,"GLC";"glc2",#N/A,FALSE,"GLC";"glc3",#N/A,FALSE,"GLC";"glc4",#N/A,FALSE,"GLC";"glc5",#N/A,FALSE,"GLC"}</definedName>
    <definedName name="а" hidden="1">{"glc1",#N/A,FALSE,"GLC";"glc2",#N/A,FALSE,"GLC";"glc3",#N/A,FALSE,"GLC";"glc4",#N/A,FALSE,"GLC";"glc5",#N/A,FALSE,"GLC"}</definedName>
    <definedName name="апап" localSheetId="30" hidden="1">#REF!</definedName>
    <definedName name="апап" localSheetId="14" hidden="1">#REF!</definedName>
    <definedName name="апап" localSheetId="18" hidden="1">#REF!</definedName>
    <definedName name="апап" hidden="1">#REF!</definedName>
    <definedName name="вап" localSheetId="14" hidden="1">#REF!</definedName>
    <definedName name="вап" localSheetId="18" hidden="1">#REF!</definedName>
    <definedName name="вап" hidden="1">#REF!</definedName>
    <definedName name="ввв" localSheetId="30"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ввв" localSheetId="15"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ввв" localSheetId="14"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ввв" localSheetId="18"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ввв"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вввввввв" localSheetId="30"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вввввввв" localSheetId="15"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вввввввв" localSheetId="14"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вввввввв" localSheetId="18"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вввввввв"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витт" localSheetId="30" hidden="1">{#N/A,#N/A,TRUE,"Лист1";#N/A,#N/A,TRUE,"Лист2";#N/A,#N/A,TRUE,"Лист3"}</definedName>
    <definedName name="витт" localSheetId="15" hidden="1">{#N/A,#N/A,TRUE,"Лист1";#N/A,#N/A,TRUE,"Лист2";#N/A,#N/A,TRUE,"Лист3"}</definedName>
    <definedName name="витт" localSheetId="14" hidden="1">{#N/A,#N/A,TRUE,"Лист1";#N/A,#N/A,TRUE,"Лист2";#N/A,#N/A,TRUE,"Лист3"}</definedName>
    <definedName name="витт" localSheetId="18" hidden="1">{#N/A,#N/A,TRUE,"Лист1";#N/A,#N/A,TRUE,"Лист2";#N/A,#N/A,TRUE,"Лист3"}</definedName>
    <definedName name="витт" hidden="1">{#N/A,#N/A,TRUE,"Лист1";#N/A,#N/A,TRUE,"Лист2";#N/A,#N/A,TRUE,"Лист3"}</definedName>
    <definedName name="вс" localSheetId="30" hidden="1">{#N/A,#N/A,FALSE,"Aging Summary";#N/A,#N/A,FALSE,"Ratio Analysis";#N/A,#N/A,FALSE,"Test 120 Day Accts";#N/A,#N/A,FALSE,"Tickmarks"}</definedName>
    <definedName name="вс" localSheetId="15" hidden="1">{#N/A,#N/A,FALSE,"Aging Summary";#N/A,#N/A,FALSE,"Ratio Analysis";#N/A,#N/A,FALSE,"Test 120 Day Accts";#N/A,#N/A,FALSE,"Tickmarks"}</definedName>
    <definedName name="вс" localSheetId="14" hidden="1">{#N/A,#N/A,FALSE,"Aging Summary";#N/A,#N/A,FALSE,"Ratio Analysis";#N/A,#N/A,FALSE,"Test 120 Day Accts";#N/A,#N/A,FALSE,"Tickmarks"}</definedName>
    <definedName name="вс" localSheetId="18" hidden="1">{#N/A,#N/A,FALSE,"Aging Summary";#N/A,#N/A,FALSE,"Ratio Analysis";#N/A,#N/A,FALSE,"Test 120 Day Accts";#N/A,#N/A,FALSE,"Tickmarks"}</definedName>
    <definedName name="вс" hidden="1">{#N/A,#N/A,FALSE,"Aging Summary";#N/A,#N/A,FALSE,"Ratio Analysis";#N/A,#N/A,FALSE,"Test 120 Day Accts";#N/A,#N/A,FALSE,"Tickmarks"}</definedName>
    <definedName name="вуув" localSheetId="30" hidden="1">{#N/A,#N/A,TRUE,"Лист1";#N/A,#N/A,TRUE,"Лист2";#N/A,#N/A,TRUE,"Лист3"}</definedName>
    <definedName name="вуув" localSheetId="15" hidden="1">{#N/A,#N/A,TRUE,"Лист1";#N/A,#N/A,TRUE,"Лист2";#N/A,#N/A,TRUE,"Лист3"}</definedName>
    <definedName name="вуув" localSheetId="14" hidden="1">{#N/A,#N/A,TRUE,"Лист1";#N/A,#N/A,TRUE,"Лист2";#N/A,#N/A,TRUE,"Лист3"}</definedName>
    <definedName name="вуув" localSheetId="18" hidden="1">{#N/A,#N/A,TRUE,"Лист1";#N/A,#N/A,TRUE,"Лист2";#N/A,#N/A,TRUE,"Лист3"}</definedName>
    <definedName name="вуув" hidden="1">{#N/A,#N/A,TRUE,"Лист1";#N/A,#N/A,TRUE,"Лист2";#N/A,#N/A,TRUE,"Лист3"}</definedName>
    <definedName name="ВЫР">'[16]Баланс по ТЭЦ-1'!$J$6</definedName>
    <definedName name="грприрцфв00ав98" localSheetId="30" hidden="1">{#N/A,#N/A,TRUE,"Лист1";#N/A,#N/A,TRUE,"Лист2";#N/A,#N/A,TRUE,"Лист3"}</definedName>
    <definedName name="грприрцфв00ав98" localSheetId="15" hidden="1">{#N/A,#N/A,TRUE,"Лист1";#N/A,#N/A,TRUE,"Лист2";#N/A,#N/A,TRUE,"Лист3"}</definedName>
    <definedName name="грприрцфв00ав98" localSheetId="14" hidden="1">{#N/A,#N/A,TRUE,"Лист1";#N/A,#N/A,TRUE,"Лист2";#N/A,#N/A,TRUE,"Лист3"}</definedName>
    <definedName name="грприрцфв00ав98" localSheetId="18" hidden="1">{#N/A,#N/A,TRUE,"Лист1";#N/A,#N/A,TRUE,"Лист2";#N/A,#N/A,TRUE,"Лист3"}</definedName>
    <definedName name="грприрцфв00ав98" hidden="1">{#N/A,#N/A,TRUE,"Лист1";#N/A,#N/A,TRUE,"Лист2";#N/A,#N/A,TRUE,"Лист3"}</definedName>
    <definedName name="грфинцкавг98Х" localSheetId="30" hidden="1">{#N/A,#N/A,TRUE,"Лист1";#N/A,#N/A,TRUE,"Лист2";#N/A,#N/A,TRUE,"Лист3"}</definedName>
    <definedName name="грфинцкавг98Х" localSheetId="15" hidden="1">{#N/A,#N/A,TRUE,"Лист1";#N/A,#N/A,TRUE,"Лист2";#N/A,#N/A,TRUE,"Лист3"}</definedName>
    <definedName name="грфинцкавг98Х" localSheetId="14" hidden="1">{#N/A,#N/A,TRUE,"Лист1";#N/A,#N/A,TRUE,"Лист2";#N/A,#N/A,TRUE,"Лист3"}</definedName>
    <definedName name="грфинцкавг98Х" localSheetId="18" hidden="1">{#N/A,#N/A,TRUE,"Лист1";#N/A,#N/A,TRUE,"Лист2";#N/A,#N/A,TRUE,"Лист3"}</definedName>
    <definedName name="грфинцкавг98Х" hidden="1">{#N/A,#N/A,TRUE,"Лист1";#N/A,#N/A,TRUE,"Лист2";#N/A,#N/A,TRUE,"Лист3"}</definedName>
    <definedName name="гшгш" localSheetId="30" hidden="1">{#N/A,#N/A,TRUE,"Лист1";#N/A,#N/A,TRUE,"Лист2";#N/A,#N/A,TRUE,"Лист3"}</definedName>
    <definedName name="гшгш" localSheetId="15" hidden="1">{#N/A,#N/A,TRUE,"Лист1";#N/A,#N/A,TRUE,"Лист2";#N/A,#N/A,TRUE,"Лист3"}</definedName>
    <definedName name="гшгш" localSheetId="14" hidden="1">{#N/A,#N/A,TRUE,"Лист1";#N/A,#N/A,TRUE,"Лист2";#N/A,#N/A,TRUE,"Лист3"}</definedName>
    <definedName name="гшгш" localSheetId="18" hidden="1">{#N/A,#N/A,TRUE,"Лист1";#N/A,#N/A,TRUE,"Лист2";#N/A,#N/A,TRUE,"Лист3"}</definedName>
    <definedName name="гшгш" hidden="1">{#N/A,#N/A,TRUE,"Лист1";#N/A,#N/A,TRUE,"Лист2";#N/A,#N/A,TRUE,"Лист3"}</definedName>
    <definedName name="д" localSheetId="30" hidden="1">#REF!</definedName>
    <definedName name="д" localSheetId="14" hidden="1">#REF!</definedName>
    <definedName name="д" localSheetId="18" hidden="1">#REF!</definedName>
    <definedName name="д" hidden="1">#REF!</definedName>
    <definedName name="ДатаТекст" localSheetId="30">'[17]Титульный лист С-П'!#REF!</definedName>
    <definedName name="ДатаТекст" localSheetId="18">'[17]Титульный лист С-П'!#REF!</definedName>
    <definedName name="ДатаТекст">'[17]Титульный лист С-П'!#REF!</definedName>
    <definedName name="дд" localSheetId="30" hidden="1">#REF!</definedName>
    <definedName name="дд" localSheetId="14" hidden="1">#REF!</definedName>
    <definedName name="дд" localSheetId="18" hidden="1">#REF!</definedName>
    <definedName name="дд" hidden="1">#REF!</definedName>
    <definedName name="дддд" localSheetId="14" hidden="1">#REF!</definedName>
    <definedName name="дддд" localSheetId="18" hidden="1">#REF!</definedName>
    <definedName name="дддд" hidden="1">#REF!</definedName>
    <definedName name="_xlnm.Print_Titles" localSheetId="0">'С № 1 (2020)'!$15:$19</definedName>
    <definedName name="_xlnm.Print_Titles" localSheetId="1">'С № 1 (2021)'!$15:$19</definedName>
    <definedName name="_xlnm.Print_Titles" localSheetId="2">'С № 1 (2022)'!$15:$19</definedName>
    <definedName name="_xlnm.Print_Titles" localSheetId="15">'С № 11'!$13:$13</definedName>
    <definedName name="_xlnm.Print_Titles" localSheetId="14">'С № 11.1'!$B:$D,'С № 11.1'!$17:$20</definedName>
    <definedName name="_xlnm.Print_Titles" localSheetId="16">'С № 11.3'!$10:$10</definedName>
    <definedName name="и" localSheetId="30" hidden="1">{"glc1",#N/A,FALSE,"GLC";"glc2",#N/A,FALSE,"GLC";"glc3",#N/A,FALSE,"GLC";"glc4",#N/A,FALSE,"GLC";"glc5",#N/A,FALSE,"GLC"}</definedName>
    <definedName name="и" localSheetId="15" hidden="1">{"glc1",#N/A,FALSE,"GLC";"glc2",#N/A,FALSE,"GLC";"glc3",#N/A,FALSE,"GLC";"glc4",#N/A,FALSE,"GLC";"glc5",#N/A,FALSE,"GLC"}</definedName>
    <definedName name="и" localSheetId="14" hidden="1">{"glc1",#N/A,FALSE,"GLC";"glc2",#N/A,FALSE,"GLC";"glc3",#N/A,FALSE,"GLC";"glc4",#N/A,FALSE,"GLC";"glc5",#N/A,FALSE,"GLC"}</definedName>
    <definedName name="и" localSheetId="18" hidden="1">{"glc1",#N/A,FALSE,"GLC";"glc2",#N/A,FALSE,"GLC";"glc3",#N/A,FALSE,"GLC";"glc4",#N/A,FALSE,"GLC";"glc5",#N/A,FALSE,"GLC"}</definedName>
    <definedName name="и" hidden="1">{"glc1",#N/A,FALSE,"GLC";"glc2",#N/A,FALSE,"GLC";"glc3",#N/A,FALSE,"GLC";"glc4",#N/A,FALSE,"GLC";"glc5",#N/A,FALSE,"GLC"}</definedName>
    <definedName name="индцкавг98" localSheetId="30" hidden="1">{#N/A,#N/A,TRUE,"Лист1";#N/A,#N/A,TRUE,"Лист2";#N/A,#N/A,TRUE,"Лист3"}</definedName>
    <definedName name="индцкавг98" localSheetId="15" hidden="1">{#N/A,#N/A,TRUE,"Лист1";#N/A,#N/A,TRUE,"Лист2";#N/A,#N/A,TRUE,"Лист3"}</definedName>
    <definedName name="индцкавг98" localSheetId="14" hidden="1">{#N/A,#N/A,TRUE,"Лист1";#N/A,#N/A,TRUE,"Лист2";#N/A,#N/A,TRUE,"Лист3"}</definedName>
    <definedName name="индцкавг98" localSheetId="18" hidden="1">{#N/A,#N/A,TRUE,"Лист1";#N/A,#N/A,TRUE,"Лист2";#N/A,#N/A,TRUE,"Лист3"}</definedName>
    <definedName name="индцкавг98" hidden="1">{#N/A,#N/A,TRUE,"Лист1";#N/A,#N/A,TRUE,"Лист2";#N/A,#N/A,TRUE,"Лист3"}</definedName>
    <definedName name="кеппппппппппп" localSheetId="30" hidden="1">{#N/A,#N/A,TRUE,"Лист1";#N/A,#N/A,TRUE,"Лист2";#N/A,#N/A,TRUE,"Лист3"}</definedName>
    <definedName name="кеппппппппппп" localSheetId="15" hidden="1">{#N/A,#N/A,TRUE,"Лист1";#N/A,#N/A,TRUE,"Лист2";#N/A,#N/A,TRUE,"Лист3"}</definedName>
    <definedName name="кеппппппппппп" localSheetId="14" hidden="1">{#N/A,#N/A,TRUE,"Лист1";#N/A,#N/A,TRUE,"Лист2";#N/A,#N/A,TRUE,"Лист3"}</definedName>
    <definedName name="кеппппппппппп" localSheetId="18" hidden="1">{#N/A,#N/A,TRUE,"Лист1";#N/A,#N/A,TRUE,"Лист2";#N/A,#N/A,TRUE,"Лист3"}</definedName>
    <definedName name="кеппппппппппп" hidden="1">{#N/A,#N/A,TRUE,"Лист1";#N/A,#N/A,TRUE,"Лист2";#N/A,#N/A,TRUE,"Лист3"}</definedName>
    <definedName name="ктр">'[6]5'!#REF!</definedName>
    <definedName name="лщжо" localSheetId="30" hidden="1">{#N/A,#N/A,TRUE,"Лист1";#N/A,#N/A,TRUE,"Лист2";#N/A,#N/A,TRUE,"Лист3"}</definedName>
    <definedName name="лщжо" localSheetId="15" hidden="1">{#N/A,#N/A,TRUE,"Лист1";#N/A,#N/A,TRUE,"Лист2";#N/A,#N/A,TRUE,"Лист3"}</definedName>
    <definedName name="лщжо" localSheetId="14" hidden="1">{#N/A,#N/A,TRUE,"Лист1";#N/A,#N/A,TRUE,"Лист2";#N/A,#N/A,TRUE,"Лист3"}</definedName>
    <definedName name="лщжо" localSheetId="18" hidden="1">{#N/A,#N/A,TRUE,"Лист1";#N/A,#N/A,TRUE,"Лист2";#N/A,#N/A,TRUE,"Лист3"}</definedName>
    <definedName name="лщжо" hidden="1">{#N/A,#N/A,TRUE,"Лист1";#N/A,#N/A,TRUE,"Лист2";#N/A,#N/A,TRUE,"Лист3"}</definedName>
    <definedName name="мДата">[16]Настройки!$B$8</definedName>
    <definedName name="НБд">'[16]Баланс по ТЭЦ-1'!$N$381</definedName>
    <definedName name="ншш" localSheetId="30" hidden="1">{#N/A,#N/A,TRUE,"Лист1";#N/A,#N/A,TRUE,"Лист2";#N/A,#N/A,TRUE,"Лист3"}</definedName>
    <definedName name="ншш" localSheetId="15" hidden="1">{#N/A,#N/A,TRUE,"Лист1";#N/A,#N/A,TRUE,"Лист2";#N/A,#N/A,TRUE,"Лист3"}</definedName>
    <definedName name="ншш" localSheetId="14" hidden="1">{#N/A,#N/A,TRUE,"Лист1";#N/A,#N/A,TRUE,"Лист2";#N/A,#N/A,TRUE,"Лист3"}</definedName>
    <definedName name="ншш" localSheetId="18" hidden="1">{#N/A,#N/A,TRUE,"Лист1";#N/A,#N/A,TRUE,"Лист2";#N/A,#N/A,TRUE,"Лист3"}</definedName>
    <definedName name="ншш" hidden="1">{#N/A,#N/A,TRUE,"Лист1";#N/A,#N/A,TRUE,"Лист2";#N/A,#N/A,TRUE,"Лист3"}</definedName>
    <definedName name="о" localSheetId="30" hidden="1">{#N/A,#N/A,TRUE,"Лист1";#N/A,#N/A,TRUE,"Лист2";#N/A,#N/A,TRUE,"Лист3"}</definedName>
    <definedName name="о" localSheetId="15" hidden="1">{#N/A,#N/A,TRUE,"Лист1";#N/A,#N/A,TRUE,"Лист2";#N/A,#N/A,TRUE,"Лист3"}</definedName>
    <definedName name="о" localSheetId="14" hidden="1">{#N/A,#N/A,TRUE,"Лист1";#N/A,#N/A,TRUE,"Лист2";#N/A,#N/A,TRUE,"Лист3"}</definedName>
    <definedName name="о" localSheetId="18" hidden="1">{#N/A,#N/A,TRUE,"Лист1";#N/A,#N/A,TRUE,"Лист2";#N/A,#N/A,TRUE,"Лист3"}</definedName>
    <definedName name="о" hidden="1">{#N/A,#N/A,TRUE,"Лист1";#N/A,#N/A,TRUE,"Лист2";#N/A,#N/A,TRUE,"Лист3"}</definedName>
    <definedName name="о_165" localSheetId="30">#REF!</definedName>
    <definedName name="о_165" localSheetId="18">#REF!</definedName>
    <definedName name="о_165">#REF!</definedName>
    <definedName name="о_166" localSheetId="18">#REF!</definedName>
    <definedName name="о_166">#REF!</definedName>
    <definedName name="о_167" localSheetId="18">#REF!</definedName>
    <definedName name="о_167">#REF!</definedName>
    <definedName name="о_168" localSheetId="18">#REF!</definedName>
    <definedName name="о_168">#REF!</definedName>
    <definedName name="о_170" localSheetId="18">#REF!</definedName>
    <definedName name="о_170">#REF!</definedName>
    <definedName name="о_171" localSheetId="18">#REF!</definedName>
    <definedName name="о_171">#REF!</definedName>
    <definedName name="о_224" localSheetId="18">#REF!</definedName>
    <definedName name="о_224">#REF!</definedName>
    <definedName name="о_225" localSheetId="18">#REF!</definedName>
    <definedName name="о_225">#REF!</definedName>
    <definedName name="о_235" localSheetId="18">#REF!</definedName>
    <definedName name="о_235">#REF!</definedName>
    <definedName name="о_236" localSheetId="18">#REF!</definedName>
    <definedName name="о_236">#REF!</definedName>
    <definedName name="о_249" localSheetId="18">#REF!</definedName>
    <definedName name="о_249">#REF!</definedName>
    <definedName name="о_250" localSheetId="18">#REF!</definedName>
    <definedName name="о_250">#REF!</definedName>
    <definedName name="о_251" localSheetId="18">#REF!</definedName>
    <definedName name="о_251">#REF!</definedName>
    <definedName name="о_252" localSheetId="18">#REF!</definedName>
    <definedName name="о_252">#REF!</definedName>
    <definedName name="о_531" localSheetId="18">#REF!</definedName>
    <definedName name="о_531">#REF!</definedName>
    <definedName name="о_532" localSheetId="18">#REF!</definedName>
    <definedName name="о_532">#REF!</definedName>
    <definedName name="о_533" localSheetId="18">#REF!</definedName>
    <definedName name="о_533">#REF!</definedName>
    <definedName name="о_553" localSheetId="18">#REF!</definedName>
    <definedName name="о_553">#REF!</definedName>
    <definedName name="о_555i" localSheetId="18">#REF!</definedName>
    <definedName name="о_555i">#REF!</definedName>
    <definedName name="о_556">[5]таврическая!$G$7</definedName>
    <definedName name="о_557">[5]таврическая!$G$9</definedName>
    <definedName name="о_мв10ат1i" localSheetId="30">#REF!</definedName>
    <definedName name="о_мв10ат1i" localSheetId="18">#REF!</definedName>
    <definedName name="о_мв10ат1i">#REF!</definedName>
    <definedName name="о_мв10ат2i" localSheetId="18">#REF!</definedName>
    <definedName name="о_мв10ат2i">#REF!</definedName>
    <definedName name="о_шсов220">[5]иртышская!$G$18</definedName>
    <definedName name="_xlnm.Print_Area" localSheetId="26">'№ 19'!$A$1:$I$16</definedName>
    <definedName name="_xlnm.Print_Area" localSheetId="27">'№ 20'!$A$1:$H$20</definedName>
    <definedName name="_xlnm.Print_Area" localSheetId="28">'№ 21'!$A$1:$D$12</definedName>
    <definedName name="_xlnm.Print_Area" localSheetId="20">'Г № 15'!$A$1:$CH$85</definedName>
    <definedName name="_xlnm.Print_Area" localSheetId="21">'Г № 16'!$A$1:$AN$85</definedName>
    <definedName name="_xlnm.Print_Area" localSheetId="0">'С № 1 (2020)'!$B$15:$AZ$80</definedName>
    <definedName name="_xlnm.Print_Area" localSheetId="1">'С № 1 (2021)'!$A$1:$BA$82</definedName>
    <definedName name="_xlnm.Print_Area" localSheetId="2">'С № 1 (2022)'!$A$1:$BA$78</definedName>
    <definedName name="_xlnm.Print_Area" localSheetId="13">'С № 10'!$A$1:$T$85</definedName>
    <definedName name="_xlnm.Print_Area" localSheetId="15">'С № 11'!$A$1:$P$158</definedName>
    <definedName name="_xlnm.Print_Area" localSheetId="14">'С № 11.1'!$A$1:$AK$67</definedName>
    <definedName name="_xlnm.Print_Area" localSheetId="16">'С № 11.3'!$A$1:$I$33</definedName>
    <definedName name="_xlnm.Print_Area" localSheetId="17">'С № 12'!$A$1:$AG$85</definedName>
    <definedName name="_xlnm.Print_Area" localSheetId="18">'С № 13'!$A$1:$M$76</definedName>
    <definedName name="_xlnm.Print_Area" localSheetId="19">'С № 14'!$A$1:$U$92</definedName>
    <definedName name="_xlnm.Print_Area" localSheetId="3">'С № 2'!$A$16:$BW$93</definedName>
    <definedName name="_xlnm.Print_Area" localSheetId="4">'С № 3'!$A$1:$AQ$92</definedName>
    <definedName name="_xlnm.Print_Area" localSheetId="5">'С № 4'!$A$1:$BZ$90</definedName>
    <definedName name="_xlnm.Print_Area" localSheetId="6">'С № 5 (2020)'!$A$1:$AN$93</definedName>
    <definedName name="_xlnm.Print_Area" localSheetId="8">'С № 5 (2022)'!$A$1:$AN$83</definedName>
    <definedName name="_xlnm.Print_Area" localSheetId="10">'С № 7'!$A$1:$CL$95</definedName>
    <definedName name="_xlnm.Print_Area" localSheetId="11">'С № 8'!$A$1:$AE$89</definedName>
    <definedName name="_xlnm.Print_Area" localSheetId="12">'С № 9'!$A$1:$I$90</definedName>
    <definedName name="ОТДАЧА">'[16]Баланс по ТЭЦ-1'!$J$99</definedName>
    <definedName name="Отдача_ГРУ">'[16]Баланс по ТЭЦ-1'!$J$120</definedName>
    <definedName name="Отдача110">'[16]Баланс по ТЭЦ-1'!$J$100</definedName>
    <definedName name="ОтпВСеть" localSheetId="30">#REF!</definedName>
    <definedName name="ОтпВСеть" localSheetId="18">#REF!</definedName>
    <definedName name="ОтпВСеть">#REF!</definedName>
    <definedName name="п_165" localSheetId="18">#REF!</definedName>
    <definedName name="п_165">#REF!</definedName>
    <definedName name="п_166" localSheetId="18">#REF!</definedName>
    <definedName name="п_166">#REF!</definedName>
    <definedName name="п_167" localSheetId="18">#REF!</definedName>
    <definedName name="п_167">#REF!</definedName>
    <definedName name="п_168" localSheetId="18">#REF!</definedName>
    <definedName name="п_168">#REF!</definedName>
    <definedName name="п_170" localSheetId="18">#REF!</definedName>
    <definedName name="п_170">#REF!</definedName>
    <definedName name="п_171" localSheetId="18">#REF!</definedName>
    <definedName name="п_171">#REF!</definedName>
    <definedName name="п_224" localSheetId="18">#REF!</definedName>
    <definedName name="п_224">#REF!</definedName>
    <definedName name="п_225" localSheetId="18">#REF!</definedName>
    <definedName name="п_225">#REF!</definedName>
    <definedName name="п_235" localSheetId="18">#REF!</definedName>
    <definedName name="п_235">#REF!</definedName>
    <definedName name="п_236" localSheetId="18">#REF!</definedName>
    <definedName name="п_236">#REF!</definedName>
    <definedName name="п_249" localSheetId="18">#REF!</definedName>
    <definedName name="п_249">#REF!</definedName>
    <definedName name="п_250" localSheetId="18">#REF!</definedName>
    <definedName name="п_250">#REF!</definedName>
    <definedName name="п_251" localSheetId="18">#REF!</definedName>
    <definedName name="п_251">#REF!</definedName>
    <definedName name="п_252" localSheetId="18">#REF!</definedName>
    <definedName name="п_252">#REF!</definedName>
    <definedName name="п_531" localSheetId="18">#REF!</definedName>
    <definedName name="п_531">#REF!</definedName>
    <definedName name="п_532" localSheetId="18">#REF!</definedName>
    <definedName name="п_532">#REF!</definedName>
    <definedName name="п_533" localSheetId="18">#REF!</definedName>
    <definedName name="п_533">#REF!</definedName>
    <definedName name="п_553" localSheetId="18">#REF!</definedName>
    <definedName name="п_553">#REF!</definedName>
    <definedName name="п_555i" localSheetId="18">#REF!</definedName>
    <definedName name="п_555i">#REF!</definedName>
    <definedName name="п_556">[5]таврическая!$G$6</definedName>
    <definedName name="п_557">[5]таврическая!$G$8</definedName>
    <definedName name="п_в15ат1" localSheetId="30">#REF!</definedName>
    <definedName name="п_в15ат1" localSheetId="18">#REF!</definedName>
    <definedName name="п_в15ат1">#REF!</definedName>
    <definedName name="п_в15ат2" localSheetId="18">#REF!</definedName>
    <definedName name="п_в15ат2">#REF!</definedName>
    <definedName name="п_мв10ат1i" localSheetId="18">#REF!</definedName>
    <definedName name="п_мв10ат1i">#REF!</definedName>
    <definedName name="п_мв10ат2i" localSheetId="18">#REF!</definedName>
    <definedName name="п_мв10ат2i">#REF!</definedName>
    <definedName name="п_ф6" localSheetId="18">#REF!</definedName>
    <definedName name="п_ф6">#REF!</definedName>
    <definedName name="п_ф9" localSheetId="18">#REF!</definedName>
    <definedName name="п_ф9">#REF!</definedName>
    <definedName name="п_шсов220">[5]иртышская!$G$17</definedName>
    <definedName name="Потери" localSheetId="30">#REF!</definedName>
    <definedName name="Потери" localSheetId="18">#REF!</definedName>
    <definedName name="Потери">#REF!</definedName>
    <definedName name="Потери110" localSheetId="18">#REF!</definedName>
    <definedName name="Потери110">#REF!</definedName>
    <definedName name="Потери6" localSheetId="18">#REF!</definedName>
    <definedName name="Потери6">#REF!</definedName>
    <definedName name="ПотериРУ" localSheetId="18">#REF!</definedName>
    <definedName name="ПотериРУ">#REF!</definedName>
    <definedName name="ПотериТР" localSheetId="18">#REF!</definedName>
    <definedName name="ПотериТР">#REF!</definedName>
    <definedName name="ПотериТРСН" localSheetId="18">#REF!</definedName>
    <definedName name="ПотериТРСН">#REF!</definedName>
    <definedName name="ППЖТ">'[16]Баланс по ТЭЦ-1'!$J$194</definedName>
    <definedName name="прибыль3" localSheetId="30" hidden="1">{#N/A,#N/A,TRUE,"Лист1";#N/A,#N/A,TRUE,"Лист2";#N/A,#N/A,TRUE,"Лист3"}</definedName>
    <definedName name="прибыль3" localSheetId="15" hidden="1">{#N/A,#N/A,TRUE,"Лист1";#N/A,#N/A,TRUE,"Лист2";#N/A,#N/A,TRUE,"Лист3"}</definedName>
    <definedName name="прибыль3" localSheetId="14" hidden="1">{#N/A,#N/A,TRUE,"Лист1";#N/A,#N/A,TRUE,"Лист2";#N/A,#N/A,TRUE,"Лист3"}</definedName>
    <definedName name="прибыль3" localSheetId="18" hidden="1">{#N/A,#N/A,TRUE,"Лист1";#N/A,#N/A,TRUE,"Лист2";#N/A,#N/A,TRUE,"Лист3"}</definedName>
    <definedName name="прибыль3" hidden="1">{#N/A,#N/A,TRUE,"Лист1";#N/A,#N/A,TRUE,"Лист2";#N/A,#N/A,TRUE,"Лист3"}</definedName>
    <definedName name="ПРИЕМ">'[16]Баланс по ТЭЦ-1'!$J$86</definedName>
    <definedName name="Прием110">'[16]Баланс по ТЭЦ-1'!$J$87</definedName>
    <definedName name="ПРИХОД">'[16]Баланс по ТЭЦ-1'!$J$186</definedName>
    <definedName name="ПрНуж">'[16]Баланс по ТЭЦ-1'!$J$198</definedName>
    <definedName name="рис1" localSheetId="30" hidden="1">{#N/A,#N/A,TRUE,"Лист1";#N/A,#N/A,TRUE,"Лист2";#N/A,#N/A,TRUE,"Лист3"}</definedName>
    <definedName name="рис1" localSheetId="15" hidden="1">{#N/A,#N/A,TRUE,"Лист1";#N/A,#N/A,TRUE,"Лист2";#N/A,#N/A,TRUE,"Лист3"}</definedName>
    <definedName name="рис1" localSheetId="14" hidden="1">{#N/A,#N/A,TRUE,"Лист1";#N/A,#N/A,TRUE,"Лист2";#N/A,#N/A,TRUE,"Лист3"}</definedName>
    <definedName name="рис1" localSheetId="18" hidden="1">{#N/A,#N/A,TRUE,"Лист1";#N/A,#N/A,TRUE,"Лист2";#N/A,#N/A,TRUE,"Лист3"}</definedName>
    <definedName name="рис1" hidden="1">{#N/A,#N/A,TRUE,"Лист1";#N/A,#N/A,TRUE,"Лист2";#N/A,#N/A,TRUE,"Лист3"}</definedName>
    <definedName name="ррр" localSheetId="30" hidden="1">{"glc1",#N/A,FALSE,"GLC";"glc2",#N/A,FALSE,"GLC";"glc3",#N/A,FALSE,"GLC";"glc4",#N/A,FALSE,"GLC";"glc5",#N/A,FALSE,"GLC"}</definedName>
    <definedName name="ррр" localSheetId="15" hidden="1">{"glc1",#N/A,FALSE,"GLC";"glc2",#N/A,FALSE,"GLC";"glc3",#N/A,FALSE,"GLC";"glc4",#N/A,FALSE,"GLC";"glc5",#N/A,FALSE,"GLC"}</definedName>
    <definedName name="ррр" localSheetId="14" hidden="1">{"glc1",#N/A,FALSE,"GLC";"glc2",#N/A,FALSE,"GLC";"glc3",#N/A,FALSE,"GLC";"glc4",#N/A,FALSE,"GLC";"glc5",#N/A,FALSE,"GLC"}</definedName>
    <definedName name="ррр" localSheetId="18" hidden="1">{"glc1",#N/A,FALSE,"GLC";"glc2",#N/A,FALSE,"GLC";"glc3",#N/A,FALSE,"GLC";"glc4",#N/A,FALSE,"GLC";"glc5",#N/A,FALSE,"GLC"}</definedName>
    <definedName name="ррр" hidden="1">{"glc1",#N/A,FALSE,"GLC";"glc2",#N/A,FALSE,"GLC";"glc3",#N/A,FALSE,"GLC";"glc4",#N/A,FALSE,"GLC";"glc5",#N/A,FALSE,"GLC"}</definedName>
    <definedName name="СН">'[16]Баланс по ТЭЦ-1'!$J$24</definedName>
    <definedName name="СН_Б">[5]сибирь!$H$16</definedName>
    <definedName name="СН_З" localSheetId="30">#REF!</definedName>
    <definedName name="СН_З" localSheetId="18">#REF!</definedName>
    <definedName name="СН_З">#REF!</definedName>
    <definedName name="СН_И" localSheetId="18">#REF!</definedName>
    <definedName name="СН_И">#REF!</definedName>
    <definedName name="СН_С" localSheetId="18">#REF!</definedName>
    <definedName name="СН_С">#REF!</definedName>
    <definedName name="СН_Т" localSheetId="18">'[18]табл 1'!#REF!</definedName>
    <definedName name="СН_Т">'[18]табл 1'!#REF!</definedName>
    <definedName name="тп" localSheetId="30" hidden="1">{#N/A,#N/A,TRUE,"Лист1";#N/A,#N/A,TRUE,"Лист2";#N/A,#N/A,TRUE,"Лист3"}</definedName>
    <definedName name="тп" localSheetId="15" hidden="1">{#N/A,#N/A,TRUE,"Лист1";#N/A,#N/A,TRUE,"Лист2";#N/A,#N/A,TRUE,"Лист3"}</definedName>
    <definedName name="тп" localSheetId="14" hidden="1">{#N/A,#N/A,TRUE,"Лист1";#N/A,#N/A,TRUE,"Лист2";#N/A,#N/A,TRUE,"Лист3"}</definedName>
    <definedName name="тп" localSheetId="18" hidden="1">{#N/A,#N/A,TRUE,"Лист1";#N/A,#N/A,TRUE,"Лист2";#N/A,#N/A,TRUE,"Лист3"}</definedName>
    <definedName name="тп" hidden="1">{#N/A,#N/A,TRUE,"Лист1";#N/A,#N/A,TRUE,"Лист2";#N/A,#N/A,TRUE,"Лист3"}</definedName>
    <definedName name="ТЭП2" localSheetId="30" hidden="1">{#N/A,#N/A,TRUE,"Лист1";#N/A,#N/A,TRUE,"Лист2";#N/A,#N/A,TRUE,"Лист3"}</definedName>
    <definedName name="ТЭП2" localSheetId="15" hidden="1">{#N/A,#N/A,TRUE,"Лист1";#N/A,#N/A,TRUE,"Лист2";#N/A,#N/A,TRUE,"Лист3"}</definedName>
    <definedName name="ТЭП2" localSheetId="14" hidden="1">{#N/A,#N/A,TRUE,"Лист1";#N/A,#N/A,TRUE,"Лист2";#N/A,#N/A,TRUE,"Лист3"}</definedName>
    <definedName name="ТЭП2" localSheetId="18" hidden="1">{#N/A,#N/A,TRUE,"Лист1";#N/A,#N/A,TRUE,"Лист2";#N/A,#N/A,TRUE,"Лист3"}</definedName>
    <definedName name="ТЭП2" hidden="1">{#N/A,#N/A,TRUE,"Лист1";#N/A,#N/A,TRUE,"Лист2";#N/A,#N/A,TRUE,"Лист3"}</definedName>
    <definedName name="укеееукеееееееееееееее" localSheetId="30" hidden="1">{#N/A,#N/A,TRUE,"Лист1";#N/A,#N/A,TRUE,"Лист2";#N/A,#N/A,TRUE,"Лист3"}</definedName>
    <definedName name="укеееукеееееееееееееее" localSheetId="15" hidden="1">{#N/A,#N/A,TRUE,"Лист1";#N/A,#N/A,TRUE,"Лист2";#N/A,#N/A,TRUE,"Лист3"}</definedName>
    <definedName name="укеееукеееееееееееееее" localSheetId="14" hidden="1">{#N/A,#N/A,TRUE,"Лист1";#N/A,#N/A,TRUE,"Лист2";#N/A,#N/A,TRUE,"Лист3"}</definedName>
    <definedName name="укеееукеееееееееееееее" localSheetId="18" hidden="1">{#N/A,#N/A,TRUE,"Лист1";#N/A,#N/A,TRUE,"Лист2";#N/A,#N/A,TRUE,"Лист3"}</definedName>
    <definedName name="укеееукеееееееееееееее" hidden="1">{#N/A,#N/A,TRUE,"Лист1";#N/A,#N/A,TRUE,"Лист2";#N/A,#N/A,TRUE,"Лист3"}</definedName>
    <definedName name="укеукеуеуе" localSheetId="30" hidden="1">{#N/A,#N/A,TRUE,"Лист1";#N/A,#N/A,TRUE,"Лист2";#N/A,#N/A,TRUE,"Лист3"}</definedName>
    <definedName name="укеукеуеуе" localSheetId="15" hidden="1">{#N/A,#N/A,TRUE,"Лист1";#N/A,#N/A,TRUE,"Лист2";#N/A,#N/A,TRUE,"Лист3"}</definedName>
    <definedName name="укеукеуеуе" localSheetId="14" hidden="1">{#N/A,#N/A,TRUE,"Лист1";#N/A,#N/A,TRUE,"Лист2";#N/A,#N/A,TRUE,"Лист3"}</definedName>
    <definedName name="укеукеуеуе" localSheetId="18" hidden="1">{#N/A,#N/A,TRUE,"Лист1";#N/A,#N/A,TRUE,"Лист2";#N/A,#N/A,TRUE,"Лист3"}</definedName>
    <definedName name="укеукеуеуе" hidden="1">{#N/A,#N/A,TRUE,"Лист1";#N/A,#N/A,TRUE,"Лист2";#N/A,#N/A,TRUE,"Лист3"}</definedName>
    <definedName name="ФСН">'[16]Баланс по ТЭЦ-1'!$J$58</definedName>
    <definedName name="ФЦН1">'[16]Баланс по ТЭЦ-1'!$J$152</definedName>
    <definedName name="ФЦН2">'[16]Баланс по ТЭЦ-1'!$J$153</definedName>
    <definedName name="ХН">'[16]Баланс по ТЭЦ-1'!$J$68</definedName>
    <definedName name="ы11" localSheetId="30">'[18]табл 1'!#REF!</definedName>
    <definedName name="ы11">'[18]табл 1'!#REF!</definedName>
    <definedName name="ыапр" localSheetId="30" hidden="1">{#N/A,#N/A,TRUE,"Лист1";#N/A,#N/A,TRUE,"Лист2";#N/A,#N/A,TRUE,"Лист3"}</definedName>
    <definedName name="ыапр" localSheetId="15" hidden="1">{#N/A,#N/A,TRUE,"Лист1";#N/A,#N/A,TRUE,"Лист2";#N/A,#N/A,TRUE,"Лист3"}</definedName>
    <definedName name="ыапр" localSheetId="14" hidden="1">{#N/A,#N/A,TRUE,"Лист1";#N/A,#N/A,TRUE,"Лист2";#N/A,#N/A,TRUE,"Лист3"}</definedName>
    <definedName name="ыапр" localSheetId="18" hidden="1">{#N/A,#N/A,TRUE,"Лист1";#N/A,#N/A,TRUE,"Лист2";#N/A,#N/A,TRUE,"Лист3"}</definedName>
    <definedName name="ыапр" hidden="1">{#N/A,#N/A,TRUE,"Лист1";#N/A,#N/A,TRUE,"Лист2";#N/A,#N/A,TRUE,"Лист3"}</definedName>
    <definedName name="ыва" localSheetId="30" hidden="1">#REF!</definedName>
    <definedName name="ыва" localSheetId="14" hidden="1">#REF!</definedName>
    <definedName name="ыва" localSheetId="18" hidden="1">#REF!</definedName>
    <definedName name="ыва" hidden="1">#REF!</definedName>
    <definedName name="ыпыим" localSheetId="30" hidden="1">{#N/A,#N/A,TRUE,"Лист1";#N/A,#N/A,TRUE,"Лист2";#N/A,#N/A,TRUE,"Лист3"}</definedName>
    <definedName name="ыпыим" localSheetId="15" hidden="1">{#N/A,#N/A,TRUE,"Лист1";#N/A,#N/A,TRUE,"Лист2";#N/A,#N/A,TRUE,"Лист3"}</definedName>
    <definedName name="ыпыим" localSheetId="14" hidden="1">{#N/A,#N/A,TRUE,"Лист1";#N/A,#N/A,TRUE,"Лист2";#N/A,#N/A,TRUE,"Лист3"}</definedName>
    <definedName name="ыпыим" localSheetId="18" hidden="1">{#N/A,#N/A,TRUE,"Лист1";#N/A,#N/A,TRUE,"Лист2";#N/A,#N/A,TRUE,"Лист3"}</definedName>
    <definedName name="ыпыим" hidden="1">{#N/A,#N/A,TRUE,"Лист1";#N/A,#N/A,TRUE,"Лист2";#N/A,#N/A,TRUE,"Лист3"}</definedName>
    <definedName name="ыпыпми" localSheetId="30" hidden="1">{#N/A,#N/A,TRUE,"Лист1";#N/A,#N/A,TRUE,"Лист2";#N/A,#N/A,TRUE,"Лист3"}</definedName>
    <definedName name="ыпыпми" localSheetId="15" hidden="1">{#N/A,#N/A,TRUE,"Лист1";#N/A,#N/A,TRUE,"Лист2";#N/A,#N/A,TRUE,"Лист3"}</definedName>
    <definedName name="ыпыпми" localSheetId="14" hidden="1">{#N/A,#N/A,TRUE,"Лист1";#N/A,#N/A,TRUE,"Лист2";#N/A,#N/A,TRUE,"Лист3"}</definedName>
    <definedName name="ыпыпми" localSheetId="18" hidden="1">{#N/A,#N/A,TRUE,"Лист1";#N/A,#N/A,TRUE,"Лист2";#N/A,#N/A,TRUE,"Лист3"}</definedName>
    <definedName name="ыпыпми" hidden="1">{#N/A,#N/A,TRUE,"Лист1";#N/A,#N/A,TRUE,"Лист2";#N/A,#N/A,TRUE,"Лист3"}</definedName>
    <definedName name="ысчпи" localSheetId="30" hidden="1">{#N/A,#N/A,TRUE,"Лист1";#N/A,#N/A,TRUE,"Лист2";#N/A,#N/A,TRUE,"Лист3"}</definedName>
    <definedName name="ысчпи" localSheetId="15" hidden="1">{#N/A,#N/A,TRUE,"Лист1";#N/A,#N/A,TRUE,"Лист2";#N/A,#N/A,TRUE,"Лист3"}</definedName>
    <definedName name="ысчпи" localSheetId="14" hidden="1">{#N/A,#N/A,TRUE,"Лист1";#N/A,#N/A,TRUE,"Лист2";#N/A,#N/A,TRUE,"Лист3"}</definedName>
    <definedName name="ысчпи" localSheetId="18" hidden="1">{#N/A,#N/A,TRUE,"Лист1";#N/A,#N/A,TRUE,"Лист2";#N/A,#N/A,TRUE,"Лист3"}</definedName>
    <definedName name="ысчпи" hidden="1">{#N/A,#N/A,TRUE,"Лист1";#N/A,#N/A,TRUE,"Лист2";#N/A,#N/A,TRUE,"Лист3"}</definedName>
    <definedName name="ыуаы" localSheetId="30" hidden="1">{#N/A,#N/A,TRUE,"Лист1";#N/A,#N/A,TRUE,"Лист2";#N/A,#N/A,TRUE,"Лист3"}</definedName>
    <definedName name="ыуаы" localSheetId="15" hidden="1">{#N/A,#N/A,TRUE,"Лист1";#N/A,#N/A,TRUE,"Лист2";#N/A,#N/A,TRUE,"Лист3"}</definedName>
    <definedName name="ыуаы" localSheetId="14" hidden="1">{#N/A,#N/A,TRUE,"Лист1";#N/A,#N/A,TRUE,"Лист2";#N/A,#N/A,TRUE,"Лист3"}</definedName>
    <definedName name="ыуаы" localSheetId="18" hidden="1">{#N/A,#N/A,TRUE,"Лист1";#N/A,#N/A,TRUE,"Лист2";#N/A,#N/A,TRUE,"Лист3"}</definedName>
    <definedName name="ыуаы" hidden="1">{#N/A,#N/A,TRUE,"Лист1";#N/A,#N/A,TRUE,"Лист2";#N/A,#N/A,TRUE,"Лист3"}</definedName>
  </definedNames>
  <calcPr calcId="191029"/>
</workbook>
</file>

<file path=xl/calcChain.xml><?xml version="1.0" encoding="utf-8"?>
<calcChain xmlns="http://schemas.openxmlformats.org/spreadsheetml/2006/main">
  <c r="K106" i="45" l="1"/>
  <c r="K105" i="45"/>
  <c r="K107" i="45" s="1"/>
  <c r="I105" i="45"/>
  <c r="I107" i="45" s="1"/>
  <c r="K104" i="45"/>
  <c r="I104" i="45"/>
  <c r="I106" i="45" s="1"/>
  <c r="F104" i="45"/>
  <c r="I95" i="45"/>
  <c r="F95" i="45"/>
  <c r="F105" i="45" s="1"/>
  <c r="K94" i="45"/>
  <c r="F94" i="45"/>
  <c r="E94" i="45"/>
  <c r="E104" i="45" s="1"/>
  <c r="D94" i="45"/>
  <c r="D104" i="45" s="1"/>
  <c r="I87" i="45"/>
  <c r="I97" i="45" s="1"/>
  <c r="F86" i="45"/>
  <c r="F96" i="45" s="1"/>
  <c r="F106" i="45" s="1"/>
  <c r="K85" i="45"/>
  <c r="K95" i="45" s="1"/>
  <c r="I85" i="45"/>
  <c r="F85" i="45"/>
  <c r="F87" i="45" s="1"/>
  <c r="F97" i="45" s="1"/>
  <c r="F107" i="45" s="1"/>
  <c r="E85" i="45"/>
  <c r="E95" i="45" s="1"/>
  <c r="E105" i="45" s="1"/>
  <c r="D85" i="45"/>
  <c r="K84" i="45"/>
  <c r="K86" i="45" s="1"/>
  <c r="K96" i="45" s="1"/>
  <c r="I84" i="45"/>
  <c r="I94" i="45" s="1"/>
  <c r="H84" i="45"/>
  <c r="F84" i="45"/>
  <c r="E84" i="45"/>
  <c r="E86" i="45" s="1"/>
  <c r="E96" i="45" s="1"/>
  <c r="E106" i="45" s="1"/>
  <c r="D84" i="45"/>
  <c r="G84" i="45" s="1"/>
  <c r="K38" i="45"/>
  <c r="K37" i="45"/>
  <c r="K39" i="45" s="1"/>
  <c r="I37" i="45"/>
  <c r="I39" i="45" s="1"/>
  <c r="K36" i="45"/>
  <c r="I36" i="45"/>
  <c r="I38" i="45" s="1"/>
  <c r="I27" i="45"/>
  <c r="K26" i="45"/>
  <c r="I19" i="45"/>
  <c r="I29" i="45" s="1"/>
  <c r="F18" i="45"/>
  <c r="F26" i="45" s="1"/>
  <c r="F28" i="45" s="1"/>
  <c r="K17" i="45"/>
  <c r="K27" i="45" s="1"/>
  <c r="I17" i="45"/>
  <c r="F17" i="45"/>
  <c r="F19" i="45" s="1"/>
  <c r="F27" i="45" s="1"/>
  <c r="E17" i="45"/>
  <c r="E19" i="45" s="1"/>
  <c r="E27" i="45" s="1"/>
  <c r="D17" i="45"/>
  <c r="K16" i="45"/>
  <c r="K18" i="45" s="1"/>
  <c r="K28" i="45" s="1"/>
  <c r="I16" i="45"/>
  <c r="I26" i="45" s="1"/>
  <c r="H16" i="45"/>
  <c r="F16" i="45"/>
  <c r="E16" i="45"/>
  <c r="E18" i="45" s="1"/>
  <c r="E26" i="45" s="1"/>
  <c r="D16" i="45"/>
  <c r="G16" i="45" s="1"/>
  <c r="G18" i="45" s="1"/>
  <c r="G26" i="45" s="1"/>
  <c r="F29" i="45" l="1"/>
  <c r="F37" i="45"/>
  <c r="F39" i="45" s="1"/>
  <c r="J16" i="45"/>
  <c r="H18" i="45"/>
  <c r="H26" i="45" s="1"/>
  <c r="J84" i="45"/>
  <c r="H94" i="45"/>
  <c r="H104" i="45" s="1"/>
  <c r="H86" i="45"/>
  <c r="H96" i="45" s="1"/>
  <c r="H106" i="45" s="1"/>
  <c r="G28" i="45"/>
  <c r="G36" i="45"/>
  <c r="G38" i="45" s="1"/>
  <c r="G17" i="45"/>
  <c r="D19" i="45"/>
  <c r="D27" i="45" s="1"/>
  <c r="E36" i="45"/>
  <c r="E38" i="45" s="1"/>
  <c r="E28" i="45"/>
  <c r="E37" i="45"/>
  <c r="E39" i="45" s="1"/>
  <c r="E29" i="45"/>
  <c r="F36" i="45"/>
  <c r="F38" i="45" s="1"/>
  <c r="G94" i="45"/>
  <c r="G104" i="45" s="1"/>
  <c r="G86" i="45"/>
  <c r="G96" i="45" s="1"/>
  <c r="G106" i="45" s="1"/>
  <c r="D87" i="45"/>
  <c r="D97" i="45" s="1"/>
  <c r="D107" i="45" s="1"/>
  <c r="D95" i="45"/>
  <c r="D105" i="45" s="1"/>
  <c r="G85" i="45"/>
  <c r="D18" i="45"/>
  <c r="D26" i="45" s="1"/>
  <c r="D86" i="45"/>
  <c r="D96" i="45" s="1"/>
  <c r="D106" i="45" s="1"/>
  <c r="I18" i="45"/>
  <c r="I28" i="45" s="1"/>
  <c r="K19" i="45"/>
  <c r="K29" i="45" s="1"/>
  <c r="I86" i="45"/>
  <c r="I96" i="45" s="1"/>
  <c r="E87" i="45"/>
  <c r="E97" i="45" s="1"/>
  <c r="E107" i="45" s="1"/>
  <c r="K87" i="45"/>
  <c r="K97" i="45" s="1"/>
  <c r="J86" i="45" l="1"/>
  <c r="J96" i="45" s="1"/>
  <c r="J106" i="45" s="1"/>
  <c r="L84" i="45"/>
  <c r="J94" i="45"/>
  <c r="J104" i="45" s="1"/>
  <c r="D28" i="45"/>
  <c r="D36" i="45"/>
  <c r="D38" i="45" s="1"/>
  <c r="J18" i="45"/>
  <c r="J26" i="45" s="1"/>
  <c r="L16" i="45"/>
  <c r="H36" i="45"/>
  <c r="H38" i="45" s="1"/>
  <c r="H28" i="45"/>
  <c r="D37" i="45"/>
  <c r="D39" i="45" s="1"/>
  <c r="D29" i="45"/>
  <c r="G19" i="45"/>
  <c r="G27" i="45" s="1"/>
  <c r="H17" i="45"/>
  <c r="G87" i="45"/>
  <c r="G97" i="45" s="1"/>
  <c r="G107" i="45" s="1"/>
  <c r="G95" i="45"/>
  <c r="G105" i="45" s="1"/>
  <c r="H85" i="45"/>
  <c r="J36" i="45" l="1"/>
  <c r="J38" i="45" s="1"/>
  <c r="J28" i="45"/>
  <c r="G37" i="45"/>
  <c r="G39" i="45" s="1"/>
  <c r="G29" i="45"/>
  <c r="H95" i="45"/>
  <c r="H105" i="45" s="1"/>
  <c r="J85" i="45"/>
  <c r="H87" i="45"/>
  <c r="H97" i="45" s="1"/>
  <c r="H107" i="45" s="1"/>
  <c r="N84" i="45"/>
  <c r="L94" i="45"/>
  <c r="L104" i="45" s="1"/>
  <c r="L86" i="45"/>
  <c r="L96" i="45" s="1"/>
  <c r="L106" i="45" s="1"/>
  <c r="J17" i="45"/>
  <c r="H19" i="45"/>
  <c r="H27" i="45" s="1"/>
  <c r="N16" i="45"/>
  <c r="N18" i="45" s="1"/>
  <c r="N26" i="45" s="1"/>
  <c r="L18" i="45"/>
  <c r="L26" i="45" s="1"/>
  <c r="L28" i="45" l="1"/>
  <c r="L36" i="45"/>
  <c r="L38" i="45" s="1"/>
  <c r="N94" i="45"/>
  <c r="N104" i="45" s="1"/>
  <c r="N86" i="45"/>
  <c r="N96" i="45" s="1"/>
  <c r="N106" i="45" s="1"/>
  <c r="N28" i="45"/>
  <c r="N36" i="45"/>
  <c r="N38" i="45" s="1"/>
  <c r="H29" i="45"/>
  <c r="H37" i="45"/>
  <c r="H39" i="45" s="1"/>
  <c r="L85" i="45"/>
  <c r="J95" i="45"/>
  <c r="J105" i="45" s="1"/>
  <c r="J87" i="45"/>
  <c r="J97" i="45" s="1"/>
  <c r="J107" i="45" s="1"/>
  <c r="J19" i="45"/>
  <c r="J27" i="45" s="1"/>
  <c r="L17" i="45"/>
  <c r="N85" i="45" l="1"/>
  <c r="L87" i="45"/>
  <c r="L97" i="45" s="1"/>
  <c r="L107" i="45" s="1"/>
  <c r="L95" i="45"/>
  <c r="L105" i="45" s="1"/>
  <c r="J37" i="45"/>
  <c r="J39" i="45" s="1"/>
  <c r="J29" i="45"/>
  <c r="L19" i="45"/>
  <c r="L27" i="45" s="1"/>
  <c r="N17" i="45"/>
  <c r="N19" i="45" s="1"/>
  <c r="N27" i="45" s="1"/>
  <c r="N37" i="45" l="1"/>
  <c r="N39" i="45" s="1"/>
  <c r="N29" i="45"/>
  <c r="N87" i="45"/>
  <c r="N97" i="45" s="1"/>
  <c r="N107" i="45" s="1"/>
  <c r="N95" i="45"/>
  <c r="N105" i="45" s="1"/>
  <c r="L37" i="45"/>
  <c r="L39" i="45" s="1"/>
  <c r="L29" i="45"/>
  <c r="L47" i="44" l="1"/>
  <c r="K47" i="44"/>
  <c r="K46" i="44" s="1"/>
  <c r="J47" i="44"/>
  <c r="J46" i="44" s="1"/>
  <c r="J31" i="44" s="1"/>
  <c r="J6" i="44" s="1"/>
  <c r="J5" i="44" s="1"/>
  <c r="I47" i="44"/>
  <c r="H47" i="44"/>
  <c r="H46" i="44" s="1"/>
  <c r="H31" i="44" s="1"/>
  <c r="H6" i="44" s="1"/>
  <c r="H5" i="44" s="1"/>
  <c r="L46" i="44"/>
  <c r="I46" i="44"/>
  <c r="I31" i="44" s="1"/>
  <c r="I6" i="44" s="1"/>
  <c r="I5" i="44" s="1"/>
  <c r="F36" i="44"/>
  <c r="E36" i="44"/>
  <c r="D36" i="44"/>
  <c r="D32" i="44" s="1"/>
  <c r="D31" i="44" s="1"/>
  <c r="D6" i="44" s="1"/>
  <c r="D5" i="44" s="1"/>
  <c r="L32" i="44"/>
  <c r="L31" i="44" s="1"/>
  <c r="L6" i="44" s="1"/>
  <c r="L5" i="44" s="1"/>
  <c r="K32" i="44"/>
  <c r="J32" i="44"/>
  <c r="I32" i="44"/>
  <c r="H32" i="44"/>
  <c r="G32" i="44"/>
  <c r="G31" i="44" s="1"/>
  <c r="G6" i="44" s="1"/>
  <c r="G5" i="44" s="1"/>
  <c r="F32" i="44"/>
  <c r="F31" i="44" s="1"/>
  <c r="F6" i="44" s="1"/>
  <c r="F5" i="44" s="1"/>
  <c r="E32" i="44"/>
  <c r="E31" i="44" s="1"/>
  <c r="E6" i="44" s="1"/>
  <c r="E5" i="44" s="1"/>
  <c r="L338" i="43"/>
  <c r="J338" i="43"/>
  <c r="G338" i="43"/>
  <c r="M336" i="43"/>
  <c r="L336" i="43"/>
  <c r="K336" i="43"/>
  <c r="J336" i="43"/>
  <c r="M327" i="43"/>
  <c r="L327" i="43"/>
  <c r="K327" i="43"/>
  <c r="J327" i="43"/>
  <c r="M326" i="43"/>
  <c r="J326" i="43"/>
  <c r="L326" i="43" s="1"/>
  <c r="M324" i="43"/>
  <c r="L324" i="43"/>
  <c r="J324" i="43"/>
  <c r="E323" i="43"/>
  <c r="F323" i="43" s="1"/>
  <c r="G323" i="43" s="1"/>
  <c r="M322" i="43"/>
  <c r="L322" i="43"/>
  <c r="K322" i="43"/>
  <c r="J322" i="43"/>
  <c r="I322" i="43"/>
  <c r="H322" i="43"/>
  <c r="G322" i="43"/>
  <c r="F322" i="43"/>
  <c r="E322" i="43"/>
  <c r="D322" i="43"/>
  <c r="E321" i="43"/>
  <c r="F321" i="43" s="1"/>
  <c r="G321" i="43" s="1"/>
  <c r="L320" i="43"/>
  <c r="I310" i="43"/>
  <c r="H310" i="43"/>
  <c r="F310" i="43"/>
  <c r="E310" i="43"/>
  <c r="H309" i="43"/>
  <c r="F309" i="43"/>
  <c r="E309" i="43"/>
  <c r="G303" i="43"/>
  <c r="F303" i="43"/>
  <c r="E303" i="43"/>
  <c r="D303" i="43"/>
  <c r="K297" i="43"/>
  <c r="M297" i="43" s="1"/>
  <c r="J297" i="43"/>
  <c r="I297" i="43"/>
  <c r="G297" i="43"/>
  <c r="F297" i="43"/>
  <c r="J295" i="43"/>
  <c r="I295" i="43"/>
  <c r="H295" i="43"/>
  <c r="I284" i="43"/>
  <c r="J284" i="43" s="1"/>
  <c r="G284" i="43"/>
  <c r="M283" i="43"/>
  <c r="L283" i="43"/>
  <c r="K283" i="43"/>
  <c r="J283" i="43"/>
  <c r="H283" i="43"/>
  <c r="H297" i="43" s="1"/>
  <c r="K282" i="43"/>
  <c r="J282" i="43"/>
  <c r="I282" i="43"/>
  <c r="K281" i="43"/>
  <c r="M281" i="43" s="1"/>
  <c r="J281" i="43"/>
  <c r="I281" i="43"/>
  <c r="I270" i="43"/>
  <c r="I269" i="43"/>
  <c r="I254" i="43" s="1"/>
  <c r="H269" i="43"/>
  <c r="H254" i="43" s="1"/>
  <c r="G269" i="43"/>
  <c r="F269" i="43"/>
  <c r="D269" i="43"/>
  <c r="G262" i="43"/>
  <c r="K261" i="43"/>
  <c r="J261" i="43"/>
  <c r="J255" i="43" s="1"/>
  <c r="I256" i="43"/>
  <c r="F256" i="43"/>
  <c r="E256" i="43"/>
  <c r="D256" i="43"/>
  <c r="I255" i="43"/>
  <c r="H255" i="43"/>
  <c r="G255" i="43"/>
  <c r="H256" i="43" s="1"/>
  <c r="F255" i="43"/>
  <c r="F254" i="43" s="1"/>
  <c r="E255" i="43"/>
  <c r="D255" i="43"/>
  <c r="E254" i="43"/>
  <c r="D254" i="43"/>
  <c r="L246" i="43"/>
  <c r="K246" i="43"/>
  <c r="E246" i="43"/>
  <c r="J243" i="43"/>
  <c r="D243" i="43"/>
  <c r="N235" i="43"/>
  <c r="M235" i="43"/>
  <c r="M246" i="43" s="1"/>
  <c r="L235" i="43"/>
  <c r="K235" i="43"/>
  <c r="J235" i="43"/>
  <c r="J246" i="43" s="1"/>
  <c r="I235" i="43"/>
  <c r="I246" i="43" s="1"/>
  <c r="H235" i="43"/>
  <c r="H246" i="43" s="1"/>
  <c r="G235" i="43"/>
  <c r="G246" i="43" s="1"/>
  <c r="F235" i="43"/>
  <c r="F246" i="43" s="1"/>
  <c r="E235" i="43"/>
  <c r="D235" i="43"/>
  <c r="E222" i="43"/>
  <c r="D222" i="43"/>
  <c r="D246" i="43" s="1"/>
  <c r="M215" i="43"/>
  <c r="M214" i="43"/>
  <c r="M213" i="43"/>
  <c r="M212" i="43"/>
  <c r="M211" i="43" s="1"/>
  <c r="M210" i="43" s="1"/>
  <c r="M243" i="43" s="1"/>
  <c r="L211" i="43"/>
  <c r="L210" i="43" s="1"/>
  <c r="L243" i="43" s="1"/>
  <c r="K211" i="43"/>
  <c r="K210" i="43" s="1"/>
  <c r="K243" i="43" s="1"/>
  <c r="J211" i="43"/>
  <c r="J210" i="43" s="1"/>
  <c r="I211" i="43"/>
  <c r="H211" i="43"/>
  <c r="G211" i="43"/>
  <c r="F211" i="43"/>
  <c r="F210" i="43" s="1"/>
  <c r="E211" i="43"/>
  <c r="E210" i="43" s="1"/>
  <c r="E243" i="43" s="1"/>
  <c r="D211" i="43"/>
  <c r="D210" i="43" s="1"/>
  <c r="I210" i="43"/>
  <c r="I243" i="43" s="1"/>
  <c r="H210" i="43"/>
  <c r="G210" i="43"/>
  <c r="G243" i="43" s="1"/>
  <c r="H203" i="43"/>
  <c r="H243" i="43" s="1"/>
  <c r="F203" i="43"/>
  <c r="H202" i="43"/>
  <c r="H185" i="43" s="1"/>
  <c r="G202" i="43"/>
  <c r="L200" i="43"/>
  <c r="K200" i="43"/>
  <c r="M200" i="43" s="1"/>
  <c r="J200" i="43"/>
  <c r="L199" i="43"/>
  <c r="F198" i="43"/>
  <c r="E198" i="43"/>
  <c r="I197" i="43"/>
  <c r="J197" i="43" s="1"/>
  <c r="G197" i="43"/>
  <c r="M196" i="43"/>
  <c r="L196" i="43"/>
  <c r="J196" i="43"/>
  <c r="J195" i="43"/>
  <c r="I195" i="43"/>
  <c r="G195" i="43"/>
  <c r="K194" i="43"/>
  <c r="M194" i="43" s="1"/>
  <c r="J194" i="43"/>
  <c r="E185" i="43"/>
  <c r="D185" i="43"/>
  <c r="G184" i="43"/>
  <c r="I183" i="43"/>
  <c r="I181" i="43" s="1"/>
  <c r="G183" i="43"/>
  <c r="F183" i="43"/>
  <c r="J181" i="43"/>
  <c r="J183" i="43" s="1"/>
  <c r="H181" i="43"/>
  <c r="E181" i="43"/>
  <c r="D181" i="43"/>
  <c r="M172" i="43"/>
  <c r="K172" i="43"/>
  <c r="K310" i="43" s="1"/>
  <c r="I172" i="43"/>
  <c r="G172" i="43"/>
  <c r="G310" i="43" s="1"/>
  <c r="H168" i="43"/>
  <c r="H167" i="43" s="1"/>
  <c r="H242" i="43" s="1"/>
  <c r="H250" i="43" s="1"/>
  <c r="F168" i="43"/>
  <c r="F167" i="43" s="1"/>
  <c r="E168" i="43"/>
  <c r="D168" i="43"/>
  <c r="E167" i="43"/>
  <c r="E242" i="43" s="1"/>
  <c r="E250" i="43" s="1"/>
  <c r="D167" i="43"/>
  <c r="D242" i="43" s="1"/>
  <c r="L128" i="43"/>
  <c r="H128" i="43"/>
  <c r="G128" i="43"/>
  <c r="F128" i="43"/>
  <c r="L125" i="43"/>
  <c r="K125" i="43"/>
  <c r="K128" i="43" s="1"/>
  <c r="J125" i="43"/>
  <c r="J128" i="43" s="1"/>
  <c r="I125" i="43"/>
  <c r="I128" i="43" s="1"/>
  <c r="H125" i="43"/>
  <c r="G125" i="43"/>
  <c r="F125" i="43"/>
  <c r="E125" i="43"/>
  <c r="E128" i="43" s="1"/>
  <c r="D125" i="43"/>
  <c r="D128" i="43" s="1"/>
  <c r="L124" i="43"/>
  <c r="L197" i="43" s="1"/>
  <c r="K124" i="43"/>
  <c r="M124" i="43" s="1"/>
  <c r="D117" i="43"/>
  <c r="G114" i="43"/>
  <c r="I114" i="43" s="1"/>
  <c r="K114" i="43" s="1"/>
  <c r="K108" i="43"/>
  <c r="M108" i="43" s="1"/>
  <c r="J108" i="43"/>
  <c r="L108" i="43" s="1"/>
  <c r="L107" i="43"/>
  <c r="L106" i="43" s="1"/>
  <c r="I107" i="43"/>
  <c r="H107" i="43"/>
  <c r="G107" i="43"/>
  <c r="F107" i="43"/>
  <c r="J107" i="43" s="1"/>
  <c r="J106" i="43" s="1"/>
  <c r="E107" i="43"/>
  <c r="D107" i="43"/>
  <c r="K106" i="43"/>
  <c r="K104" i="43"/>
  <c r="M104" i="43" s="1"/>
  <c r="J104" i="43"/>
  <c r="L104" i="43" s="1"/>
  <c r="L103" i="43"/>
  <c r="I103" i="43"/>
  <c r="H103" i="43"/>
  <c r="G103" i="43"/>
  <c r="F103" i="43"/>
  <c r="E103" i="43"/>
  <c r="K102" i="43"/>
  <c r="M102" i="43" s="1"/>
  <c r="J102" i="43"/>
  <c r="L102" i="43" s="1"/>
  <c r="L183" i="43" s="1"/>
  <c r="L181" i="43" s="1"/>
  <c r="K101" i="43"/>
  <c r="I101" i="43"/>
  <c r="H101" i="43"/>
  <c r="G101" i="43"/>
  <c r="F101" i="43"/>
  <c r="E101" i="43"/>
  <c r="D101" i="43"/>
  <c r="G100" i="43"/>
  <c r="M100" i="43" s="1"/>
  <c r="M101" i="43" s="1"/>
  <c r="L99" i="43"/>
  <c r="K99" i="43"/>
  <c r="J99" i="43"/>
  <c r="I97" i="43"/>
  <c r="I96" i="43" s="1"/>
  <c r="H97" i="43"/>
  <c r="G97" i="43"/>
  <c r="F97" i="43"/>
  <c r="F96" i="43" s="1"/>
  <c r="E97" i="43"/>
  <c r="E96" i="43" s="1"/>
  <c r="D97" i="43"/>
  <c r="D96" i="43" s="1"/>
  <c r="H96" i="43"/>
  <c r="G96" i="43"/>
  <c r="H95" i="43"/>
  <c r="H123" i="43" s="1"/>
  <c r="J123" i="43" s="1"/>
  <c r="F95" i="43"/>
  <c r="F123" i="43" s="1"/>
  <c r="E95" i="43"/>
  <c r="E123" i="43" s="1"/>
  <c r="D95" i="43"/>
  <c r="D123" i="43" s="1"/>
  <c r="H89" i="43"/>
  <c r="H117" i="43" s="1"/>
  <c r="F89" i="43"/>
  <c r="F117" i="43" s="1"/>
  <c r="E89" i="43"/>
  <c r="E117" i="43" s="1"/>
  <c r="D89" i="43"/>
  <c r="I86" i="43"/>
  <c r="H86" i="43"/>
  <c r="G86" i="43"/>
  <c r="F86" i="43"/>
  <c r="E86" i="43"/>
  <c r="D86" i="43"/>
  <c r="D82" i="43"/>
  <c r="M78" i="43"/>
  <c r="L78" i="43"/>
  <c r="J78" i="43"/>
  <c r="J77" i="43" s="1"/>
  <c r="L77" i="43" s="1"/>
  <c r="M77" i="43"/>
  <c r="K77" i="43"/>
  <c r="I77" i="43"/>
  <c r="H77" i="43"/>
  <c r="G77" i="43"/>
  <c r="F77" i="43"/>
  <c r="E77" i="43"/>
  <c r="D77" i="43"/>
  <c r="K75" i="43"/>
  <c r="J75" i="43"/>
  <c r="M74" i="43"/>
  <c r="K74" i="43"/>
  <c r="J74" i="43"/>
  <c r="L74" i="43" s="1"/>
  <c r="J73" i="43"/>
  <c r="I72" i="43"/>
  <c r="H72" i="43"/>
  <c r="J72" i="43" s="1"/>
  <c r="L72" i="43" s="1"/>
  <c r="G72" i="43"/>
  <c r="F72" i="43"/>
  <c r="E72" i="43"/>
  <c r="L71" i="43"/>
  <c r="K71" i="43"/>
  <c r="M71" i="43" s="1"/>
  <c r="J71" i="43"/>
  <c r="K70" i="43"/>
  <c r="J70" i="43"/>
  <c r="L70" i="43" s="1"/>
  <c r="M69" i="43"/>
  <c r="K68" i="43"/>
  <c r="M68" i="43" s="1"/>
  <c r="J68" i="43"/>
  <c r="L68" i="43" s="1"/>
  <c r="L194" i="43" s="1"/>
  <c r="L195" i="43" s="1"/>
  <c r="M67" i="43"/>
  <c r="L67" i="43"/>
  <c r="K67" i="43"/>
  <c r="J67" i="43"/>
  <c r="L64" i="43"/>
  <c r="L192" i="43" s="1"/>
  <c r="K64" i="43"/>
  <c r="J64" i="43"/>
  <c r="J192" i="43" s="1"/>
  <c r="I62" i="43"/>
  <c r="H62" i="43"/>
  <c r="J62" i="43" s="1"/>
  <c r="G62" i="43"/>
  <c r="F62" i="43"/>
  <c r="G199" i="43" s="1"/>
  <c r="I199" i="43" s="1"/>
  <c r="E62" i="43"/>
  <c r="D62" i="43"/>
  <c r="M61" i="43"/>
  <c r="L61" i="43"/>
  <c r="K61" i="43"/>
  <c r="J61" i="43"/>
  <c r="K60" i="43"/>
  <c r="J60" i="43"/>
  <c r="M60" i="43" s="1"/>
  <c r="K54" i="43"/>
  <c r="K186" i="43" s="1"/>
  <c r="J54" i="43"/>
  <c r="I53" i="43"/>
  <c r="H53" i="43"/>
  <c r="J53" i="43" s="1"/>
  <c r="L53" i="43" s="1"/>
  <c r="G53" i="43"/>
  <c r="F53" i="43"/>
  <c r="E53" i="43"/>
  <c r="D53" i="43"/>
  <c r="J52" i="43"/>
  <c r="L52" i="43" s="1"/>
  <c r="G52" i="43"/>
  <c r="J46" i="43"/>
  <c r="L46" i="43" s="1"/>
  <c r="I46" i="43"/>
  <c r="I89" i="43" s="1"/>
  <c r="I117" i="43" s="1"/>
  <c r="G46" i="43"/>
  <c r="M44" i="43"/>
  <c r="J44" i="43"/>
  <c r="L44" i="43" s="1"/>
  <c r="M43" i="43"/>
  <c r="M86" i="43" s="1"/>
  <c r="L43" i="43"/>
  <c r="K43" i="43"/>
  <c r="K86" i="43" s="1"/>
  <c r="J43" i="43"/>
  <c r="M42" i="43"/>
  <c r="M39" i="43" s="1"/>
  <c r="J42" i="43"/>
  <c r="L42" i="43" s="1"/>
  <c r="E42" i="43"/>
  <c r="E39" i="43" s="1"/>
  <c r="E38" i="43" s="1"/>
  <c r="E76" i="43" s="1"/>
  <c r="E73" i="43" s="1"/>
  <c r="D42" i="43"/>
  <c r="K39" i="43"/>
  <c r="J39" i="43"/>
  <c r="L39" i="43" s="1"/>
  <c r="I39" i="43"/>
  <c r="H39" i="43"/>
  <c r="G39" i="43"/>
  <c r="F39" i="43"/>
  <c r="F38" i="43" s="1"/>
  <c r="F76" i="43" s="1"/>
  <c r="F73" i="43" s="1"/>
  <c r="D39" i="43"/>
  <c r="D38" i="43" s="1"/>
  <c r="D76" i="43" s="1"/>
  <c r="D73" i="43" s="1"/>
  <c r="H38" i="43"/>
  <c r="H76" i="43" s="1"/>
  <c r="H73" i="43" s="1"/>
  <c r="G38" i="43"/>
  <c r="G76" i="43" s="1"/>
  <c r="G73" i="43" s="1"/>
  <c r="L37" i="43"/>
  <c r="K37" i="43"/>
  <c r="M37" i="43" s="1"/>
  <c r="J37" i="43"/>
  <c r="I37" i="43"/>
  <c r="K31" i="43"/>
  <c r="J31" i="43"/>
  <c r="J89" i="43" s="1"/>
  <c r="J117" i="43" s="1"/>
  <c r="I31" i="43"/>
  <c r="I175" i="43" s="1"/>
  <c r="G31" i="43"/>
  <c r="M28" i="43"/>
  <c r="L28" i="43"/>
  <c r="L172" i="43" s="1"/>
  <c r="L310" i="43" s="1"/>
  <c r="J28" i="43"/>
  <c r="J86" i="43" s="1"/>
  <c r="M27" i="43"/>
  <c r="M24" i="43" s="1"/>
  <c r="L27" i="43"/>
  <c r="J27" i="43"/>
  <c r="L24" i="43"/>
  <c r="K24" i="43"/>
  <c r="K23" i="43" s="1"/>
  <c r="J24" i="43"/>
  <c r="J85" i="43" s="1"/>
  <c r="J82" i="43" s="1"/>
  <c r="I24" i="43"/>
  <c r="H24" i="43"/>
  <c r="G24" i="43"/>
  <c r="G85" i="43" s="1"/>
  <c r="G82" i="43" s="1"/>
  <c r="F24" i="43"/>
  <c r="F85" i="43" s="1"/>
  <c r="F82" i="43" s="1"/>
  <c r="E24" i="43"/>
  <c r="L171" i="43" s="1"/>
  <c r="L168" i="43" s="1"/>
  <c r="D24" i="43"/>
  <c r="D23" i="43" s="1"/>
  <c r="D81" i="43" s="1"/>
  <c r="D109" i="43" s="1"/>
  <c r="I23" i="43"/>
  <c r="H23" i="43"/>
  <c r="K31" i="44" l="1"/>
  <c r="K6" i="44" s="1"/>
  <c r="K5" i="44" s="1"/>
  <c r="J199" i="43"/>
  <c r="L62" i="43"/>
  <c r="D110" i="43"/>
  <c r="D160" i="43"/>
  <c r="D139" i="43"/>
  <c r="D143" i="43" s="1"/>
  <c r="D140" i="43" s="1"/>
  <c r="D113" i="43"/>
  <c r="L85" i="43"/>
  <c r="L82" i="43" s="1"/>
  <c r="L38" i="43"/>
  <c r="M85" i="43"/>
  <c r="M82" i="43" s="1"/>
  <c r="M23" i="43"/>
  <c r="L95" i="43"/>
  <c r="L123" i="43" s="1"/>
  <c r="J171" i="43"/>
  <c r="K175" i="43"/>
  <c r="M75" i="43"/>
  <c r="L75" i="43"/>
  <c r="M99" i="43"/>
  <c r="M97" i="43" s="1"/>
  <c r="K97" i="43"/>
  <c r="K96" i="43" s="1"/>
  <c r="L31" i="43"/>
  <c r="L23" i="43" s="1"/>
  <c r="L81" i="43" s="1"/>
  <c r="L109" i="43" s="1"/>
  <c r="K46" i="43"/>
  <c r="M46" i="43" s="1"/>
  <c r="M31" i="43"/>
  <c r="J38" i="43"/>
  <c r="J76" i="43" s="1"/>
  <c r="L76" i="43" s="1"/>
  <c r="E85" i="43"/>
  <c r="E82" i="43" s="1"/>
  <c r="I262" i="43"/>
  <c r="J262" i="43" s="1"/>
  <c r="J256" i="43"/>
  <c r="F23" i="43"/>
  <c r="F81" i="43" s="1"/>
  <c r="F109" i="43" s="1"/>
  <c r="H85" i="43"/>
  <c r="H82" i="43" s="1"/>
  <c r="G89" i="43"/>
  <c r="G117" i="43" s="1"/>
  <c r="G175" i="43"/>
  <c r="M175" i="43" s="1"/>
  <c r="M70" i="43"/>
  <c r="M72" i="43" s="1"/>
  <c r="K72" i="43"/>
  <c r="H114" i="43"/>
  <c r="J114" i="43" s="1"/>
  <c r="L114" i="43" s="1"/>
  <c r="M310" i="43"/>
  <c r="I184" i="43"/>
  <c r="K184" i="43" s="1"/>
  <c r="M186" i="43"/>
  <c r="I321" i="43"/>
  <c r="K321" i="43" s="1"/>
  <c r="H321" i="43"/>
  <c r="J321" i="43" s="1"/>
  <c r="I323" i="43"/>
  <c r="K323" i="43" s="1"/>
  <c r="H323" i="43"/>
  <c r="J323" i="43" s="1"/>
  <c r="M64" i="43"/>
  <c r="K62" i="43"/>
  <c r="K171" i="43"/>
  <c r="K168" i="43" s="1"/>
  <c r="I171" i="43"/>
  <c r="I168" i="43" s="1"/>
  <c r="G171" i="43"/>
  <c r="M197" i="43"/>
  <c r="M125" i="43"/>
  <c r="M128" i="43" s="1"/>
  <c r="G198" i="43"/>
  <c r="F185" i="43"/>
  <c r="E23" i="43"/>
  <c r="E81" i="43" s="1"/>
  <c r="E109" i="43" s="1"/>
  <c r="G23" i="43"/>
  <c r="G81" i="43" s="1"/>
  <c r="G109" i="43" s="1"/>
  <c r="I85" i="43"/>
  <c r="I82" i="43" s="1"/>
  <c r="J95" i="43"/>
  <c r="J184" i="43"/>
  <c r="L184" i="43" s="1"/>
  <c r="I52" i="43"/>
  <c r="G95" i="43"/>
  <c r="G123" i="43" s="1"/>
  <c r="L60" i="43"/>
  <c r="K85" i="43"/>
  <c r="K82" i="43" s="1"/>
  <c r="J97" i="43"/>
  <c r="M114" i="43"/>
  <c r="D250" i="43"/>
  <c r="F242" i="43"/>
  <c r="F250" i="43" s="1"/>
  <c r="F305" i="43"/>
  <c r="K195" i="43"/>
  <c r="M195" i="43" s="1"/>
  <c r="F243" i="43"/>
  <c r="K255" i="43"/>
  <c r="K256" i="43" s="1"/>
  <c r="M261" i="43"/>
  <c r="M255" i="43" s="1"/>
  <c r="L261" i="43"/>
  <c r="L255" i="43" s="1"/>
  <c r="K199" i="43"/>
  <c r="M199" i="43" s="1"/>
  <c r="K107" i="43"/>
  <c r="M106" i="43"/>
  <c r="E305" i="43"/>
  <c r="H305" i="43"/>
  <c r="M183" i="43"/>
  <c r="M181" i="43" s="1"/>
  <c r="G181" i="43"/>
  <c r="K270" i="43"/>
  <c r="J270" i="43"/>
  <c r="M282" i="43"/>
  <c r="L282" i="43"/>
  <c r="I338" i="43"/>
  <c r="K338" i="43" s="1"/>
  <c r="J186" i="43"/>
  <c r="L54" i="43"/>
  <c r="L186" i="43" s="1"/>
  <c r="J23" i="43"/>
  <c r="L97" i="43"/>
  <c r="L96" i="43" s="1"/>
  <c r="L86" i="43"/>
  <c r="H81" i="43"/>
  <c r="H109" i="43" s="1"/>
  <c r="I202" i="43"/>
  <c r="K183" i="43"/>
  <c r="K181" i="43" s="1"/>
  <c r="K197" i="43"/>
  <c r="J269" i="43"/>
  <c r="J254" i="43" s="1"/>
  <c r="L281" i="43"/>
  <c r="L297" i="43"/>
  <c r="H303" i="43"/>
  <c r="J103" i="43"/>
  <c r="G254" i="43"/>
  <c r="K269" i="43"/>
  <c r="I303" i="43"/>
  <c r="J303" i="43" s="1"/>
  <c r="K53" i="43"/>
  <c r="M54" i="43"/>
  <c r="M53" i="43" s="1"/>
  <c r="K103" i="43"/>
  <c r="K284" i="43"/>
  <c r="K295" i="43"/>
  <c r="M256" i="43" l="1"/>
  <c r="M262" i="43" s="1"/>
  <c r="L256" i="43"/>
  <c r="K262" i="43"/>
  <c r="L262" i="43" s="1"/>
  <c r="L160" i="43"/>
  <c r="L139" i="43"/>
  <c r="L143" i="43" s="1"/>
  <c r="L140" i="43" s="1"/>
  <c r="M323" i="43"/>
  <c r="L323" i="43"/>
  <c r="M284" i="43"/>
  <c r="L284" i="43"/>
  <c r="H110" i="43"/>
  <c r="H139" i="43"/>
  <c r="H143" i="43" s="1"/>
  <c r="H140" i="43" s="1"/>
  <c r="H160" i="43"/>
  <c r="H113" i="43"/>
  <c r="E110" i="43"/>
  <c r="E160" i="43"/>
  <c r="E139" i="43"/>
  <c r="E143" i="43" s="1"/>
  <c r="E140" i="43" s="1"/>
  <c r="E113" i="43"/>
  <c r="M338" i="43"/>
  <c r="M107" i="43"/>
  <c r="M103" i="43"/>
  <c r="M96" i="43" s="1"/>
  <c r="K52" i="43"/>
  <c r="K167" i="43"/>
  <c r="F160" i="43"/>
  <c r="F139" i="43"/>
  <c r="F143" i="43" s="1"/>
  <c r="F140" i="43" s="1"/>
  <c r="F113" i="43"/>
  <c r="F110" i="43"/>
  <c r="I38" i="43"/>
  <c r="J81" i="43"/>
  <c r="J96" i="43"/>
  <c r="M62" i="43"/>
  <c r="M192" i="43"/>
  <c r="I95" i="43"/>
  <c r="I123" i="43" s="1"/>
  <c r="K89" i="43"/>
  <c r="K117" i="43" s="1"/>
  <c r="K202" i="43"/>
  <c r="J202" i="43"/>
  <c r="L89" i="43"/>
  <c r="L117" i="43" s="1"/>
  <c r="L110" i="43" s="1"/>
  <c r="L113" i="43" s="1"/>
  <c r="L175" i="43"/>
  <c r="L167" i="43" s="1"/>
  <c r="M202" i="43"/>
  <c r="M295" i="43"/>
  <c r="L295" i="43"/>
  <c r="G160" i="43"/>
  <c r="G139" i="43"/>
  <c r="G143" i="43" s="1"/>
  <c r="G140" i="43" s="1"/>
  <c r="G113" i="43"/>
  <c r="G110" i="43"/>
  <c r="G309" i="43"/>
  <c r="G168" i="43"/>
  <c r="G167" i="43" s="1"/>
  <c r="M171" i="43"/>
  <c r="M168" i="43" s="1"/>
  <c r="M184" i="43"/>
  <c r="J175" i="43"/>
  <c r="J172" i="43"/>
  <c r="J310" i="43" s="1"/>
  <c r="J168" i="43"/>
  <c r="M270" i="43"/>
  <c r="L270" i="43"/>
  <c r="M254" i="43"/>
  <c r="I167" i="43"/>
  <c r="M269" i="43"/>
  <c r="L269" i="43"/>
  <c r="L254" i="43" s="1"/>
  <c r="K254" i="43"/>
  <c r="M321" i="43"/>
  <c r="L321" i="43"/>
  <c r="I198" i="43"/>
  <c r="G185" i="43"/>
  <c r="K303" i="43"/>
  <c r="M89" i="43"/>
  <c r="M117" i="43" s="1"/>
  <c r="I242" i="43" l="1"/>
  <c r="I250" i="43" s="1"/>
  <c r="I305" i="43"/>
  <c r="I309" i="43" s="1"/>
  <c r="I76" i="43"/>
  <c r="I73" i="43" s="1"/>
  <c r="I81" i="43"/>
  <c r="I109" i="43" s="1"/>
  <c r="L305" i="43"/>
  <c r="L309" i="43" s="1"/>
  <c r="K38" i="43"/>
  <c r="K95" i="43"/>
  <c r="K123" i="43" s="1"/>
  <c r="M167" i="43"/>
  <c r="J167" i="43"/>
  <c r="J109" i="43"/>
  <c r="M303" i="43"/>
  <c r="K305" i="43"/>
  <c r="K309" i="43" s="1"/>
  <c r="M52" i="43"/>
  <c r="K198" i="43"/>
  <c r="I185" i="43"/>
  <c r="J198" i="43"/>
  <c r="G242" i="43"/>
  <c r="G250" i="43" s="1"/>
  <c r="G305" i="43"/>
  <c r="L303" i="43"/>
  <c r="K185" i="43" l="1"/>
  <c r="K242" i="43" s="1"/>
  <c r="K250" i="43" s="1"/>
  <c r="M198" i="43"/>
  <c r="M185" i="43" s="1"/>
  <c r="J305" i="43"/>
  <c r="J309" i="43" s="1"/>
  <c r="I110" i="43"/>
  <c r="I113" i="43" s="1"/>
  <c r="I139" i="43"/>
  <c r="I143" i="43" s="1"/>
  <c r="I140" i="43" s="1"/>
  <c r="I160" i="43"/>
  <c r="M95" i="43"/>
  <c r="M123" i="43" s="1"/>
  <c r="M38" i="43"/>
  <c r="M242" i="43"/>
  <c r="M250" i="43" s="1"/>
  <c r="M305" i="43"/>
  <c r="M309" i="43" s="1"/>
  <c r="K76" i="43"/>
  <c r="K73" i="43" s="1"/>
  <c r="K81" i="43"/>
  <c r="K109" i="43" s="1"/>
  <c r="L198" i="43"/>
  <c r="L185" i="43" s="1"/>
  <c r="L242" i="43" s="1"/>
  <c r="L250" i="43" s="1"/>
  <c r="J185" i="43"/>
  <c r="J242" i="43" s="1"/>
  <c r="J250" i="43" s="1"/>
  <c r="J110" i="43"/>
  <c r="J113" i="43" s="1"/>
  <c r="J160" i="43"/>
  <c r="J139" i="43"/>
  <c r="J143" i="43" s="1"/>
  <c r="J140" i="43" s="1"/>
  <c r="M113" i="43" l="1"/>
  <c r="M76" i="43"/>
  <c r="M73" i="43" s="1"/>
  <c r="M81" i="43"/>
  <c r="M109" i="43" s="1"/>
  <c r="K110" i="43"/>
  <c r="K113" i="43" s="1"/>
  <c r="K160" i="43"/>
  <c r="K139" i="43"/>
  <c r="K143" i="43" s="1"/>
  <c r="K140" i="43" s="1"/>
  <c r="M160" i="43" l="1"/>
  <c r="M139" i="43"/>
  <c r="M143" i="43" s="1"/>
  <c r="M140" i="43" s="1"/>
  <c r="M110" i="43"/>
  <c r="N89" i="21" l="1"/>
  <c r="N76" i="21"/>
  <c r="J75" i="21"/>
  <c r="N75" i="21"/>
  <c r="N74" i="21"/>
  <c r="N73" i="21"/>
  <c r="N72" i="21"/>
  <c r="N81" i="21"/>
  <c r="N82" i="21"/>
  <c r="N83" i="21"/>
  <c r="N84" i="21"/>
  <c r="N71" i="21"/>
  <c r="L71" i="21"/>
  <c r="L72" i="21"/>
  <c r="L73" i="21"/>
  <c r="L74" i="21"/>
  <c r="L75" i="21"/>
  <c r="L76" i="21"/>
  <c r="L77" i="21"/>
  <c r="L78" i="21"/>
  <c r="L79" i="21"/>
  <c r="L80" i="21"/>
  <c r="L81" i="21"/>
  <c r="L82" i="21"/>
  <c r="L83" i="21"/>
  <c r="L84" i="21"/>
  <c r="J72" i="21"/>
  <c r="J73" i="21"/>
  <c r="J74" i="21"/>
  <c r="J76" i="21"/>
  <c r="J77" i="21"/>
  <c r="J78" i="21"/>
  <c r="J79" i="21"/>
  <c r="J80" i="21"/>
  <c r="J81" i="21"/>
  <c r="J82" i="21"/>
  <c r="J83" i="21"/>
  <c r="J84" i="21"/>
  <c r="J71" i="21"/>
  <c r="J69" i="21"/>
  <c r="H69" i="21"/>
  <c r="I69" i="21"/>
  <c r="K69" i="21"/>
  <c r="K70" i="21"/>
  <c r="J70" i="21"/>
  <c r="G76" i="21" l="1"/>
  <c r="G77" i="21"/>
  <c r="G78" i="21"/>
  <c r="E71" i="21"/>
  <c r="E72" i="21"/>
  <c r="E73" i="21"/>
  <c r="E74" i="21"/>
  <c r="E75" i="21"/>
  <c r="E76" i="21"/>
  <c r="E77" i="21"/>
  <c r="E78" i="21"/>
  <c r="E79" i="21"/>
  <c r="E80" i="21"/>
  <c r="E81" i="21"/>
  <c r="E82" i="21"/>
  <c r="E83" i="21"/>
  <c r="E84" i="21"/>
  <c r="E70" i="21"/>
  <c r="R28" i="21"/>
  <c r="N28" i="21"/>
  <c r="L28" i="21"/>
  <c r="K28" i="21"/>
  <c r="J28" i="21"/>
  <c r="G28" i="21" s="1"/>
  <c r="E28" i="21"/>
  <c r="N42" i="21"/>
  <c r="N43" i="21"/>
  <c r="N44" i="21"/>
  <c r="N45" i="21"/>
  <c r="N46" i="21"/>
  <c r="N47" i="21"/>
  <c r="N41" i="21"/>
  <c r="E42" i="21"/>
  <c r="E43" i="21"/>
  <c r="E44" i="21"/>
  <c r="E45" i="21"/>
  <c r="E46" i="21"/>
  <c r="E47" i="21"/>
  <c r="E41" i="21"/>
  <c r="N77" i="13"/>
  <c r="K77" i="13"/>
  <c r="N75" i="13"/>
  <c r="L75" i="13"/>
  <c r="K75" i="13"/>
  <c r="N74" i="13"/>
  <c r="K74" i="13"/>
  <c r="N73" i="13"/>
  <c r="K73" i="13"/>
  <c r="AD77" i="12"/>
  <c r="AD76" i="12"/>
  <c r="AD75" i="12"/>
  <c r="AA77" i="12"/>
  <c r="AA76" i="12"/>
  <c r="AA75" i="12"/>
  <c r="AA53" i="12"/>
  <c r="AA52" i="12"/>
  <c r="AA51" i="12"/>
  <c r="AA50" i="12"/>
  <c r="AA49" i="12"/>
  <c r="AA72" i="11"/>
  <c r="AD70" i="11"/>
  <c r="AB70" i="11"/>
  <c r="AB68" i="11" s="1"/>
  <c r="AA70" i="11"/>
  <c r="AA68" i="11" s="1"/>
  <c r="AM69" i="11"/>
  <c r="AM68" i="11" s="1"/>
  <c r="AL69" i="11"/>
  <c r="AL68" i="11" s="1"/>
  <c r="AK69" i="11"/>
  <c r="AJ69" i="11"/>
  <c r="AI69" i="11"/>
  <c r="AH69" i="11"/>
  <c r="AM70" i="11"/>
  <c r="AL70" i="11"/>
  <c r="AK70" i="11"/>
  <c r="AK68" i="11" s="1"/>
  <c r="AJ70" i="11"/>
  <c r="AI70" i="11"/>
  <c r="AI68" i="11" s="1"/>
  <c r="AH70" i="11"/>
  <c r="AD69" i="11"/>
  <c r="AC68" i="11"/>
  <c r="AD68" i="11"/>
  <c r="AE68" i="11"/>
  <c r="AF68" i="11"/>
  <c r="AG68" i="11"/>
  <c r="AJ68" i="11"/>
  <c r="AA69" i="11"/>
  <c r="AA49" i="11"/>
  <c r="AA48" i="11"/>
  <c r="AK36" i="11"/>
  <c r="AK35" i="11" s="1"/>
  <c r="AB35" i="11"/>
  <c r="AC35" i="11"/>
  <c r="AE35" i="11"/>
  <c r="AF35" i="11"/>
  <c r="AG35" i="11"/>
  <c r="AI35" i="11"/>
  <c r="AJ35" i="11"/>
  <c r="AL35" i="11"/>
  <c r="AM35" i="11"/>
  <c r="AD36" i="11"/>
  <c r="AD35" i="11" s="1"/>
  <c r="AA36" i="11"/>
  <c r="AH36" i="11" s="1"/>
  <c r="AH35" i="11" s="1"/>
  <c r="AB72" i="32"/>
  <c r="P72" i="32"/>
  <c r="R72" i="32"/>
  <c r="J72" i="32"/>
  <c r="I72" i="32"/>
  <c r="H72" i="32"/>
  <c r="G72" i="32"/>
  <c r="F72" i="32"/>
  <c r="E72" i="32"/>
  <c r="AB84" i="32"/>
  <c r="AB85" i="32"/>
  <c r="AB83" i="32"/>
  <c r="AA84" i="32"/>
  <c r="AA85" i="32"/>
  <c r="AA83" i="32"/>
  <c r="Z84" i="32"/>
  <c r="Z85" i="32"/>
  <c r="Z83" i="32"/>
  <c r="R84" i="32"/>
  <c r="R85" i="32"/>
  <c r="R83" i="32"/>
  <c r="J84" i="32"/>
  <c r="J85" i="32"/>
  <c r="J83" i="32"/>
  <c r="E84" i="32"/>
  <c r="F84" i="32"/>
  <c r="G84" i="32"/>
  <c r="E85" i="32"/>
  <c r="F85" i="32"/>
  <c r="G85" i="32"/>
  <c r="G83" i="32"/>
  <c r="F83" i="32"/>
  <c r="E83" i="32"/>
  <c r="AG77" i="32"/>
  <c r="AG78" i="32"/>
  <c r="AG79" i="32"/>
  <c r="AG80" i="32"/>
  <c r="AG76" i="32"/>
  <c r="AE77" i="32"/>
  <c r="AE78" i="32"/>
  <c r="AE79" i="32"/>
  <c r="AE80" i="32"/>
  <c r="AE76" i="32"/>
  <c r="AA77" i="32"/>
  <c r="AA78" i="32"/>
  <c r="AA79" i="32"/>
  <c r="AA80" i="32"/>
  <c r="AA76" i="32"/>
  <c r="AB77" i="32"/>
  <c r="AB78" i="32"/>
  <c r="AB79" i="32"/>
  <c r="AB80" i="32"/>
  <c r="AB76" i="32"/>
  <c r="Z77" i="32"/>
  <c r="Z78" i="32"/>
  <c r="Z79" i="32"/>
  <c r="Z80" i="32"/>
  <c r="Z76" i="32"/>
  <c r="R78" i="32"/>
  <c r="R79" i="32"/>
  <c r="R80" i="32"/>
  <c r="R77" i="32"/>
  <c r="R76" i="32"/>
  <c r="E77" i="32"/>
  <c r="F77" i="32"/>
  <c r="G77" i="32"/>
  <c r="E78" i="32"/>
  <c r="F78" i="32"/>
  <c r="G78" i="32"/>
  <c r="E79" i="32"/>
  <c r="F79" i="32"/>
  <c r="G79" i="32"/>
  <c r="E80" i="32"/>
  <c r="F80" i="32"/>
  <c r="G80" i="32"/>
  <c r="G76" i="32"/>
  <c r="F76" i="32"/>
  <c r="E76" i="32"/>
  <c r="AF62" i="32"/>
  <c r="Z62" i="32"/>
  <c r="M62" i="32"/>
  <c r="K62" i="32" s="1"/>
  <c r="R62" i="32"/>
  <c r="G62" i="32"/>
  <c r="F62" i="32"/>
  <c r="E62" i="32"/>
  <c r="AI53" i="32"/>
  <c r="AI54" i="32"/>
  <c r="AI55" i="32"/>
  <c r="AI56" i="32"/>
  <c r="AI57" i="32"/>
  <c r="AI58" i="32"/>
  <c r="AI52" i="32"/>
  <c r="AG53" i="32"/>
  <c r="AG54" i="32"/>
  <c r="AG55" i="32"/>
  <c r="AG56" i="32"/>
  <c r="AG57" i="32"/>
  <c r="AG58" i="32"/>
  <c r="AG52" i="32"/>
  <c r="AF56" i="32"/>
  <c r="AE53" i="32"/>
  <c r="AE54" i="32"/>
  <c r="AE55" i="32"/>
  <c r="AE56" i="32"/>
  <c r="AE57" i="32"/>
  <c r="AE58" i="32"/>
  <c r="AE52" i="32"/>
  <c r="AB53" i="32"/>
  <c r="AB54" i="32"/>
  <c r="AB55" i="32"/>
  <c r="AB56" i="32"/>
  <c r="AB57" i="32"/>
  <c r="AB58" i="32"/>
  <c r="AB52" i="32"/>
  <c r="AA53" i="32"/>
  <c r="AA54" i="32"/>
  <c r="AA55" i="32"/>
  <c r="AA56" i="32"/>
  <c r="AA57" i="32"/>
  <c r="AA58" i="32"/>
  <c r="AA52" i="32"/>
  <c r="Z53" i="32"/>
  <c r="Z54" i="32"/>
  <c r="Z55" i="32"/>
  <c r="Z56" i="32"/>
  <c r="Z57" i="32"/>
  <c r="Z58" i="32"/>
  <c r="Z52" i="32"/>
  <c r="J53" i="32"/>
  <c r="J54" i="32"/>
  <c r="J55" i="32"/>
  <c r="J56" i="32"/>
  <c r="J57" i="32"/>
  <c r="J58" i="32"/>
  <c r="J52" i="32"/>
  <c r="H56" i="32"/>
  <c r="I56" i="32"/>
  <c r="E57" i="32"/>
  <c r="F57" i="32"/>
  <c r="G57" i="32"/>
  <c r="E58" i="32"/>
  <c r="F58" i="32"/>
  <c r="G58" i="32"/>
  <c r="G56" i="32"/>
  <c r="F56" i="32"/>
  <c r="E56" i="32"/>
  <c r="E53" i="32"/>
  <c r="F53" i="32"/>
  <c r="G53" i="32"/>
  <c r="E54" i="32"/>
  <c r="F54" i="32"/>
  <c r="G54" i="32"/>
  <c r="E55" i="32"/>
  <c r="F55" i="32"/>
  <c r="G55" i="32"/>
  <c r="G52" i="32"/>
  <c r="F52" i="32"/>
  <c r="E52" i="32"/>
  <c r="AF49" i="32"/>
  <c r="R49" i="32"/>
  <c r="G49" i="32"/>
  <c r="E49" i="32"/>
  <c r="F49" i="32"/>
  <c r="Z48" i="32"/>
  <c r="AE48" i="32"/>
  <c r="AB48" i="32"/>
  <c r="Q48" i="32"/>
  <c r="P48" i="32"/>
  <c r="J48" i="32"/>
  <c r="I48" i="32"/>
  <c r="H48" i="32"/>
  <c r="G48" i="32"/>
  <c r="F48" i="32"/>
  <c r="E48" i="32"/>
  <c r="G45" i="32"/>
  <c r="F45" i="32"/>
  <c r="E45" i="32"/>
  <c r="G43" i="32"/>
  <c r="F43" i="32"/>
  <c r="E43" i="32"/>
  <c r="J45" i="32"/>
  <c r="AJ45" i="32"/>
  <c r="AI45" i="32"/>
  <c r="AG45" i="32"/>
  <c r="AF45" i="32"/>
  <c r="AD45" i="32"/>
  <c r="AM45" i="32" s="1"/>
  <c r="AC45" i="32"/>
  <c r="AL45" i="32" s="1"/>
  <c r="Q45" i="31"/>
  <c r="P45" i="31"/>
  <c r="AJ43" i="32"/>
  <c r="AM43" i="32" s="1"/>
  <c r="AI43" i="32"/>
  <c r="AG43" i="32"/>
  <c r="AF43" i="32"/>
  <c r="I43" i="32"/>
  <c r="Z43" i="32" s="1"/>
  <c r="H43" i="32"/>
  <c r="BS23" i="8"/>
  <c r="BS46" i="8"/>
  <c r="BS47" i="8"/>
  <c r="BS48" i="8"/>
  <c r="BS49" i="8"/>
  <c r="BS50" i="8"/>
  <c r="BS51" i="8"/>
  <c r="BS52" i="8"/>
  <c r="AO45" i="7"/>
  <c r="F23" i="8"/>
  <c r="BV73" i="8"/>
  <c r="BT29" i="8"/>
  <c r="BV29" i="8"/>
  <c r="BT33" i="8"/>
  <c r="BU33" i="8"/>
  <c r="BV33" i="8"/>
  <c r="BT28" i="8"/>
  <c r="BS29" i="8"/>
  <c r="BT25" i="8"/>
  <c r="BV22" i="8"/>
  <c r="BV25" i="8"/>
  <c r="AO46" i="7"/>
  <c r="AO47" i="7"/>
  <c r="AO48" i="7"/>
  <c r="AO49" i="7"/>
  <c r="AO50" i="7"/>
  <c r="AO51" i="7"/>
  <c r="AI33" i="8"/>
  <c r="AJ33" i="8"/>
  <c r="AK33" i="8"/>
  <c r="AL33" i="8"/>
  <c r="AM33" i="8"/>
  <c r="AN33" i="8"/>
  <c r="AO33" i="8"/>
  <c r="AP33" i="8"/>
  <c r="AQ33" i="8"/>
  <c r="AR33" i="8"/>
  <c r="AS33" i="8"/>
  <c r="AT33" i="8"/>
  <c r="AU33" i="8"/>
  <c r="AV33" i="8"/>
  <c r="AW33" i="8"/>
  <c r="AX33" i="8"/>
  <c r="AY33" i="8"/>
  <c r="AZ33" i="8"/>
  <c r="BA33" i="8"/>
  <c r="BB33" i="8"/>
  <c r="BC33" i="8"/>
  <c r="BD33" i="8"/>
  <c r="BE33" i="8"/>
  <c r="BF33" i="8"/>
  <c r="BG33" i="8"/>
  <c r="BH33" i="8"/>
  <c r="BI33" i="8"/>
  <c r="BJ33" i="8"/>
  <c r="BK33" i="8"/>
  <c r="BL33" i="8"/>
  <c r="BM33" i="8"/>
  <c r="BN33" i="8"/>
  <c r="BO33" i="8"/>
  <c r="BP33" i="8"/>
  <c r="BQ33" i="8"/>
  <c r="BR33" i="8"/>
  <c r="BS33" i="8"/>
  <c r="BS27" i="8"/>
  <c r="BS25" i="8"/>
  <c r="BS91" i="8"/>
  <c r="BS92" i="8"/>
  <c r="BS93" i="8"/>
  <c r="BS90" i="8"/>
  <c r="F91" i="8"/>
  <c r="F92" i="8"/>
  <c r="F93" i="8"/>
  <c r="O91" i="8"/>
  <c r="O92" i="8"/>
  <c r="O93" i="8"/>
  <c r="O90" i="8"/>
  <c r="F90" i="8"/>
  <c r="BS72" i="8"/>
  <c r="BE86" i="8"/>
  <c r="BS85" i="8"/>
  <c r="BS84" i="8"/>
  <c r="BV79" i="8"/>
  <c r="BS79" i="8"/>
  <c r="BV78" i="8"/>
  <c r="BS78" i="8"/>
  <c r="BS77" i="8"/>
  <c r="BV76" i="8"/>
  <c r="BT76" i="8"/>
  <c r="BS76" i="8"/>
  <c r="BV75" i="8"/>
  <c r="BS75" i="8"/>
  <c r="BV74" i="8"/>
  <c r="BS74" i="8"/>
  <c r="BS73" i="8"/>
  <c r="BE87" i="8"/>
  <c r="BE85" i="8"/>
  <c r="AT73" i="8"/>
  <c r="AQ73" i="8"/>
  <c r="AQ84" i="8"/>
  <c r="AQ77" i="8"/>
  <c r="O79" i="8"/>
  <c r="R78" i="8"/>
  <c r="O78" i="8"/>
  <c r="P76" i="8"/>
  <c r="R76" i="8"/>
  <c r="O76" i="8"/>
  <c r="R75" i="8"/>
  <c r="O75" i="8"/>
  <c r="O74" i="8"/>
  <c r="R74" i="8"/>
  <c r="F74" i="8"/>
  <c r="F75" i="8"/>
  <c r="F76" i="8"/>
  <c r="F77" i="8"/>
  <c r="F78" i="8"/>
  <c r="F79" i="8"/>
  <c r="F84" i="8"/>
  <c r="F85" i="8"/>
  <c r="F86" i="8"/>
  <c r="F87" i="8"/>
  <c r="E79" i="8"/>
  <c r="E80" i="8"/>
  <c r="E81" i="8"/>
  <c r="F73" i="8"/>
  <c r="AO73" i="7"/>
  <c r="BV34" i="8"/>
  <c r="I32" i="7"/>
  <c r="J32" i="7"/>
  <c r="K32" i="7"/>
  <c r="L32" i="7"/>
  <c r="M32" i="7"/>
  <c r="N32" i="7"/>
  <c r="O32" i="7"/>
  <c r="P32" i="7"/>
  <c r="Q32" i="7"/>
  <c r="R32" i="7"/>
  <c r="S32" i="7"/>
  <c r="T32" i="7"/>
  <c r="U32" i="7"/>
  <c r="V32" i="7"/>
  <c r="W32" i="7"/>
  <c r="X32" i="7"/>
  <c r="Y32" i="7"/>
  <c r="Z32" i="7"/>
  <c r="AA32" i="7"/>
  <c r="AB32" i="7"/>
  <c r="AC32" i="7"/>
  <c r="AD32" i="7"/>
  <c r="AE32" i="7"/>
  <c r="AF32" i="7"/>
  <c r="AG32" i="7"/>
  <c r="AH32" i="7"/>
  <c r="AI32" i="7"/>
  <c r="AJ32" i="7"/>
  <c r="AK32" i="7"/>
  <c r="AL32" i="7"/>
  <c r="AM32" i="7"/>
  <c r="AN32" i="7"/>
  <c r="AO32" i="7"/>
  <c r="BL34" i="8"/>
  <c r="AF49" i="7"/>
  <c r="AF45" i="7"/>
  <c r="AT78" i="31"/>
  <c r="AT79" i="31"/>
  <c r="AT80" i="31"/>
  <c r="AT62" i="31"/>
  <c r="AT49" i="31"/>
  <c r="F51" i="42"/>
  <c r="F34" i="8"/>
  <c r="AQ34" i="8" s="1"/>
  <c r="BS34" i="8" s="1"/>
  <c r="BD49" i="6"/>
  <c r="BD50" i="6"/>
  <c r="BD51" i="6"/>
  <c r="BD52" i="6"/>
  <c r="AA35" i="11" l="1"/>
  <c r="F33" i="8"/>
  <c r="AT84" i="31"/>
  <c r="T83" i="31"/>
  <c r="Q85" i="31"/>
  <c r="Q83" i="31"/>
  <c r="H51" i="42" l="1"/>
  <c r="L50" i="42"/>
  <c r="M50" i="42" s="1"/>
  <c r="K50" i="42"/>
  <c r="J50" i="42"/>
  <c r="I50" i="42"/>
  <c r="H50" i="42"/>
  <c r="G50" i="42"/>
  <c r="G51" i="42" s="1"/>
  <c r="F50" i="42"/>
  <c r="E50" i="42"/>
  <c r="D50" i="42"/>
  <c r="C50" i="42"/>
  <c r="L29" i="42"/>
  <c r="L51" i="42" s="1"/>
  <c r="K29" i="42"/>
  <c r="K51" i="42" s="1"/>
  <c r="J29" i="42"/>
  <c r="J51" i="42" s="1"/>
  <c r="I29" i="42"/>
  <c r="I51" i="42" s="1"/>
  <c r="H29" i="42"/>
  <c r="G29" i="42"/>
  <c r="F29" i="42"/>
  <c r="E29" i="42"/>
  <c r="E51" i="42" s="1"/>
  <c r="D29" i="42"/>
  <c r="D51" i="42" s="1"/>
  <c r="C29" i="42"/>
  <c r="C51" i="42" s="1"/>
  <c r="BL85" i="6"/>
  <c r="BB50" i="6"/>
  <c r="BB84" i="6"/>
  <c r="Z72" i="31"/>
  <c r="U72" i="31"/>
  <c r="Z62" i="31"/>
  <c r="CG57" i="31"/>
  <c r="BS43" i="31"/>
  <c r="BS45" i="31"/>
  <c r="BD45" i="31"/>
  <c r="CA43" i="31"/>
  <c r="CA55" i="31"/>
  <c r="CA54" i="31"/>
  <c r="CA53" i="31"/>
  <c r="CA52" i="31"/>
  <c r="CG56" i="31"/>
  <c r="M51" i="42" l="1"/>
  <c r="CF45" i="31"/>
  <c r="O48" i="31"/>
  <c r="T48" i="31"/>
  <c r="BD43" i="31"/>
  <c r="CF43" i="31" s="1"/>
  <c r="CC43" i="31" s="1"/>
  <c r="AN51" i="7"/>
  <c r="AN91" i="7"/>
  <c r="AN92" i="7"/>
  <c r="AN90" i="7"/>
  <c r="AO91" i="7"/>
  <c r="AO92" i="7"/>
  <c r="AO93" i="7"/>
  <c r="AO90" i="7"/>
  <c r="AN74" i="7"/>
  <c r="AN75" i="7"/>
  <c r="AN76" i="7"/>
  <c r="AN77" i="7"/>
  <c r="AN79" i="7"/>
  <c r="AN80" i="7"/>
  <c r="AN81" i="7"/>
  <c r="AN82" i="7"/>
  <c r="AN83" i="7"/>
  <c r="AN84" i="7"/>
  <c r="AN85" i="7"/>
  <c r="AN86" i="7"/>
  <c r="AN87" i="7"/>
  <c r="AN73" i="7"/>
  <c r="AO74" i="7"/>
  <c r="AO75" i="7"/>
  <c r="AO76" i="7"/>
  <c r="AO77" i="7"/>
  <c r="AO78" i="7"/>
  <c r="AO79" i="7"/>
  <c r="AO80" i="7"/>
  <c r="AO81" i="7"/>
  <c r="AO82" i="7"/>
  <c r="AO83" i="7"/>
  <c r="AO86" i="7"/>
  <c r="AO87" i="7"/>
  <c r="AI74" i="7"/>
  <c r="AI75" i="7"/>
  <c r="AI76" i="7"/>
  <c r="AI77" i="7"/>
  <c r="AI78" i="7"/>
  <c r="AI79" i="7"/>
  <c r="AI80" i="7"/>
  <c r="AI81" i="7"/>
  <c r="AI82" i="7"/>
  <c r="AI83" i="7"/>
  <c r="AI84" i="7"/>
  <c r="AI86" i="7"/>
  <c r="AI87" i="7"/>
  <c r="AI73" i="7"/>
  <c r="AG74" i="7"/>
  <c r="AG75" i="7"/>
  <c r="AG76" i="7"/>
  <c r="AG77" i="7"/>
  <c r="AG78" i="7"/>
  <c r="AG79" i="7"/>
  <c r="AG80" i="7"/>
  <c r="AG81" i="7"/>
  <c r="AG82" i="7"/>
  <c r="AG83" i="7"/>
  <c r="AG85" i="7"/>
  <c r="AG86" i="7"/>
  <c r="AG87" i="7"/>
  <c r="AG73" i="7"/>
  <c r="AB91" i="7"/>
  <c r="AB92" i="7"/>
  <c r="AB93" i="7"/>
  <c r="AB90" i="7"/>
  <c r="AB74" i="7"/>
  <c r="AB75" i="7"/>
  <c r="AB76" i="7"/>
  <c r="AB77" i="7"/>
  <c r="AB78" i="7"/>
  <c r="AB79" i="7"/>
  <c r="AB80" i="7"/>
  <c r="AB81" i="7"/>
  <c r="AB82" i="7"/>
  <c r="AB83" i="7"/>
  <c r="AB84" i="7"/>
  <c r="AB85" i="7"/>
  <c r="AB86" i="7"/>
  <c r="AB87" i="7"/>
  <c r="AB73" i="7"/>
  <c r="AA91" i="7"/>
  <c r="AA92" i="7"/>
  <c r="AA93" i="7"/>
  <c r="AA90" i="7"/>
  <c r="AC91" i="7"/>
  <c r="AC92" i="7"/>
  <c r="AC93" i="7"/>
  <c r="AC90" i="7"/>
  <c r="AC74" i="7"/>
  <c r="AC75" i="7"/>
  <c r="AC76" i="7"/>
  <c r="AC77" i="7"/>
  <c r="AC78" i="7"/>
  <c r="AC79" i="7"/>
  <c r="AC80" i="7"/>
  <c r="AC81" i="7"/>
  <c r="AC82" i="7"/>
  <c r="AC83" i="7"/>
  <c r="AC84" i="7"/>
  <c r="AC85" i="7"/>
  <c r="AC86" i="7"/>
  <c r="AC87" i="7"/>
  <c r="AC73" i="7"/>
  <c r="AA74" i="7"/>
  <c r="AA75" i="7"/>
  <c r="AA76" i="7"/>
  <c r="AA77" i="7"/>
  <c r="AA78" i="7"/>
  <c r="AA79" i="7"/>
  <c r="AA80" i="7"/>
  <c r="AA81" i="7"/>
  <c r="AA82" i="7"/>
  <c r="AA83" i="7"/>
  <c r="AA84" i="7"/>
  <c r="AA85" i="7"/>
  <c r="AA86" i="7"/>
  <c r="AA87" i="7"/>
  <c r="AA73" i="7"/>
  <c r="Q91" i="7"/>
  <c r="Q92" i="7"/>
  <c r="Q93" i="7"/>
  <c r="Q90" i="7"/>
  <c r="R79" i="7"/>
  <c r="Q79" i="7" s="1"/>
  <c r="R78" i="7"/>
  <c r="R77" i="7"/>
  <c r="R76" i="7"/>
  <c r="Q76" i="7" s="1"/>
  <c r="R75" i="7"/>
  <c r="R73" i="7"/>
  <c r="Q74" i="7"/>
  <c r="Q75" i="7"/>
  <c r="Q77" i="7"/>
  <c r="Q78" i="7"/>
  <c r="Q80" i="7"/>
  <c r="Q81" i="7"/>
  <c r="Q82" i="7"/>
  <c r="Q83" i="7"/>
  <c r="Q84" i="7"/>
  <c r="Q85" i="7"/>
  <c r="Q86" i="7"/>
  <c r="Q87" i="7"/>
  <c r="Q73" i="7"/>
  <c r="K91" i="7"/>
  <c r="K92" i="7"/>
  <c r="K93" i="7"/>
  <c r="K90" i="7"/>
  <c r="K87" i="7"/>
  <c r="K86" i="7"/>
  <c r="K85" i="7"/>
  <c r="K81" i="7"/>
  <c r="K80" i="7"/>
  <c r="K79" i="7"/>
  <c r="K78" i="7"/>
  <c r="K77" i="7"/>
  <c r="K76" i="7"/>
  <c r="K75" i="7"/>
  <c r="K74" i="7"/>
  <c r="K73" i="7"/>
  <c r="J74" i="7"/>
  <c r="J75" i="7"/>
  <c r="J76" i="7"/>
  <c r="J77" i="7"/>
  <c r="J78" i="7"/>
  <c r="J79" i="7"/>
  <c r="J80" i="7"/>
  <c r="J81" i="7"/>
  <c r="J82" i="7"/>
  <c r="J83" i="7"/>
  <c r="J84" i="7"/>
  <c r="J85" i="7"/>
  <c r="J86" i="7"/>
  <c r="J87" i="7"/>
  <c r="I74" i="7"/>
  <c r="I75" i="7"/>
  <c r="I76" i="7"/>
  <c r="I77" i="7"/>
  <c r="I78" i="7"/>
  <c r="I79" i="7"/>
  <c r="I80" i="7"/>
  <c r="I81" i="7"/>
  <c r="I82" i="7"/>
  <c r="I83" i="7"/>
  <c r="I84" i="7"/>
  <c r="I85" i="7"/>
  <c r="I86" i="7"/>
  <c r="I87" i="7"/>
  <c r="J73" i="7"/>
  <c r="R47" i="7"/>
  <c r="Q47" i="7" s="1"/>
  <c r="R46" i="7"/>
  <c r="Q46" i="7" s="1"/>
  <c r="Q48" i="7"/>
  <c r="Q49" i="7"/>
  <c r="Q50" i="7"/>
  <c r="Q51" i="7"/>
  <c r="Q45" i="7"/>
  <c r="AG33" i="7"/>
  <c r="AF33" i="7"/>
  <c r="AE33" i="7"/>
  <c r="AO33" i="7" s="1"/>
  <c r="AD33" i="7"/>
  <c r="AN50" i="7"/>
  <c r="AC50" i="7"/>
  <c r="AC51" i="7"/>
  <c r="AB50" i="7"/>
  <c r="AB51" i="7"/>
  <c r="AA46" i="7"/>
  <c r="AA47" i="7"/>
  <c r="AA48" i="7"/>
  <c r="AA49" i="7"/>
  <c r="AA50" i="7"/>
  <c r="AA51" i="7"/>
  <c r="AA45" i="7"/>
  <c r="AI47" i="7"/>
  <c r="AI48" i="7"/>
  <c r="AI49" i="7"/>
  <c r="AI50" i="7"/>
  <c r="AI51" i="7"/>
  <c r="AI46" i="7"/>
  <c r="AG46" i="7"/>
  <c r="AG47" i="7"/>
  <c r="AG48" i="7"/>
  <c r="AG50" i="7"/>
  <c r="AG51" i="7"/>
  <c r="AG45" i="7"/>
  <c r="K48" i="7"/>
  <c r="AC48" i="7" s="1"/>
  <c r="K49" i="7"/>
  <c r="AC49" i="7" s="1"/>
  <c r="K46" i="7"/>
  <c r="AC46" i="7" s="1"/>
  <c r="K47" i="7"/>
  <c r="AC47" i="7" s="1"/>
  <c r="K45" i="7"/>
  <c r="AC45" i="7" s="1"/>
  <c r="J49" i="7"/>
  <c r="J48" i="7"/>
  <c r="J47" i="7"/>
  <c r="J46" i="7"/>
  <c r="J45" i="7"/>
  <c r="F49" i="41"/>
  <c r="E48" i="41"/>
  <c r="E49" i="41" s="1"/>
  <c r="C48" i="41"/>
  <c r="D47" i="41"/>
  <c r="G47" i="41" s="1"/>
  <c r="G46" i="41"/>
  <c r="G45" i="41"/>
  <c r="G44" i="41"/>
  <c r="G43" i="41"/>
  <c r="G42" i="41"/>
  <c r="G41" i="41"/>
  <c r="G40" i="41"/>
  <c r="G39" i="41"/>
  <c r="G38" i="41"/>
  <c r="G37" i="41"/>
  <c r="G36" i="41"/>
  <c r="G35" i="41"/>
  <c r="G34" i="41"/>
  <c r="F33" i="41"/>
  <c r="F50" i="41" s="1"/>
  <c r="C33" i="41"/>
  <c r="G32" i="41"/>
  <c r="G31" i="41"/>
  <c r="G30" i="41"/>
  <c r="G29" i="41"/>
  <c r="G28" i="41"/>
  <c r="G27" i="41"/>
  <c r="G26" i="41"/>
  <c r="G25" i="41"/>
  <c r="G24" i="41"/>
  <c r="G23" i="41"/>
  <c r="G22" i="41"/>
  <c r="G21" i="41"/>
  <c r="D20" i="41"/>
  <c r="D19" i="41"/>
  <c r="G19" i="41" s="1"/>
  <c r="G18" i="41"/>
  <c r="G17" i="41"/>
  <c r="G16" i="41"/>
  <c r="G15" i="41"/>
  <c r="G14" i="41"/>
  <c r="G13" i="41"/>
  <c r="G12" i="41"/>
  <c r="G11" i="41"/>
  <c r="G10" i="41"/>
  <c r="G9" i="41"/>
  <c r="E9" i="41"/>
  <c r="E33" i="41" s="1"/>
  <c r="G8" i="41"/>
  <c r="G7" i="41"/>
  <c r="G6" i="41"/>
  <c r="G5" i="41"/>
  <c r="G4" i="41"/>
  <c r="G3" i="41"/>
  <c r="G2" i="41"/>
  <c r="D33" i="41" l="1"/>
  <c r="G48" i="41"/>
  <c r="K72" i="7"/>
  <c r="AN33" i="7"/>
  <c r="E50" i="41"/>
  <c r="C49" i="41"/>
  <c r="G33" i="41"/>
  <c r="D49" i="41"/>
  <c r="G20" i="41"/>
  <c r="BN91" i="6"/>
  <c r="BN92" i="6"/>
  <c r="BN93" i="6"/>
  <c r="BN90" i="6"/>
  <c r="BQ91" i="6"/>
  <c r="BQ92" i="6"/>
  <c r="BQ93" i="6"/>
  <c r="BQ90" i="6"/>
  <c r="BS91" i="6"/>
  <c r="BS92" i="6"/>
  <c r="BS93" i="6"/>
  <c r="BS90" i="6"/>
  <c r="BW91" i="6"/>
  <c r="BW92" i="6"/>
  <c r="BW93" i="6"/>
  <c r="BW90" i="6"/>
  <c r="BV91" i="6"/>
  <c r="BV92" i="6"/>
  <c r="BV93" i="6"/>
  <c r="BV90" i="6"/>
  <c r="BS47" i="6"/>
  <c r="BS48" i="6"/>
  <c r="BS49" i="6"/>
  <c r="BS51" i="6"/>
  <c r="BS52" i="6"/>
  <c r="BS46" i="6"/>
  <c r="BW47" i="6"/>
  <c r="BW48" i="6"/>
  <c r="BW49" i="6"/>
  <c r="BW50" i="6"/>
  <c r="BS50" i="6" s="1"/>
  <c r="BW51" i="6"/>
  <c r="BW52" i="6"/>
  <c r="BW46" i="6"/>
  <c r="BV47" i="6"/>
  <c r="BV48" i="6"/>
  <c r="BV49" i="6"/>
  <c r="BV50" i="6"/>
  <c r="BV51" i="6"/>
  <c r="BV52" i="6"/>
  <c r="BV46" i="6"/>
  <c r="BQ47" i="6"/>
  <c r="BQ48" i="6"/>
  <c r="BQ49" i="6"/>
  <c r="BN49" i="6" s="1"/>
  <c r="BQ50" i="6"/>
  <c r="BQ51" i="6"/>
  <c r="BQ52" i="6"/>
  <c r="BQ46" i="6"/>
  <c r="BR47" i="6"/>
  <c r="BR48" i="6"/>
  <c r="BR49" i="6"/>
  <c r="BR50" i="6"/>
  <c r="BR51" i="6"/>
  <c r="BR52" i="6"/>
  <c r="BR46" i="6"/>
  <c r="BN47" i="6"/>
  <c r="BN48" i="6"/>
  <c r="BN51" i="6"/>
  <c r="BN52" i="6"/>
  <c r="BN46" i="6"/>
  <c r="BN59" i="6"/>
  <c r="BQ59" i="6"/>
  <c r="BV82" i="6"/>
  <c r="BS82" i="6" s="1"/>
  <c r="BV83" i="6"/>
  <c r="BV84" i="6"/>
  <c r="BS84" i="6" s="1"/>
  <c r="BV85" i="6"/>
  <c r="BV87" i="6"/>
  <c r="BW82" i="6"/>
  <c r="BW83" i="6"/>
  <c r="BS83" i="6" s="1"/>
  <c r="BW84" i="6"/>
  <c r="BW85" i="6"/>
  <c r="BW86" i="6"/>
  <c r="BW87" i="6"/>
  <c r="BW81" i="6"/>
  <c r="BR79" i="6"/>
  <c r="BR80" i="6"/>
  <c r="BN80" i="6" s="1"/>
  <c r="BR81" i="6"/>
  <c r="BN81" i="6" s="1"/>
  <c r="BR82" i="6"/>
  <c r="BN82" i="6" s="1"/>
  <c r="BR83" i="6"/>
  <c r="BR84" i="6"/>
  <c r="BR85" i="6"/>
  <c r="BR86" i="6"/>
  <c r="BN86" i="6" s="1"/>
  <c r="BR87" i="6"/>
  <c r="BN87" i="6" s="1"/>
  <c r="BN79" i="6"/>
  <c r="BN83" i="6"/>
  <c r="BN85" i="6"/>
  <c r="BQ82" i="6"/>
  <c r="BQ83" i="6"/>
  <c r="BQ84" i="6"/>
  <c r="BN84" i="6" s="1"/>
  <c r="BQ85" i="6"/>
  <c r="BQ86" i="6"/>
  <c r="BQ87" i="6"/>
  <c r="BQ79" i="6"/>
  <c r="BQ80" i="6"/>
  <c r="BQ81" i="6"/>
  <c r="BS78" i="6"/>
  <c r="BS79" i="6"/>
  <c r="BS80" i="6"/>
  <c r="BS81" i="6"/>
  <c r="BS87" i="6"/>
  <c r="BV81" i="6"/>
  <c r="BV80" i="6"/>
  <c r="BV79" i="6"/>
  <c r="BV78" i="6"/>
  <c r="BV77" i="6"/>
  <c r="BV76" i="6"/>
  <c r="BS76" i="6" s="1"/>
  <c r="BV75" i="6"/>
  <c r="BV74" i="6"/>
  <c r="BS74" i="6"/>
  <c r="BS75" i="6"/>
  <c r="BS77" i="6"/>
  <c r="BQ78" i="6"/>
  <c r="BR76" i="6"/>
  <c r="BR77" i="6"/>
  <c r="BQ77" i="6"/>
  <c r="BO76" i="6"/>
  <c r="BO77" i="6"/>
  <c r="BP76" i="6"/>
  <c r="BP77" i="6"/>
  <c r="BQ76" i="6"/>
  <c r="BQ75" i="6"/>
  <c r="BN74" i="6"/>
  <c r="BN75" i="6"/>
  <c r="BN78" i="6"/>
  <c r="BQ74" i="6"/>
  <c r="BN73" i="6"/>
  <c r="BQ73" i="6"/>
  <c r="BS73" i="6"/>
  <c r="BV73" i="6"/>
  <c r="Y73" i="6"/>
  <c r="BL47" i="6"/>
  <c r="AV69" i="5"/>
  <c r="AW69" i="5"/>
  <c r="AX74" i="5"/>
  <c r="BW74" i="6"/>
  <c r="BW75" i="6"/>
  <c r="BW76" i="6"/>
  <c r="BW77" i="6"/>
  <c r="BW78" i="6"/>
  <c r="BW79" i="6"/>
  <c r="BW80" i="6"/>
  <c r="BW73" i="6"/>
  <c r="BC73" i="6"/>
  <c r="BL87" i="6"/>
  <c r="BB72" i="6"/>
  <c r="D50" i="41" l="1"/>
  <c r="G49" i="41"/>
  <c r="C50" i="41"/>
  <c r="BN50" i="6"/>
  <c r="BS85" i="6"/>
  <c r="BN77" i="6"/>
  <c r="BN76" i="6"/>
  <c r="AX49" i="5"/>
  <c r="AX48" i="5"/>
  <c r="AX47" i="5"/>
  <c r="AW32" i="4"/>
  <c r="AX32" i="4"/>
  <c r="AX70" i="4"/>
  <c r="AX69" i="4"/>
  <c r="AX46" i="4"/>
  <c r="AX33" i="4"/>
  <c r="BN33" i="6"/>
  <c r="BQ33" i="6"/>
  <c r="BS33" i="6"/>
  <c r="BW33" i="6"/>
  <c r="BD79" i="6"/>
  <c r="AY33" i="6"/>
  <c r="AY85" i="6"/>
  <c r="AY86" i="6"/>
  <c r="AY87" i="6"/>
  <c r="E51" i="41" l="1"/>
  <c r="D51" i="41"/>
  <c r="G50" i="41"/>
  <c r="F51" i="41"/>
  <c r="BI73" i="6"/>
  <c r="BI74" i="6"/>
  <c r="BI75" i="6"/>
  <c r="BI76" i="6"/>
  <c r="BI77" i="6"/>
  <c r="BI78" i="6"/>
  <c r="BI79" i="6"/>
  <c r="BI80" i="6"/>
  <c r="BI81" i="6"/>
  <c r="BI82" i="6"/>
  <c r="BI83" i="6"/>
  <c r="BI84" i="6"/>
  <c r="AH91" i="6"/>
  <c r="AH92" i="6"/>
  <c r="AH93" i="6"/>
  <c r="AH90" i="6"/>
  <c r="AH86" i="6"/>
  <c r="AH87" i="6"/>
  <c r="AH85" i="6"/>
  <c r="AH80" i="6"/>
  <c r="AH81" i="6"/>
  <c r="AH79" i="6"/>
  <c r="AE79" i="6" s="1"/>
  <c r="Z79" i="6"/>
  <c r="Z80" i="6"/>
  <c r="Z81" i="6"/>
  <c r="AE80" i="6"/>
  <c r="AE81" i="6"/>
  <c r="AT79" i="6"/>
  <c r="AT80" i="6"/>
  <c r="AT81" i="6"/>
  <c r="AY79" i="6"/>
  <c r="AY80" i="6"/>
  <c r="AY81" i="6"/>
  <c r="AY74" i="6"/>
  <c r="AY75" i="6"/>
  <c r="AY76" i="6"/>
  <c r="AY73" i="6"/>
  <c r="AX68" i="4" s="1"/>
  <c r="BB77" i="6"/>
  <c r="Y83" i="6"/>
  <c r="Y84" i="6"/>
  <c r="Y87" i="6"/>
  <c r="Y81" i="6"/>
  <c r="Y80" i="6"/>
  <c r="P32" i="6"/>
  <c r="Q32" i="6"/>
  <c r="R32" i="6"/>
  <c r="S32" i="6"/>
  <c r="T32" i="6"/>
  <c r="U32" i="6"/>
  <c r="V32" i="6"/>
  <c r="W32" i="6"/>
  <c r="X32" i="6"/>
  <c r="Y32" i="6"/>
  <c r="Z32" i="6"/>
  <c r="AA32" i="6"/>
  <c r="AB32" i="6"/>
  <c r="AC32" i="6"/>
  <c r="AD32" i="6"/>
  <c r="AE32" i="6"/>
  <c r="AF32" i="6"/>
  <c r="AG32" i="6"/>
  <c r="AH32" i="6"/>
  <c r="AI32" i="6"/>
  <c r="AJ32" i="6"/>
  <c r="AK32" i="6"/>
  <c r="AL32" i="6"/>
  <c r="AM32" i="6"/>
  <c r="AN32" i="6"/>
  <c r="AO32" i="6"/>
  <c r="AP32" i="6"/>
  <c r="AQ32" i="6"/>
  <c r="AR32" i="6"/>
  <c r="AS32" i="6"/>
  <c r="AT32" i="6"/>
  <c r="AU32" i="6"/>
  <c r="AV32" i="6"/>
  <c r="AW32" i="6"/>
  <c r="AX32" i="6"/>
  <c r="AY32" i="6"/>
  <c r="AZ32" i="6"/>
  <c r="BA32" i="6"/>
  <c r="BB32" i="6"/>
  <c r="BC32" i="6"/>
  <c r="BD32" i="6"/>
  <c r="BE32" i="6"/>
  <c r="BF32" i="6"/>
  <c r="BG32" i="6"/>
  <c r="BH32" i="6"/>
  <c r="BI32" i="6"/>
  <c r="BJ32" i="6"/>
  <c r="BK32" i="6"/>
  <c r="BL32" i="6"/>
  <c r="BM32" i="6"/>
  <c r="BN32" i="6"/>
  <c r="BO32" i="6"/>
  <c r="BP32" i="6"/>
  <c r="BQ32" i="6"/>
  <c r="BR32" i="6"/>
  <c r="BS32" i="6"/>
  <c r="BT32" i="6"/>
  <c r="BU32" i="6"/>
  <c r="BV32" i="6"/>
  <c r="BW32" i="6"/>
  <c r="Y77" i="6"/>
  <c r="V80" i="6"/>
  <c r="V81" i="6"/>
  <c r="V79" i="6"/>
  <c r="O32" i="6"/>
  <c r="O29" i="6"/>
  <c r="P89" i="6"/>
  <c r="P78" i="6"/>
  <c r="P76" i="6"/>
  <c r="P75" i="6"/>
  <c r="P73" i="6"/>
  <c r="Y51" i="6"/>
  <c r="Y52" i="6"/>
  <c r="V47" i="6"/>
  <c r="Y47" i="6" s="1"/>
  <c r="V48" i="6"/>
  <c r="Y48" i="6" s="1"/>
  <c r="V49" i="6"/>
  <c r="Y49" i="6" s="1"/>
  <c r="BL49" i="6" s="1"/>
  <c r="V50" i="6"/>
  <c r="Y50" i="6" s="1"/>
  <c r="V46" i="6"/>
  <c r="Y46" i="6" s="1"/>
  <c r="BB46" i="6" s="1"/>
  <c r="Z84" i="31" l="1"/>
  <c r="Z85" i="31"/>
  <c r="Z83" i="31"/>
  <c r="U84" i="31"/>
  <c r="U85" i="31"/>
  <c r="U83" i="31"/>
  <c r="Z77" i="31"/>
  <c r="Z78" i="31"/>
  <c r="Z79" i="31"/>
  <c r="Z80" i="31"/>
  <c r="Z76" i="31"/>
  <c r="U77" i="31"/>
  <c r="U78" i="31"/>
  <c r="U79" i="31"/>
  <c r="U80" i="31"/>
  <c r="U76" i="31"/>
  <c r="Z53" i="31"/>
  <c r="Z54" i="31"/>
  <c r="Z55" i="31"/>
  <c r="Z56" i="31"/>
  <c r="Z57" i="31"/>
  <c r="Z58" i="31"/>
  <c r="Z52" i="31"/>
  <c r="U53" i="31"/>
  <c r="U54" i="31"/>
  <c r="U55" i="31"/>
  <c r="U56" i="31"/>
  <c r="U57" i="31"/>
  <c r="U58" i="31"/>
  <c r="U52" i="31"/>
  <c r="Z48" i="31"/>
  <c r="Z91" i="6"/>
  <c r="Z92" i="6"/>
  <c r="Z93" i="6"/>
  <c r="Z90" i="6"/>
  <c r="AE91" i="6"/>
  <c r="AE92" i="6"/>
  <c r="AE93" i="6"/>
  <c r="AE90" i="6"/>
  <c r="AH78" i="6"/>
  <c r="AE78" i="6" s="1"/>
  <c r="AH76" i="6"/>
  <c r="AE76" i="6" s="1"/>
  <c r="AH73" i="6"/>
  <c r="AE73" i="6" s="1"/>
  <c r="AH75" i="6"/>
  <c r="AE75" i="6" s="1"/>
  <c r="AE77" i="6"/>
  <c r="AE82" i="6"/>
  <c r="AE83" i="6"/>
  <c r="AE84" i="6"/>
  <c r="AE85" i="6"/>
  <c r="AE86" i="6"/>
  <c r="AE87" i="6"/>
  <c r="AE74" i="6"/>
  <c r="Z74" i="6"/>
  <c r="Z75" i="6"/>
  <c r="Z76" i="6"/>
  <c r="Z77" i="6"/>
  <c r="Z78" i="6"/>
  <c r="Z82" i="6"/>
  <c r="Z83" i="6"/>
  <c r="Z84" i="6"/>
  <c r="Z85" i="6"/>
  <c r="Z86" i="6"/>
  <c r="Z87" i="6"/>
  <c r="Z73" i="6"/>
  <c r="AE47" i="6"/>
  <c r="AE48" i="6"/>
  <c r="AE49" i="6"/>
  <c r="AE50" i="6"/>
  <c r="Z47" i="6"/>
  <c r="Z48" i="6"/>
  <c r="Z49" i="6"/>
  <c r="Z50" i="6"/>
  <c r="AE46" i="6"/>
  <c r="Z46" i="6"/>
  <c r="BG24" i="31" l="1"/>
  <c r="BG82" i="31"/>
  <c r="BG25" i="31" s="1"/>
  <c r="BG61" i="31"/>
  <c r="BG47" i="31"/>
  <c r="BG44" i="31"/>
  <c r="BG75" i="31"/>
  <c r="BG51" i="31"/>
  <c r="BG50" i="31" l="1"/>
  <c r="AJ83" i="32"/>
  <c r="AI84" i="32"/>
  <c r="AF84" i="32"/>
  <c r="AC84" i="32"/>
  <c r="AI78" i="32"/>
  <c r="AI79" i="32"/>
  <c r="AI80" i="32"/>
  <c r="AF78" i="32"/>
  <c r="AF79" i="32"/>
  <c r="AF80" i="32"/>
  <c r="AC78" i="32"/>
  <c r="AC79" i="32"/>
  <c r="AC80" i="32"/>
  <c r="AJ62" i="32"/>
  <c r="AI62" i="32"/>
  <c r="AD62" i="32"/>
  <c r="AC62" i="32"/>
  <c r="AF53" i="32"/>
  <c r="AD58" i="32"/>
  <c r="AC56" i="32"/>
  <c r="AC57" i="32"/>
  <c r="AC58" i="32"/>
  <c r="AC48" i="32"/>
  <c r="BS84" i="31"/>
  <c r="AJ84" i="32" s="1"/>
  <c r="BS85" i="31"/>
  <c r="AJ85" i="32" s="1"/>
  <c r="BS83" i="31"/>
  <c r="BD84" i="31"/>
  <c r="AG84" i="32" s="1"/>
  <c r="BD85" i="31"/>
  <c r="AG85" i="32" s="1"/>
  <c r="BD83" i="31"/>
  <c r="AG83" i="32" s="1"/>
  <c r="AO84" i="31"/>
  <c r="AD84" i="32" s="1"/>
  <c r="AO85" i="31"/>
  <c r="AD85" i="32" s="1"/>
  <c r="AO83" i="31"/>
  <c r="AD83" i="32" s="1"/>
  <c r="BS77" i="31"/>
  <c r="BS78" i="31"/>
  <c r="BS79" i="31"/>
  <c r="CF79" i="31" s="1"/>
  <c r="BS80" i="31"/>
  <c r="BS76" i="31"/>
  <c r="BD77" i="31"/>
  <c r="BD78" i="31"/>
  <c r="BD79" i="31"/>
  <c r="BD80" i="31"/>
  <c r="BD76" i="31"/>
  <c r="AO77" i="31"/>
  <c r="AD77" i="32" s="1"/>
  <c r="AO78" i="31"/>
  <c r="AD78" i="32" s="1"/>
  <c r="AO79" i="31"/>
  <c r="AD79" i="32" s="1"/>
  <c r="AO80" i="31"/>
  <c r="AD80" i="32" s="1"/>
  <c r="AO76" i="31"/>
  <c r="AD76" i="32" s="1"/>
  <c r="AO62" i="31"/>
  <c r="BS53" i="31"/>
  <c r="BS54" i="31"/>
  <c r="BS55" i="31"/>
  <c r="BS56" i="31"/>
  <c r="AJ56" i="32" s="1"/>
  <c r="BS57" i="31"/>
  <c r="BS58" i="31"/>
  <c r="BS52" i="31"/>
  <c r="BI53" i="31"/>
  <c r="BI54" i="31"/>
  <c r="BI55" i="31"/>
  <c r="BI56" i="31"/>
  <c r="BI57" i="31"/>
  <c r="BI58" i="31"/>
  <c r="BI52" i="31"/>
  <c r="BD53" i="31"/>
  <c r="BD54" i="31"/>
  <c r="BD55" i="31"/>
  <c r="BD56" i="31"/>
  <c r="BD57" i="31"/>
  <c r="BD58" i="31"/>
  <c r="BD52" i="31"/>
  <c r="AT53" i="31"/>
  <c r="AT54" i="31"/>
  <c r="AF54" i="32" s="1"/>
  <c r="AT55" i="31"/>
  <c r="AF55" i="32" s="1"/>
  <c r="AT56" i="31"/>
  <c r="AT57" i="31"/>
  <c r="AF57" i="32" s="1"/>
  <c r="AT58" i="31"/>
  <c r="AF58" i="32" s="1"/>
  <c r="AT52" i="31"/>
  <c r="AF52" i="32" s="1"/>
  <c r="AO56" i="31"/>
  <c r="AD56" i="32" s="1"/>
  <c r="AO57" i="31"/>
  <c r="AD57" i="32" s="1"/>
  <c r="AO58" i="31"/>
  <c r="AO53" i="31"/>
  <c r="AD53" i="32" s="1"/>
  <c r="AO54" i="31"/>
  <c r="AD54" i="32" s="1"/>
  <c r="AO55" i="31"/>
  <c r="AD55" i="32" s="1"/>
  <c r="AO52" i="31"/>
  <c r="AD52" i="32" s="1"/>
  <c r="CF49" i="31"/>
  <c r="BS48" i="31"/>
  <c r="CF48" i="31" s="1"/>
  <c r="AO45" i="31"/>
  <c r="V45" i="6"/>
  <c r="J55" i="21"/>
  <c r="E88" i="21"/>
  <c r="E89" i="21"/>
  <c r="E90" i="21"/>
  <c r="E87" i="21"/>
  <c r="E55" i="21"/>
  <c r="E86" i="21" l="1"/>
  <c r="AJ76" i="32"/>
  <c r="CF76" i="31"/>
  <c r="CC76" i="31" s="1"/>
  <c r="AJ79" i="32"/>
  <c r="AJ55" i="32"/>
  <c r="CF55" i="31"/>
  <c r="CC55" i="31" s="1"/>
  <c r="AJ78" i="32"/>
  <c r="CF78" i="31"/>
  <c r="AL49" i="32"/>
  <c r="AJ58" i="32"/>
  <c r="CF58" i="31"/>
  <c r="AJ54" i="32"/>
  <c r="CF54" i="31"/>
  <c r="CC54" i="31" s="1"/>
  <c r="AJ77" i="32"/>
  <c r="CF77" i="31"/>
  <c r="CC77" i="31" s="1"/>
  <c r="AJ80" i="32"/>
  <c r="CF80" i="31"/>
  <c r="AJ52" i="32"/>
  <c r="CF52" i="31"/>
  <c r="AJ53" i="32"/>
  <c r="CF53" i="31"/>
  <c r="CC53" i="31" s="1"/>
  <c r="CC52" i="31"/>
  <c r="AJ57" i="32"/>
  <c r="E40" i="21"/>
  <c r="F40" i="21"/>
  <c r="H40" i="21"/>
  <c r="I40" i="21"/>
  <c r="K40" i="21"/>
  <c r="E85" i="14"/>
  <c r="F85" i="14"/>
  <c r="G85" i="14"/>
  <c r="H85" i="14"/>
  <c r="I85" i="14"/>
  <c r="J85" i="14"/>
  <c r="K85" i="14"/>
  <c r="L75" i="14"/>
  <c r="M75" i="14"/>
  <c r="N75" i="14"/>
  <c r="O75" i="14"/>
  <c r="P75" i="14"/>
  <c r="L76" i="14"/>
  <c r="M76" i="14"/>
  <c r="N76" i="14"/>
  <c r="O76" i="14"/>
  <c r="P76" i="14"/>
  <c r="L77" i="14"/>
  <c r="M77" i="14"/>
  <c r="N77" i="14"/>
  <c r="O77" i="14"/>
  <c r="P77" i="14"/>
  <c r="L79" i="14"/>
  <c r="M79" i="14"/>
  <c r="N79" i="14"/>
  <c r="O79" i="14"/>
  <c r="P79" i="14"/>
  <c r="L80" i="14"/>
  <c r="M80" i="14"/>
  <c r="N80" i="14"/>
  <c r="O80" i="14"/>
  <c r="P80" i="14"/>
  <c r="L81" i="14"/>
  <c r="M81" i="14"/>
  <c r="N81" i="14"/>
  <c r="O81" i="14"/>
  <c r="P81" i="14"/>
  <c r="L82" i="14"/>
  <c r="M82" i="14"/>
  <c r="N82" i="14"/>
  <c r="O82" i="14"/>
  <c r="P82" i="14"/>
  <c r="L83" i="14"/>
  <c r="M83" i="14"/>
  <c r="N83" i="14"/>
  <c r="O83" i="14"/>
  <c r="P83" i="14"/>
  <c r="L84" i="14"/>
  <c r="M84" i="14"/>
  <c r="N84" i="14"/>
  <c r="O84" i="14"/>
  <c r="P84" i="14"/>
  <c r="L85" i="14"/>
  <c r="M85" i="14"/>
  <c r="N85" i="14"/>
  <c r="O85" i="14"/>
  <c r="P85" i="14"/>
  <c r="L86" i="14"/>
  <c r="M86" i="14"/>
  <c r="N86" i="14"/>
  <c r="O86" i="14"/>
  <c r="P86" i="14"/>
  <c r="P78" i="14"/>
  <c r="O78" i="14"/>
  <c r="N78" i="14"/>
  <c r="M78" i="14"/>
  <c r="L78" i="14"/>
  <c r="CD76" i="14"/>
  <c r="CE76" i="14"/>
  <c r="CF76" i="14"/>
  <c r="CG76" i="14"/>
  <c r="CH76" i="14"/>
  <c r="CI76" i="14"/>
  <c r="CJ76" i="14"/>
  <c r="CD77" i="14"/>
  <c r="CE77" i="14"/>
  <c r="CF77" i="14"/>
  <c r="CG77" i="14"/>
  <c r="CH77" i="14"/>
  <c r="CI77" i="14"/>
  <c r="CJ77" i="14"/>
  <c r="CD78" i="14"/>
  <c r="CE78" i="14"/>
  <c r="CF78" i="14"/>
  <c r="CG78" i="14"/>
  <c r="CH78" i="14"/>
  <c r="CI78" i="14"/>
  <c r="CJ78" i="14"/>
  <c r="CD79" i="14"/>
  <c r="CE79" i="14"/>
  <c r="CF79" i="14"/>
  <c r="CG79" i="14"/>
  <c r="CH79" i="14"/>
  <c r="CI79" i="14"/>
  <c r="CJ79" i="14"/>
  <c r="CD80" i="14"/>
  <c r="CE80" i="14"/>
  <c r="CF80" i="14"/>
  <c r="CG80" i="14"/>
  <c r="CH80" i="14"/>
  <c r="CI80" i="14"/>
  <c r="CJ80" i="14"/>
  <c r="CD81" i="14"/>
  <c r="CE81" i="14"/>
  <c r="CF81" i="14"/>
  <c r="CG81" i="14"/>
  <c r="CH81" i="14"/>
  <c r="CI81" i="14"/>
  <c r="CJ81" i="14"/>
  <c r="CD82" i="14"/>
  <c r="CE82" i="14"/>
  <c r="CF82" i="14"/>
  <c r="CG82" i="14"/>
  <c r="CH82" i="14"/>
  <c r="CI82" i="14"/>
  <c r="CJ82" i="14"/>
  <c r="CD83" i="14"/>
  <c r="CE83" i="14"/>
  <c r="CF83" i="14"/>
  <c r="CG83" i="14"/>
  <c r="CH83" i="14"/>
  <c r="CI83" i="14"/>
  <c r="CJ83" i="14"/>
  <c r="CD84" i="14"/>
  <c r="CE84" i="14"/>
  <c r="CF84" i="14"/>
  <c r="CG84" i="14"/>
  <c r="CH84" i="14"/>
  <c r="CI84" i="14"/>
  <c r="CJ84" i="14"/>
  <c r="CD85" i="14"/>
  <c r="CE85" i="14"/>
  <c r="CF85" i="14"/>
  <c r="CG85" i="14"/>
  <c r="CH85" i="14"/>
  <c r="CI85" i="14"/>
  <c r="CJ85" i="14"/>
  <c r="CD86" i="14"/>
  <c r="CE86" i="14"/>
  <c r="CF86" i="14"/>
  <c r="CG86" i="14"/>
  <c r="CH86" i="14"/>
  <c r="CI86" i="14"/>
  <c r="CJ86" i="14"/>
  <c r="CJ75" i="14"/>
  <c r="CI75" i="14"/>
  <c r="CH75" i="14"/>
  <c r="CG75" i="14"/>
  <c r="CF75" i="14"/>
  <c r="CE75" i="14"/>
  <c r="CD75" i="14"/>
  <c r="BW85" i="14"/>
  <c r="BX85" i="14"/>
  <c r="BY85" i="14"/>
  <c r="BZ85" i="14"/>
  <c r="CA85" i="14"/>
  <c r="CB85" i="14"/>
  <c r="CC85" i="14"/>
  <c r="AJ82" i="13" l="1"/>
  <c r="AB77" i="12"/>
  <c r="AI77" i="12" s="1"/>
  <c r="AK77" i="12"/>
  <c r="AK75" i="12"/>
  <c r="AB76" i="12"/>
  <c r="AI76" i="12" s="1"/>
  <c r="AK76" i="12"/>
  <c r="AI71" i="11"/>
  <c r="AI73" i="11"/>
  <c r="AH71" i="11"/>
  <c r="AH73" i="11"/>
  <c r="AB72" i="11"/>
  <c r="AI72" i="11" s="1"/>
  <c r="AD79" i="10"/>
  <c r="AB79" i="10"/>
  <c r="AD76" i="10"/>
  <c r="AK76" i="10" s="1"/>
  <c r="BT84" i="8"/>
  <c r="BO84" i="8"/>
  <c r="BN84" i="8"/>
  <c r="BM84" i="8"/>
  <c r="AT84" i="8" l="1"/>
  <c r="AX84" i="8"/>
  <c r="BE84" i="8"/>
  <c r="AX50" i="8"/>
  <c r="AX51" i="8"/>
  <c r="BL51" i="8" s="1"/>
  <c r="AX52" i="8"/>
  <c r="BL52" i="8" s="1"/>
  <c r="BE50" i="8"/>
  <c r="G45" i="8"/>
  <c r="H45" i="8"/>
  <c r="I45" i="8"/>
  <c r="J45" i="8"/>
  <c r="K45" i="8"/>
  <c r="L45" i="8"/>
  <c r="M45" i="8"/>
  <c r="N45" i="8"/>
  <c r="O45" i="8"/>
  <c r="P45" i="8"/>
  <c r="Q45" i="8"/>
  <c r="R45" i="8"/>
  <c r="S45" i="8"/>
  <c r="T45" i="8"/>
  <c r="U45" i="8"/>
  <c r="W45" i="8"/>
  <c r="X45" i="8"/>
  <c r="Y45" i="8"/>
  <c r="Z45" i="8"/>
  <c r="AA45" i="8"/>
  <c r="AB45" i="8"/>
  <c r="AD45" i="8"/>
  <c r="AE45" i="8"/>
  <c r="AF45" i="8"/>
  <c r="AG45" i="8"/>
  <c r="AH45" i="8"/>
  <c r="AI45" i="8"/>
  <c r="AK45" i="8"/>
  <c r="AL45" i="8"/>
  <c r="AM45" i="8"/>
  <c r="AN45" i="8"/>
  <c r="AO45" i="8"/>
  <c r="AP45" i="8"/>
  <c r="AR45" i="8"/>
  <c r="AS45" i="8"/>
  <c r="AT45" i="8"/>
  <c r="AU45" i="8"/>
  <c r="AV45" i="8"/>
  <c r="AW45" i="8"/>
  <c r="AY45" i="8"/>
  <c r="AZ45" i="8"/>
  <c r="BA45" i="8"/>
  <c r="BB45" i="8"/>
  <c r="BC45" i="8"/>
  <c r="BD45" i="8"/>
  <c r="BF45" i="8"/>
  <c r="BG45" i="8"/>
  <c r="BH45" i="8"/>
  <c r="BI45" i="8"/>
  <c r="BJ45" i="8"/>
  <c r="BK45" i="8"/>
  <c r="BR45" i="8"/>
  <c r="BT45" i="8"/>
  <c r="BU45" i="8"/>
  <c r="BV45" i="8"/>
  <c r="BW45" i="8"/>
  <c r="BX45" i="8"/>
  <c r="AE93" i="7" l="1"/>
  <c r="AD93" i="7"/>
  <c r="AE92" i="7"/>
  <c r="AD92" i="7"/>
  <c r="AE91" i="7"/>
  <c r="AD91" i="7"/>
  <c r="AE90" i="7"/>
  <c r="AD90" i="7"/>
  <c r="AH87" i="7"/>
  <c r="AH86" i="7"/>
  <c r="AH85" i="7"/>
  <c r="AF84" i="7"/>
  <c r="AJ84" i="8" s="1"/>
  <c r="BL84" i="8" s="1"/>
  <c r="AF77" i="7"/>
  <c r="AE78" i="7"/>
  <c r="AE77" i="7"/>
  <c r="AD77" i="7"/>
  <c r="AD76" i="7"/>
  <c r="AE75" i="7"/>
  <c r="AD75" i="7"/>
  <c r="AE74" i="7"/>
  <c r="AD74" i="7"/>
  <c r="AE73" i="7"/>
  <c r="AD73" i="7"/>
  <c r="AE76" i="7"/>
  <c r="E51" i="8"/>
  <c r="E52" i="8"/>
  <c r="J87" i="21"/>
  <c r="J89" i="21"/>
  <c r="BI91" i="6"/>
  <c r="BI92" i="6"/>
  <c r="BI93" i="6"/>
  <c r="AY91" i="6"/>
  <c r="AY92" i="6"/>
  <c r="AY93" i="6"/>
  <c r="V89" i="6"/>
  <c r="W89" i="6"/>
  <c r="X89" i="6"/>
  <c r="Y89" i="6"/>
  <c r="Z89" i="6"/>
  <c r="AA89" i="6"/>
  <c r="AB89" i="6"/>
  <c r="AC89" i="6"/>
  <c r="AD89" i="6"/>
  <c r="AE89" i="6"/>
  <c r="AF89" i="6"/>
  <c r="AG89" i="6"/>
  <c r="AH89" i="6"/>
  <c r="AI89" i="6"/>
  <c r="AK89" i="6"/>
  <c r="AL89" i="6"/>
  <c r="AM89" i="6"/>
  <c r="AN89" i="6"/>
  <c r="AP89" i="6"/>
  <c r="AQ89" i="6"/>
  <c r="AR89" i="6"/>
  <c r="AS89" i="6"/>
  <c r="AU89" i="6"/>
  <c r="AV89" i="6"/>
  <c r="AW89" i="6"/>
  <c r="AX89" i="6"/>
  <c r="AZ89" i="6"/>
  <c r="BA89" i="6"/>
  <c r="BB89" i="6"/>
  <c r="BC89" i="6"/>
  <c r="BE89" i="6"/>
  <c r="BF89" i="6"/>
  <c r="BG89" i="6"/>
  <c r="BH89" i="6"/>
  <c r="BJ89" i="6"/>
  <c r="BK89" i="6"/>
  <c r="BL89" i="6"/>
  <c r="BM89" i="6"/>
  <c r="BR89" i="6"/>
  <c r="BT89" i="6"/>
  <c r="BU89" i="6"/>
  <c r="BW89" i="6"/>
  <c r="AO91" i="6"/>
  <c r="AO92" i="6"/>
  <c r="AO93" i="6"/>
  <c r="AO90" i="6"/>
  <c r="AJ93" i="6"/>
  <c r="BI87" i="6"/>
  <c r="AY78" i="6"/>
  <c r="AY83" i="6"/>
  <c r="AY84" i="6"/>
  <c r="AG84" i="7" s="1"/>
  <c r="AO84" i="7" s="1"/>
  <c r="AY77" i="6"/>
  <c r="AO73" i="6"/>
  <c r="AO74" i="6"/>
  <c r="AO75" i="6"/>
  <c r="AO76" i="6"/>
  <c r="AO77" i="6"/>
  <c r="AO78" i="6"/>
  <c r="AO59" i="6"/>
  <c r="J41" i="21"/>
  <c r="J42" i="21"/>
  <c r="J43" i="21"/>
  <c r="J44" i="21"/>
  <c r="AO47" i="6"/>
  <c r="AO48" i="6"/>
  <c r="AO49" i="6"/>
  <c r="AO50" i="6"/>
  <c r="AO46" i="6"/>
  <c r="J46" i="21"/>
  <c r="J47" i="21"/>
  <c r="J45" i="21"/>
  <c r="BI49" i="6"/>
  <c r="BI48" i="6"/>
  <c r="BI52" i="6"/>
  <c r="BI51" i="6"/>
  <c r="BI47" i="6"/>
  <c r="AY50" i="6"/>
  <c r="AY46" i="6"/>
  <c r="F68" i="3"/>
  <c r="G68" i="3"/>
  <c r="H68" i="3"/>
  <c r="I68" i="3"/>
  <c r="J68" i="3"/>
  <c r="K68" i="3"/>
  <c r="L68" i="3"/>
  <c r="M68" i="3"/>
  <c r="N68" i="3"/>
  <c r="O68" i="3"/>
  <c r="P68" i="3"/>
  <c r="Q68" i="3"/>
  <c r="R68" i="3"/>
  <c r="S68" i="3"/>
  <c r="T68" i="3"/>
  <c r="U68" i="3"/>
  <c r="V68" i="3"/>
  <c r="W68" i="3"/>
  <c r="X68" i="3"/>
  <c r="Y68" i="3"/>
  <c r="Z68" i="3"/>
  <c r="AA68" i="3"/>
  <c r="AB68" i="3"/>
  <c r="AC68" i="3"/>
  <c r="AD68" i="3"/>
  <c r="AE68" i="3"/>
  <c r="AF68" i="3"/>
  <c r="AG68" i="3"/>
  <c r="AH68" i="3"/>
  <c r="AI68" i="3"/>
  <c r="AJ68" i="3"/>
  <c r="AK68" i="3"/>
  <c r="AL68" i="3"/>
  <c r="AM68" i="3"/>
  <c r="AN68" i="3"/>
  <c r="AO68" i="3"/>
  <c r="AP68" i="3"/>
  <c r="AQ68" i="3"/>
  <c r="AR68" i="3"/>
  <c r="AS68" i="3"/>
  <c r="AT68" i="3"/>
  <c r="AU68" i="3"/>
  <c r="AV68" i="3"/>
  <c r="AW68" i="3"/>
  <c r="AX68" i="3"/>
  <c r="AY68" i="3"/>
  <c r="AZ68" i="3"/>
  <c r="E68" i="3"/>
  <c r="AX47" i="4" l="1"/>
  <c r="AG49" i="7"/>
  <c r="AX46" i="5"/>
  <c r="AX45" i="5"/>
  <c r="AX72" i="4"/>
  <c r="AX73" i="4"/>
  <c r="AO89" i="6"/>
  <c r="J40" i="21"/>
  <c r="J88" i="21"/>
  <c r="G47" i="21"/>
  <c r="G46" i="21"/>
  <c r="E84" i="8"/>
  <c r="P56" i="31"/>
  <c r="O44" i="7" l="1"/>
  <c r="P44" i="7"/>
  <c r="Q44" i="7"/>
  <c r="R44" i="7"/>
  <c r="S44" i="7"/>
  <c r="T44" i="7"/>
  <c r="U44" i="7"/>
  <c r="V44" i="7"/>
  <c r="W44" i="7"/>
  <c r="X44" i="7"/>
  <c r="Y44" i="7"/>
  <c r="Z44" i="7"/>
  <c r="AA44" i="7"/>
  <c r="AC44" i="7"/>
  <c r="AG44" i="7"/>
  <c r="AG42" i="7" s="1"/>
  <c r="AJ44" i="7"/>
  <c r="AK44" i="7"/>
  <c r="AL44" i="7"/>
  <c r="AM44" i="7"/>
  <c r="P84" i="32"/>
  <c r="P85" i="32"/>
  <c r="P83" i="32"/>
  <c r="K78" i="32"/>
  <c r="K79" i="32"/>
  <c r="K80" i="32"/>
  <c r="P77" i="32"/>
  <c r="P78" i="32"/>
  <c r="P79" i="32"/>
  <c r="P80" i="32"/>
  <c r="P76" i="32"/>
  <c r="L75" i="32"/>
  <c r="M75" i="32"/>
  <c r="N75" i="32"/>
  <c r="O75" i="32"/>
  <c r="Q75" i="32"/>
  <c r="R75" i="32"/>
  <c r="S75" i="32"/>
  <c r="T75" i="32"/>
  <c r="U75" i="32"/>
  <c r="V75" i="32"/>
  <c r="W75" i="32"/>
  <c r="X75" i="32"/>
  <c r="Y75" i="32"/>
  <c r="Z75" i="32"/>
  <c r="Z70" i="32" s="1"/>
  <c r="AA75" i="32"/>
  <c r="AA70" i="32" s="1"/>
  <c r="AB75" i="32"/>
  <c r="AB70" i="32" s="1"/>
  <c r="P62" i="32"/>
  <c r="P61" i="32" s="1"/>
  <c r="J61" i="32"/>
  <c r="K61" i="32"/>
  <c r="L61" i="32"/>
  <c r="M61" i="32"/>
  <c r="N61" i="32"/>
  <c r="O61" i="32"/>
  <c r="Q61" i="32"/>
  <c r="R61" i="32"/>
  <c r="S61" i="32"/>
  <c r="T61" i="32"/>
  <c r="U61" i="32"/>
  <c r="V61" i="32"/>
  <c r="W61" i="32"/>
  <c r="X61" i="32"/>
  <c r="Y61" i="32"/>
  <c r="Z61" i="32"/>
  <c r="AA61" i="32"/>
  <c r="AB61" i="32"/>
  <c r="I61" i="32"/>
  <c r="P53" i="32"/>
  <c r="P54" i="32"/>
  <c r="P55" i="32"/>
  <c r="P57" i="32"/>
  <c r="P58" i="32"/>
  <c r="P52" i="32"/>
  <c r="I51" i="32"/>
  <c r="N51" i="32"/>
  <c r="O51" i="32"/>
  <c r="Q51" i="32"/>
  <c r="S51" i="32"/>
  <c r="T51" i="32"/>
  <c r="U51" i="32"/>
  <c r="V51" i="32"/>
  <c r="W51" i="32"/>
  <c r="X51" i="32"/>
  <c r="Y51" i="32"/>
  <c r="Z51" i="32"/>
  <c r="AA51" i="32"/>
  <c r="AB51" i="32"/>
  <c r="P49" i="32"/>
  <c r="P47" i="32" s="1"/>
  <c r="L47" i="32"/>
  <c r="M47" i="32"/>
  <c r="N47" i="32"/>
  <c r="O47" i="32"/>
  <c r="Q47" i="32"/>
  <c r="R47" i="32"/>
  <c r="S47" i="32"/>
  <c r="T47" i="32"/>
  <c r="U47" i="32"/>
  <c r="V47" i="32"/>
  <c r="W47" i="32"/>
  <c r="X47" i="32"/>
  <c r="Y47" i="32"/>
  <c r="Z47" i="32"/>
  <c r="AA47" i="32"/>
  <c r="AB47" i="32"/>
  <c r="R44" i="32"/>
  <c r="P43" i="32"/>
  <c r="K84" i="32"/>
  <c r="AM85" i="32"/>
  <c r="AM83" i="32"/>
  <c r="AL84" i="32"/>
  <c r="AG82" i="32"/>
  <c r="AG25" i="32" s="1"/>
  <c r="Z82" i="32"/>
  <c r="AA82" i="32"/>
  <c r="AB82" i="32"/>
  <c r="AD82" i="32"/>
  <c r="AD25" i="32" s="1"/>
  <c r="AE82" i="32"/>
  <c r="AH82" i="32"/>
  <c r="AJ82" i="32"/>
  <c r="AJ25" i="32" s="1"/>
  <c r="AK82" i="32"/>
  <c r="AM77" i="32"/>
  <c r="AM79" i="32"/>
  <c r="AM76" i="32"/>
  <c r="AL78" i="32"/>
  <c r="AL79" i="32"/>
  <c r="AL80" i="32"/>
  <c r="AM80" i="32"/>
  <c r="AG75" i="32"/>
  <c r="AG70" i="32" s="1"/>
  <c r="AG23" i="32" s="1"/>
  <c r="AD75" i="32"/>
  <c r="AD70" i="32" s="1"/>
  <c r="AD23" i="32" s="1"/>
  <c r="AE75" i="32"/>
  <c r="AE70" i="32" s="1"/>
  <c r="AH75" i="32"/>
  <c r="AH70" i="32" s="1"/>
  <c r="AJ75" i="32"/>
  <c r="AJ70" i="32" s="1"/>
  <c r="AJ23" i="32" s="1"/>
  <c r="AK75" i="32"/>
  <c r="AK70" i="32" s="1"/>
  <c r="AD63" i="32"/>
  <c r="AD22" i="32" s="1"/>
  <c r="AE63" i="32"/>
  <c r="AF63" i="32"/>
  <c r="AG63" i="32"/>
  <c r="AG22" i="32" s="1"/>
  <c r="AH63" i="32"/>
  <c r="AI63" i="32"/>
  <c r="AJ63" i="32"/>
  <c r="AK63" i="32"/>
  <c r="AL63" i="32"/>
  <c r="AM63" i="32"/>
  <c r="AL62" i="32"/>
  <c r="AL61" i="32" s="1"/>
  <c r="AG62" i="32"/>
  <c r="AG61" i="32" s="1"/>
  <c r="AC61" i="32"/>
  <c r="AD61" i="32"/>
  <c r="AE61" i="32"/>
  <c r="AF61" i="32"/>
  <c r="AH61" i="32"/>
  <c r="AI61" i="32"/>
  <c r="AJ61" i="32"/>
  <c r="AK61" i="32"/>
  <c r="AM57" i="32"/>
  <c r="AM53" i="32"/>
  <c r="AM54" i="32"/>
  <c r="AM55" i="32"/>
  <c r="AM58" i="32"/>
  <c r="AM52" i="32"/>
  <c r="AL56" i="32"/>
  <c r="AL57" i="32"/>
  <c r="AL58" i="32"/>
  <c r="AG51" i="32"/>
  <c r="AD51" i="32"/>
  <c r="AE51" i="32"/>
  <c r="AH51" i="32"/>
  <c r="AJ51" i="32"/>
  <c r="AK51" i="32"/>
  <c r="AD47" i="32"/>
  <c r="AE47" i="32"/>
  <c r="AH47" i="32"/>
  <c r="AK47" i="32"/>
  <c r="AG49" i="32"/>
  <c r="AM49" i="32" s="1"/>
  <c r="AJ48" i="32"/>
  <c r="AJ47" i="32" s="1"/>
  <c r="AG48" i="32"/>
  <c r="AJ44" i="32"/>
  <c r="AG44" i="32"/>
  <c r="AD44" i="32"/>
  <c r="AE44" i="32"/>
  <c r="AH44" i="32"/>
  <c r="AK44" i="32"/>
  <c r="AJ42" i="32"/>
  <c r="AD42" i="32"/>
  <c r="AE42" i="32"/>
  <c r="AG42" i="32"/>
  <c r="AH42" i="32"/>
  <c r="AJ34" i="32"/>
  <c r="AJ31" i="32"/>
  <c r="AJ28" i="32"/>
  <c r="AJ24" i="32"/>
  <c r="AJ22" i="32"/>
  <c r="AG34" i="32"/>
  <c r="AG31" i="32"/>
  <c r="AG28" i="32"/>
  <c r="AG24" i="32"/>
  <c r="AD34" i="32"/>
  <c r="AD31" i="32"/>
  <c r="AD28" i="32"/>
  <c r="AD24" i="32"/>
  <c r="AC43" i="32"/>
  <c r="AL43" i="32" s="1"/>
  <c r="AF42" i="32"/>
  <c r="AI42" i="32"/>
  <c r="AK50" i="32" l="1"/>
  <c r="AG47" i="32"/>
  <c r="AG41" i="32" s="1"/>
  <c r="AG20" i="32" s="1"/>
  <c r="AG27" i="32"/>
  <c r="AA50" i="32"/>
  <c r="AM62" i="32"/>
  <c r="AM61" i="32" s="1"/>
  <c r="R42" i="32"/>
  <c r="AE50" i="32"/>
  <c r="AJ27" i="32"/>
  <c r="AJ19" i="32" s="1"/>
  <c r="P75" i="32"/>
  <c r="AI44" i="7"/>
  <c r="AI42" i="7" s="1"/>
  <c r="L46" i="21"/>
  <c r="AD27" i="32"/>
  <c r="AD19" i="32" s="1"/>
  <c r="AM44" i="32"/>
  <c r="AJ50" i="32"/>
  <c r="AJ21" i="32" s="1"/>
  <c r="AB50" i="32"/>
  <c r="L47" i="21"/>
  <c r="AM84" i="32"/>
  <c r="AM82" i="32" s="1"/>
  <c r="AM78" i="32"/>
  <c r="AM75" i="32" s="1"/>
  <c r="AM70" i="32" s="1"/>
  <c r="AM56" i="32"/>
  <c r="AM48" i="32"/>
  <c r="AM47" i="32" s="1"/>
  <c r="P45" i="32"/>
  <c r="Z45" i="32" s="1"/>
  <c r="AD50" i="32"/>
  <c r="AD21" i="32" s="1"/>
  <c r="AG50" i="32"/>
  <c r="AG21" i="32" s="1"/>
  <c r="AH50" i="32"/>
  <c r="AM51" i="32"/>
  <c r="AM50" i="32" s="1"/>
  <c r="AD41" i="32"/>
  <c r="AD20" i="32" s="1"/>
  <c r="AJ41" i="32"/>
  <c r="AJ20" i="32" s="1"/>
  <c r="AG19" i="32"/>
  <c r="D84" i="32"/>
  <c r="AH72" i="11" l="1"/>
  <c r="AH68" i="11" s="1"/>
  <c r="AJ26" i="32"/>
  <c r="AJ18" i="32"/>
  <c r="AG26" i="32"/>
  <c r="AG18" i="32"/>
  <c r="AD26" i="32"/>
  <c r="AD18" i="32"/>
  <c r="CF84" i="31"/>
  <c r="CC84" i="31" s="1"/>
  <c r="CF85" i="31"/>
  <c r="CC85" i="31" s="1"/>
  <c r="CF83" i="31"/>
  <c r="CC83" i="31" s="1"/>
  <c r="CC80" i="31"/>
  <c r="CC78" i="31"/>
  <c r="CF62" i="31"/>
  <c r="CF61" i="31" s="1"/>
  <c r="CC58" i="31"/>
  <c r="CC57" i="31"/>
  <c r="AF82" i="31"/>
  <c r="AG82" i="31"/>
  <c r="AH82" i="31"/>
  <c r="AI82" i="31"/>
  <c r="AK82" i="31"/>
  <c r="AL82" i="31"/>
  <c r="AM82" i="31"/>
  <c r="AN82" i="31"/>
  <c r="AO82" i="31"/>
  <c r="AO25" i="31" s="1"/>
  <c r="AP82" i="31"/>
  <c r="AQ82" i="31"/>
  <c r="AQ25" i="31" s="1"/>
  <c r="AR82" i="31"/>
  <c r="AR25" i="31" s="1"/>
  <c r="AS82" i="31"/>
  <c r="AS25" i="31" s="1"/>
  <c r="AU82" i="31"/>
  <c r="AV82" i="31"/>
  <c r="AW82" i="31"/>
  <c r="AX82" i="31"/>
  <c r="AZ82" i="31"/>
  <c r="BA82" i="31"/>
  <c r="BB82" i="31"/>
  <c r="BC82" i="31"/>
  <c r="BD82" i="31"/>
  <c r="BD25" i="31" s="1"/>
  <c r="BE82" i="31"/>
  <c r="BE25" i="31" s="1"/>
  <c r="BF82" i="31"/>
  <c r="BF25" i="31" s="1"/>
  <c r="BH82" i="31"/>
  <c r="BJ82" i="31"/>
  <c r="BK82" i="31"/>
  <c r="BL82" i="31"/>
  <c r="BM82" i="31"/>
  <c r="BO82" i="31"/>
  <c r="BP82" i="31"/>
  <c r="BQ82" i="31"/>
  <c r="BR82" i="31"/>
  <c r="BS82" i="31"/>
  <c r="BS25" i="31" s="1"/>
  <c r="BT82" i="31"/>
  <c r="BU82" i="31"/>
  <c r="BU25" i="31" s="1"/>
  <c r="BV82" i="31"/>
  <c r="BV25" i="31" s="1"/>
  <c r="BW82" i="31"/>
  <c r="BW25" i="31" s="1"/>
  <c r="BY82" i="31"/>
  <c r="BZ82" i="31"/>
  <c r="CB82" i="31"/>
  <c r="CD82" i="31"/>
  <c r="CE82" i="31"/>
  <c r="CG82" i="31"/>
  <c r="AF75" i="31"/>
  <c r="AG75" i="31"/>
  <c r="AH75" i="31"/>
  <c r="AH70" i="31" s="1"/>
  <c r="AI75" i="31"/>
  <c r="AI70" i="31" s="1"/>
  <c r="AK75" i="31"/>
  <c r="AK70" i="31" s="1"/>
  <c r="AL75" i="31"/>
  <c r="AM75" i="31"/>
  <c r="AN75" i="31"/>
  <c r="AO75" i="31"/>
  <c r="AO70" i="31" s="1"/>
  <c r="AO23" i="31" s="1"/>
  <c r="AP75" i="31"/>
  <c r="AP70" i="31" s="1"/>
  <c r="AP23" i="31" s="1"/>
  <c r="AQ75" i="31"/>
  <c r="AQ70" i="31" s="1"/>
  <c r="AQ23" i="31" s="1"/>
  <c r="AR75" i="31"/>
  <c r="AR70" i="31" s="1"/>
  <c r="AR23" i="31" s="1"/>
  <c r="AS75" i="31"/>
  <c r="AS70" i="31" s="1"/>
  <c r="AS23" i="31" s="1"/>
  <c r="AU75" i="31"/>
  <c r="AV75" i="31"/>
  <c r="AW75" i="31"/>
  <c r="AW70" i="31" s="1"/>
  <c r="AX75" i="31"/>
  <c r="AX70" i="31" s="1"/>
  <c r="AZ75" i="31"/>
  <c r="AZ70" i="31" s="1"/>
  <c r="BA75" i="31"/>
  <c r="BA70" i="31" s="1"/>
  <c r="BB75" i="31"/>
  <c r="BC75" i="31"/>
  <c r="BC70" i="31" s="1"/>
  <c r="BD75" i="31"/>
  <c r="BD70" i="31" s="1"/>
  <c r="BD23" i="31" s="1"/>
  <c r="BE75" i="31"/>
  <c r="BE70" i="31" s="1"/>
  <c r="BE23" i="31" s="1"/>
  <c r="BF75" i="31"/>
  <c r="BH75" i="31"/>
  <c r="BH70" i="31" s="1"/>
  <c r="BH23" i="31" s="1"/>
  <c r="BJ75" i="31"/>
  <c r="BK75" i="31"/>
  <c r="BK70" i="31" s="1"/>
  <c r="BL75" i="31"/>
  <c r="BL70" i="31" s="1"/>
  <c r="BM75" i="31"/>
  <c r="BM70" i="31" s="1"/>
  <c r="BO75" i="31"/>
  <c r="BP75" i="31"/>
  <c r="BQ75" i="31"/>
  <c r="BR75" i="31"/>
  <c r="BR70" i="31" s="1"/>
  <c r="BS75" i="31"/>
  <c r="BS70" i="31" s="1"/>
  <c r="BS23" i="31" s="1"/>
  <c r="BT75" i="31"/>
  <c r="BU75" i="31"/>
  <c r="BU70" i="31" s="1"/>
  <c r="BU23" i="31" s="1"/>
  <c r="BV75" i="31"/>
  <c r="BV70" i="31" s="1"/>
  <c r="BV23" i="31" s="1"/>
  <c r="BW75" i="31"/>
  <c r="BW70" i="31" s="1"/>
  <c r="BW23" i="31" s="1"/>
  <c r="BY75" i="31"/>
  <c r="BY70" i="31" s="1"/>
  <c r="BZ75" i="31"/>
  <c r="BZ70" i="31" s="1"/>
  <c r="CB75" i="31"/>
  <c r="CB70" i="31" s="1"/>
  <c r="CD75" i="31"/>
  <c r="CE75" i="31"/>
  <c r="CG75" i="31"/>
  <c r="CG70" i="31" s="1"/>
  <c r="AF70" i="31"/>
  <c r="AG70" i="31"/>
  <c r="AL70" i="31"/>
  <c r="AM70" i="31"/>
  <c r="AN70" i="31"/>
  <c r="AU70" i="31"/>
  <c r="AV70" i="31"/>
  <c r="BB70" i="31"/>
  <c r="BF70" i="31"/>
  <c r="BF23" i="31" s="1"/>
  <c r="BG70" i="31"/>
  <c r="BG23" i="31" s="1"/>
  <c r="BJ70" i="31"/>
  <c r="BO70" i="31"/>
  <c r="BP70" i="31"/>
  <c r="BQ70" i="31"/>
  <c r="BT70" i="31"/>
  <c r="CD70" i="31"/>
  <c r="CE70" i="31"/>
  <c r="AJ63" i="31"/>
  <c r="AK63" i="31"/>
  <c r="AL63" i="31"/>
  <c r="AM63" i="31"/>
  <c r="AN63" i="31"/>
  <c r="AO63" i="31"/>
  <c r="AO22" i="31" s="1"/>
  <c r="AP63" i="31"/>
  <c r="AP22" i="31" s="1"/>
  <c r="AQ63" i="31"/>
  <c r="AR63" i="31"/>
  <c r="AS63" i="31"/>
  <c r="AS22" i="31" s="1"/>
  <c r="AT63" i="31"/>
  <c r="AU63" i="31"/>
  <c r="AV63" i="31"/>
  <c r="AW63" i="31"/>
  <c r="AX63" i="31"/>
  <c r="AY63" i="31"/>
  <c r="AZ63" i="31"/>
  <c r="BA63" i="31"/>
  <c r="BB63" i="31"/>
  <c r="BC63" i="31"/>
  <c r="BD63" i="31"/>
  <c r="BE63" i="31"/>
  <c r="BE22" i="31" s="1"/>
  <c r="BF63" i="31"/>
  <c r="BF22" i="31" s="1"/>
  <c r="BG63" i="31"/>
  <c r="BG22" i="31" s="1"/>
  <c r="BH63" i="31"/>
  <c r="BH22" i="31" s="1"/>
  <c r="BI63" i="31"/>
  <c r="BJ63" i="31"/>
  <c r="BK63" i="31"/>
  <c r="BL63" i="31"/>
  <c r="BM63" i="31"/>
  <c r="BN63" i="31"/>
  <c r="BO63" i="31"/>
  <c r="BP63" i="31"/>
  <c r="BQ63" i="31"/>
  <c r="BR63" i="31"/>
  <c r="BS63" i="31"/>
  <c r="BS22" i="31" s="1"/>
  <c r="BT63" i="31"/>
  <c r="BT22" i="31" s="1"/>
  <c r="BU63" i="31"/>
  <c r="BU22" i="31" s="1"/>
  <c r="BV63" i="31"/>
  <c r="BW63" i="31"/>
  <c r="BW22" i="31" s="1"/>
  <c r="BX63" i="31"/>
  <c r="BY63" i="31"/>
  <c r="BZ63" i="31"/>
  <c r="CA63" i="31"/>
  <c r="CB63" i="31"/>
  <c r="CC63" i="31"/>
  <c r="CD63" i="31"/>
  <c r="CE63" i="31"/>
  <c r="CF63" i="31"/>
  <c r="CG63" i="31"/>
  <c r="AJ61" i="31"/>
  <c r="AK61" i="31"/>
  <c r="AL61" i="31"/>
  <c r="AM61" i="31"/>
  <c r="AN61" i="31"/>
  <c r="AO61" i="31"/>
  <c r="AP61" i="31"/>
  <c r="AQ61" i="31"/>
  <c r="AR61" i="31"/>
  <c r="AS61" i="31"/>
  <c r="AT61" i="31"/>
  <c r="AU61" i="31"/>
  <c r="AV61" i="31"/>
  <c r="AW61" i="31"/>
  <c r="AX61" i="31"/>
  <c r="AY61" i="31"/>
  <c r="AZ61" i="31"/>
  <c r="BA61" i="31"/>
  <c r="BB61" i="31"/>
  <c r="BC61" i="31"/>
  <c r="BD61" i="31"/>
  <c r="BE61" i="31"/>
  <c r="BF61" i="31"/>
  <c r="BH61" i="31"/>
  <c r="BI61" i="31"/>
  <c r="BJ61" i="31"/>
  <c r="BK61" i="31"/>
  <c r="BL61" i="31"/>
  <c r="BM61" i="31"/>
  <c r="BN61" i="31"/>
  <c r="BO61" i="31"/>
  <c r="BP61" i="31"/>
  <c r="BQ61" i="31"/>
  <c r="BR61" i="31"/>
  <c r="BS61" i="31"/>
  <c r="BT61" i="31"/>
  <c r="BU61" i="31"/>
  <c r="BV61" i="31"/>
  <c r="BW61" i="31"/>
  <c r="BX61" i="31"/>
  <c r="BY61" i="31"/>
  <c r="BZ61" i="31"/>
  <c r="CA61" i="31"/>
  <c r="CB61" i="31"/>
  <c r="CD61" i="31"/>
  <c r="CE61" i="31"/>
  <c r="CG61" i="31"/>
  <c r="AI61" i="31"/>
  <c r="AK51" i="31"/>
  <c r="AK50" i="31" s="1"/>
  <c r="AL51" i="31"/>
  <c r="AM51" i="31"/>
  <c r="AN51" i="31"/>
  <c r="AN50" i="31" s="1"/>
  <c r="AO51" i="31"/>
  <c r="AO50" i="31" s="1"/>
  <c r="AP51" i="31"/>
  <c r="AQ51" i="31"/>
  <c r="AQ50" i="31" s="1"/>
  <c r="AR51" i="31"/>
  <c r="AS51" i="31"/>
  <c r="AT51" i="31"/>
  <c r="AU51" i="31"/>
  <c r="AU50" i="31" s="1"/>
  <c r="AV51" i="31"/>
  <c r="AW51" i="31"/>
  <c r="AX51" i="31"/>
  <c r="AY51" i="31"/>
  <c r="AZ51" i="31"/>
  <c r="AZ50" i="31" s="1"/>
  <c r="BA51" i="31"/>
  <c r="BA50" i="31" s="1"/>
  <c r="BB51" i="31"/>
  <c r="BC51" i="31"/>
  <c r="BC50" i="31" s="1"/>
  <c r="BD51" i="31"/>
  <c r="BE51" i="31"/>
  <c r="BF51" i="31"/>
  <c r="BH51" i="31"/>
  <c r="BH50" i="31" s="1"/>
  <c r="BH21" i="31" s="1"/>
  <c r="BI51" i="31"/>
  <c r="BJ51" i="31"/>
  <c r="BJ50" i="31" s="1"/>
  <c r="BK51" i="31"/>
  <c r="BL51" i="31"/>
  <c r="BM51" i="31"/>
  <c r="BM50" i="31" s="1"/>
  <c r="BN51" i="31"/>
  <c r="BN50" i="31" s="1"/>
  <c r="BO51" i="31"/>
  <c r="BP51" i="31"/>
  <c r="BP50" i="31" s="1"/>
  <c r="BQ51" i="31"/>
  <c r="BR51" i="31"/>
  <c r="BS51" i="31"/>
  <c r="BS50" i="31" s="1"/>
  <c r="BT51" i="31"/>
  <c r="BT50" i="31" s="1"/>
  <c r="BU51" i="31"/>
  <c r="BV51" i="31"/>
  <c r="BV50" i="31" s="1"/>
  <c r="BW51" i="31"/>
  <c r="CD51" i="31"/>
  <c r="CD50" i="31" s="1"/>
  <c r="CE51" i="31"/>
  <c r="CE50" i="31" s="1"/>
  <c r="CG51" i="31"/>
  <c r="CG50" i="31" s="1"/>
  <c r="AK47" i="31"/>
  <c r="AL47" i="31"/>
  <c r="AM47" i="31"/>
  <c r="AN47" i="31"/>
  <c r="AO47" i="31"/>
  <c r="AP47" i="31"/>
  <c r="AQ47" i="31"/>
  <c r="AR47" i="31"/>
  <c r="AS47" i="31"/>
  <c r="AU47" i="31"/>
  <c r="AV47" i="31"/>
  <c r="AW47" i="31"/>
  <c r="AX47" i="31"/>
  <c r="AY47" i="31"/>
  <c r="AZ47" i="31"/>
  <c r="BA47" i="31"/>
  <c r="BB47" i="31"/>
  <c r="BC47" i="31"/>
  <c r="BD47" i="31"/>
  <c r="BE47" i="31"/>
  <c r="BF47" i="31"/>
  <c r="BH47" i="31"/>
  <c r="BJ47" i="31"/>
  <c r="BK47" i="31"/>
  <c r="BL47" i="31"/>
  <c r="BM47" i="31"/>
  <c r="BN47" i="31"/>
  <c r="BO47" i="31"/>
  <c r="BP47" i="31"/>
  <c r="BQ47" i="31"/>
  <c r="BR47" i="31"/>
  <c r="BS47" i="31"/>
  <c r="BT47" i="31"/>
  <c r="BU47" i="31"/>
  <c r="BV47" i="31"/>
  <c r="BW47" i="31"/>
  <c r="CD47" i="31"/>
  <c r="CE47" i="31"/>
  <c r="AJ44" i="31"/>
  <c r="AK44" i="31"/>
  <c r="AL44" i="31"/>
  <c r="AM44" i="31"/>
  <c r="AN44" i="31"/>
  <c r="AO44" i="31"/>
  <c r="AP44" i="31"/>
  <c r="AQ44" i="31"/>
  <c r="AR44" i="31"/>
  <c r="AS44" i="31"/>
  <c r="AU44" i="31"/>
  <c r="AV44" i="31"/>
  <c r="AW44" i="31"/>
  <c r="AX44" i="31"/>
  <c r="AY44" i="31"/>
  <c r="AZ44" i="31"/>
  <c r="BA44" i="31"/>
  <c r="BB44" i="31"/>
  <c r="BC44" i="31"/>
  <c r="BD44" i="31"/>
  <c r="BE44" i="31"/>
  <c r="BF44" i="31"/>
  <c r="BJ44" i="31"/>
  <c r="BK44" i="31"/>
  <c r="BL44" i="31"/>
  <c r="BM44" i="31"/>
  <c r="BN44" i="31"/>
  <c r="BO44" i="31"/>
  <c r="BP44" i="31"/>
  <c r="BQ44" i="31"/>
  <c r="BR44" i="31"/>
  <c r="BS44" i="31"/>
  <c r="BT44" i="31"/>
  <c r="BU44" i="31"/>
  <c r="BV44" i="31"/>
  <c r="BW44" i="31"/>
  <c r="CD44" i="31"/>
  <c r="CE44" i="31"/>
  <c r="CG44" i="31"/>
  <c r="CC49" i="31"/>
  <c r="CF47" i="31"/>
  <c r="CF44" i="31"/>
  <c r="BW42" i="31"/>
  <c r="BV42" i="31"/>
  <c r="BU42" i="31"/>
  <c r="BT42" i="31"/>
  <c r="BS42" i="31"/>
  <c r="BW34" i="31"/>
  <c r="BV34" i="31"/>
  <c r="BU34" i="31"/>
  <c r="BT34" i="31"/>
  <c r="BS34" i="31"/>
  <c r="BW31" i="31"/>
  <c r="BV31" i="31"/>
  <c r="BU31" i="31"/>
  <c r="BT31" i="31"/>
  <c r="BS31" i="31"/>
  <c r="BW28" i="31"/>
  <c r="BV28" i="31"/>
  <c r="BU28" i="31"/>
  <c r="BT28" i="31"/>
  <c r="BS28" i="31"/>
  <c r="BT25" i="31"/>
  <c r="BW24" i="31"/>
  <c r="BV24" i="31"/>
  <c r="BU24" i="31"/>
  <c r="BT24" i="31"/>
  <c r="BS24" i="31"/>
  <c r="BT23" i="31"/>
  <c r="BV22" i="31"/>
  <c r="BT21" i="31"/>
  <c r="BH42" i="31"/>
  <c r="BG42" i="31"/>
  <c r="BG41" i="31" s="1"/>
  <c r="BG20" i="31" s="1"/>
  <c r="BF42" i="31"/>
  <c r="BE42" i="31"/>
  <c r="BD42" i="31"/>
  <c r="BH34" i="31"/>
  <c r="BG34" i="31"/>
  <c r="BF34" i="31"/>
  <c r="BE34" i="31"/>
  <c r="BD34" i="31"/>
  <c r="BH31" i="31"/>
  <c r="BG31" i="31"/>
  <c r="BF31" i="31"/>
  <c r="BE31" i="31"/>
  <c r="BD31" i="31"/>
  <c r="BH28" i="31"/>
  <c r="BG28" i="31"/>
  <c r="BF28" i="31"/>
  <c r="BE28" i="31"/>
  <c r="BD28" i="31"/>
  <c r="BH25" i="31"/>
  <c r="BH24" i="31"/>
  <c r="BF24" i="31"/>
  <c r="BE24" i="31"/>
  <c r="BD24" i="31"/>
  <c r="BD22" i="31"/>
  <c r="AS42" i="31"/>
  <c r="AS41" i="31" s="1"/>
  <c r="AR42" i="31"/>
  <c r="AR41" i="31" s="1"/>
  <c r="AQ42" i="31"/>
  <c r="AP42" i="31"/>
  <c r="AO42" i="31"/>
  <c r="AS34" i="31"/>
  <c r="AR34" i="31"/>
  <c r="AQ34" i="31"/>
  <c r="AP34" i="31"/>
  <c r="AO34" i="31"/>
  <c r="AS31" i="31"/>
  <c r="AR31" i="31"/>
  <c r="AQ31" i="31"/>
  <c r="AP31" i="31"/>
  <c r="AO31" i="31"/>
  <c r="AS28" i="31"/>
  <c r="AR28" i="31"/>
  <c r="AQ28" i="31"/>
  <c r="AP28" i="31"/>
  <c r="AO28" i="31"/>
  <c r="AP25" i="31"/>
  <c r="AS24" i="31"/>
  <c r="AR24" i="31"/>
  <c r="AQ24" i="31"/>
  <c r="AP24" i="31"/>
  <c r="AO24" i="31"/>
  <c r="AR22" i="31"/>
  <c r="AQ22" i="31"/>
  <c r="CL42" i="31"/>
  <c r="CL41" i="31" s="1"/>
  <c r="CL20" i="31" s="1"/>
  <c r="CK42" i="31"/>
  <c r="CK41" i="31" s="1"/>
  <c r="CK20" i="31" s="1"/>
  <c r="CJ42" i="31"/>
  <c r="CJ41" i="31" s="1"/>
  <c r="CJ20" i="31" s="1"/>
  <c r="CI42" i="31"/>
  <c r="CI41" i="31" s="1"/>
  <c r="CI20" i="31" s="1"/>
  <c r="CH42" i="31"/>
  <c r="CH41" i="31" s="1"/>
  <c r="CH20" i="31" s="1"/>
  <c r="CG42" i="31"/>
  <c r="CF42" i="31"/>
  <c r="CE42" i="31"/>
  <c r="CD42" i="31"/>
  <c r="CC42" i="31"/>
  <c r="CL34" i="31"/>
  <c r="CK34" i="31"/>
  <c r="CJ34" i="31"/>
  <c r="CI34" i="31"/>
  <c r="CH34" i="31"/>
  <c r="CG34" i="31"/>
  <c r="CF34" i="31"/>
  <c r="CE34" i="31"/>
  <c r="CD34" i="31"/>
  <c r="CC34" i="31"/>
  <c r="CL31" i="31"/>
  <c r="CK31" i="31"/>
  <c r="CJ31" i="31"/>
  <c r="CI31" i="31"/>
  <c r="CH31" i="31"/>
  <c r="CG31" i="31"/>
  <c r="CF31" i="31"/>
  <c r="CE31" i="31"/>
  <c r="CD31" i="31"/>
  <c r="CC31" i="31"/>
  <c r="CL28" i="31"/>
  <c r="CK28" i="31"/>
  <c r="CJ28" i="31"/>
  <c r="CI28" i="31"/>
  <c r="CH28" i="31"/>
  <c r="CG28" i="31"/>
  <c r="CF28" i="31"/>
  <c r="CE28" i="31"/>
  <c r="CD28" i="31"/>
  <c r="CC28" i="31"/>
  <c r="CL25" i="31"/>
  <c r="CK25" i="31"/>
  <c r="CJ25" i="31"/>
  <c r="CI25" i="31"/>
  <c r="CH25" i="31"/>
  <c r="CL24" i="31"/>
  <c r="CK24" i="31"/>
  <c r="CJ24" i="31"/>
  <c r="CI24" i="31"/>
  <c r="CH24" i="31"/>
  <c r="CG24" i="31"/>
  <c r="CF24" i="31"/>
  <c r="CE24" i="31"/>
  <c r="CD24" i="31"/>
  <c r="CC24" i="31"/>
  <c r="CL23" i="31"/>
  <c r="CK23" i="31"/>
  <c r="CJ23" i="31"/>
  <c r="CI23" i="31"/>
  <c r="CH23" i="31"/>
  <c r="CL22" i="31"/>
  <c r="CK22" i="31"/>
  <c r="CJ22" i="31"/>
  <c r="CI22" i="31"/>
  <c r="CH22" i="31"/>
  <c r="CL21" i="31"/>
  <c r="CK21" i="31"/>
  <c r="CJ21" i="31"/>
  <c r="CI21" i="31"/>
  <c r="CH21" i="31"/>
  <c r="I42" i="32"/>
  <c r="AT50" i="31" l="1"/>
  <c r="AW50" i="31"/>
  <c r="BR50" i="31"/>
  <c r="BL50" i="31"/>
  <c r="BE50" i="31"/>
  <c r="BE21" i="31" s="1"/>
  <c r="AY50" i="31"/>
  <c r="AS50" i="31"/>
  <c r="AM50" i="31"/>
  <c r="BW50" i="31"/>
  <c r="BQ50" i="31"/>
  <c r="BK50" i="31"/>
  <c r="BD50" i="31"/>
  <c r="AX50" i="31"/>
  <c r="AR50" i="31"/>
  <c r="AR21" i="31" s="1"/>
  <c r="AL50" i="31"/>
  <c r="BF50" i="31"/>
  <c r="BF21" i="31" s="1"/>
  <c r="CD41" i="31"/>
  <c r="AQ41" i="31"/>
  <c r="BU41" i="31"/>
  <c r="BU20" i="31" s="1"/>
  <c r="BU50" i="31"/>
  <c r="BO50" i="31"/>
  <c r="BI50" i="31"/>
  <c r="BB50" i="31"/>
  <c r="AV50" i="31"/>
  <c r="AP50" i="31"/>
  <c r="AP21" i="31" s="1"/>
  <c r="CF41" i="31"/>
  <c r="CG27" i="31"/>
  <c r="CG19" i="31" s="1"/>
  <c r="BE41" i="31"/>
  <c r="BE20" i="31" s="1"/>
  <c r="BT41" i="31"/>
  <c r="BT20" i="31" s="1"/>
  <c r="AS21" i="31"/>
  <c r="BV41" i="31"/>
  <c r="BV20" i="31" s="1"/>
  <c r="AO41" i="31"/>
  <c r="BH41" i="31"/>
  <c r="BH20" i="31" s="1"/>
  <c r="BT27" i="31"/>
  <c r="BT19" i="31" s="1"/>
  <c r="BV27" i="31"/>
  <c r="BW41" i="31"/>
  <c r="BW20" i="31" s="1"/>
  <c r="BU21" i="31"/>
  <c r="BF41" i="31"/>
  <c r="BF20" i="31" s="1"/>
  <c r="BW21" i="31"/>
  <c r="AQ21" i="31"/>
  <c r="CE41" i="31"/>
  <c r="AP41" i="31"/>
  <c r="BU27" i="31"/>
  <c r="BD41" i="31"/>
  <c r="BD20" i="31" s="1"/>
  <c r="BS41" i="31"/>
  <c r="BS20" i="31" s="1"/>
  <c r="CC82" i="31"/>
  <c r="CF82" i="31"/>
  <c r="CF75" i="31"/>
  <c r="CF70" i="31" s="1"/>
  <c r="CC79" i="31"/>
  <c r="CC75" i="31" s="1"/>
  <c r="CC70" i="31" s="1"/>
  <c r="BV21" i="31"/>
  <c r="CC62" i="31"/>
  <c r="CC61" i="31" s="1"/>
  <c r="BS21" i="31"/>
  <c r="BG21" i="31"/>
  <c r="BD21" i="31"/>
  <c r="AO21" i="31"/>
  <c r="CF51" i="31"/>
  <c r="CF50" i="31" s="1"/>
  <c r="CC48" i="31"/>
  <c r="CC47" i="31" s="1"/>
  <c r="AR20" i="31"/>
  <c r="CC45" i="31"/>
  <c r="CC44" i="31" s="1"/>
  <c r="CC56" i="31"/>
  <c r="AO20" i="31"/>
  <c r="AS20" i="31"/>
  <c r="AQ20" i="31"/>
  <c r="AP20" i="31"/>
  <c r="BU26" i="31"/>
  <c r="BU19" i="31"/>
  <c r="BS27" i="31"/>
  <c r="BS19" i="31" s="1"/>
  <c r="BW27" i="31"/>
  <c r="BW19" i="31" s="1"/>
  <c r="BT26" i="31"/>
  <c r="BV19" i="31"/>
  <c r="CF27" i="31"/>
  <c r="CF19" i="31" s="1"/>
  <c r="CJ27" i="31"/>
  <c r="CJ26" i="31" s="1"/>
  <c r="BF27" i="31"/>
  <c r="BF19" i="31" s="1"/>
  <c r="CK27" i="31"/>
  <c r="CK19" i="31" s="1"/>
  <c r="CK18" i="31" s="1"/>
  <c r="CD27" i="31"/>
  <c r="CD19" i="31" s="1"/>
  <c r="CH27" i="31"/>
  <c r="CH19" i="31" s="1"/>
  <c r="CH18" i="31" s="1"/>
  <c r="CL27" i="31"/>
  <c r="CL26" i="31" s="1"/>
  <c r="BD27" i="31"/>
  <c r="BH27" i="31"/>
  <c r="BH19" i="31" s="1"/>
  <c r="CC27" i="31"/>
  <c r="CC19" i="31" s="1"/>
  <c r="BE27" i="31"/>
  <c r="BG27" i="31"/>
  <c r="AP27" i="31"/>
  <c r="AP19" i="31" s="1"/>
  <c r="AO27" i="31"/>
  <c r="AO19" i="31" s="1"/>
  <c r="AS27" i="31"/>
  <c r="AS26" i="31" s="1"/>
  <c r="CE27" i="31"/>
  <c r="CE19" i="31" s="1"/>
  <c r="AR27" i="31"/>
  <c r="AQ27" i="31"/>
  <c r="AQ19" i="31" s="1"/>
  <c r="AQ18" i="31" s="1"/>
  <c r="CI27" i="31"/>
  <c r="CI26" i="31" s="1"/>
  <c r="BD26" i="31" l="1"/>
  <c r="CC41" i="31"/>
  <c r="BH26" i="31"/>
  <c r="BH18" i="31"/>
  <c r="BU18" i="31"/>
  <c r="BT18" i="31"/>
  <c r="BE26" i="31"/>
  <c r="BF18" i="31"/>
  <c r="BG19" i="31"/>
  <c r="BG18" i="31" s="1"/>
  <c r="BG26" i="31"/>
  <c r="BW18" i="31"/>
  <c r="BV18" i="31"/>
  <c r="BV26" i="31"/>
  <c r="BS18" i="31"/>
  <c r="CC51" i="31"/>
  <c r="CC50" i="31" s="1"/>
  <c r="AR26" i="31"/>
  <c r="AO18" i="31"/>
  <c r="AP18" i="31"/>
  <c r="AP26" i="31"/>
  <c r="BW26" i="31"/>
  <c r="AR19" i="31"/>
  <c r="AR18" i="31" s="1"/>
  <c r="BS26" i="31"/>
  <c r="CK26" i="31"/>
  <c r="CJ19" i="31"/>
  <c r="CJ18" i="31" s="1"/>
  <c r="BF26" i="31"/>
  <c r="CL19" i="31"/>
  <c r="CL18" i="31" s="1"/>
  <c r="BD19" i="31"/>
  <c r="BD18" i="31" s="1"/>
  <c r="CH26" i="31"/>
  <c r="AS19" i="31"/>
  <c r="AS18" i="31" s="1"/>
  <c r="BE19" i="31"/>
  <c r="BE18" i="31" s="1"/>
  <c r="AO26" i="31"/>
  <c r="AQ26" i="31"/>
  <c r="CI19" i="31"/>
  <c r="CI18" i="31" s="1"/>
  <c r="R51" i="32" l="1"/>
  <c r="P56" i="32"/>
  <c r="P51" i="32" s="1"/>
  <c r="CF25" i="31"/>
  <c r="I47" i="31"/>
  <c r="J47" i="31"/>
  <c r="K47" i="31"/>
  <c r="L47" i="31"/>
  <c r="M47" i="31"/>
  <c r="N47" i="31"/>
  <c r="O47" i="31"/>
  <c r="P47" i="31"/>
  <c r="Q47" i="31"/>
  <c r="S47" i="31"/>
  <c r="T47" i="31"/>
  <c r="V47" i="31"/>
  <c r="W47" i="31"/>
  <c r="X47" i="31"/>
  <c r="Y47" i="31"/>
  <c r="Z47" i="31"/>
  <c r="AA47" i="31"/>
  <c r="AB47" i="31"/>
  <c r="AC47" i="31"/>
  <c r="AD47" i="31"/>
  <c r="AF47" i="31"/>
  <c r="AG47" i="31"/>
  <c r="AH47" i="31"/>
  <c r="AI47" i="31"/>
  <c r="CG47" i="31"/>
  <c r="CG41" i="31" s="1"/>
  <c r="H47" i="31"/>
  <c r="O82" i="31" l="1"/>
  <c r="P75" i="31"/>
  <c r="Q75" i="31"/>
  <c r="R75" i="31"/>
  <c r="S75" i="31"/>
  <c r="T75" i="31"/>
  <c r="U75" i="31"/>
  <c r="V75" i="31"/>
  <c r="W75" i="31"/>
  <c r="X75" i="31"/>
  <c r="Y75" i="31"/>
  <c r="Z75" i="31"/>
  <c r="AA75" i="31"/>
  <c r="AB75" i="31"/>
  <c r="AC75" i="31"/>
  <c r="AD75" i="31"/>
  <c r="O75" i="31"/>
  <c r="P61" i="31"/>
  <c r="Q61" i="31"/>
  <c r="R61" i="31"/>
  <c r="S61" i="31"/>
  <c r="T61" i="31"/>
  <c r="U61" i="31"/>
  <c r="V61" i="31"/>
  <c r="W61" i="31"/>
  <c r="X61" i="31"/>
  <c r="Y61" i="31"/>
  <c r="Z61" i="31"/>
  <c r="AA61" i="31"/>
  <c r="AB61" i="31"/>
  <c r="AC61" i="31"/>
  <c r="AD61" i="31"/>
  <c r="AF61" i="31"/>
  <c r="AG61" i="31"/>
  <c r="AH61" i="31"/>
  <c r="AE61" i="31"/>
  <c r="Q51" i="31"/>
  <c r="R51" i="31"/>
  <c r="S51" i="31"/>
  <c r="T51" i="31"/>
  <c r="U51" i="31"/>
  <c r="V51" i="31"/>
  <c r="W51" i="31"/>
  <c r="X51" i="31"/>
  <c r="Y51" i="31"/>
  <c r="Y50" i="31" s="1"/>
  <c r="Z51" i="31"/>
  <c r="Z50" i="31" s="1"/>
  <c r="AA51" i="31"/>
  <c r="AA50" i="31" s="1"/>
  <c r="AB51" i="31"/>
  <c r="AB50" i="31" s="1"/>
  <c r="AC51" i="31"/>
  <c r="AC50" i="31" s="1"/>
  <c r="AD51" i="31"/>
  <c r="AD50" i="31" s="1"/>
  <c r="AF51" i="31"/>
  <c r="AF50" i="31" s="1"/>
  <c r="AG51" i="31"/>
  <c r="AG50" i="31" s="1"/>
  <c r="AI51" i="31"/>
  <c r="AI50" i="31" s="1"/>
  <c r="P51" i="31"/>
  <c r="P50" i="31" l="1"/>
  <c r="BT50" i="6"/>
  <c r="J90" i="21" l="1"/>
  <c r="J86" i="21" s="1"/>
  <c r="BV89" i="6"/>
  <c r="AT84" i="6"/>
  <c r="J72" i="6" l="1"/>
  <c r="L72" i="6"/>
  <c r="M72" i="6"/>
  <c r="O72" i="6"/>
  <c r="P72" i="6"/>
  <c r="Q72" i="6"/>
  <c r="R72" i="6"/>
  <c r="S72" i="6"/>
  <c r="T72" i="6"/>
  <c r="U72" i="6"/>
  <c r="W72" i="6"/>
  <c r="X72" i="6"/>
  <c r="Z72" i="6"/>
  <c r="AA72" i="6"/>
  <c r="AB72" i="6"/>
  <c r="AC72" i="6"/>
  <c r="AD72" i="6"/>
  <c r="AE72" i="6"/>
  <c r="AF72" i="6"/>
  <c r="AG72" i="6"/>
  <c r="AH72" i="6"/>
  <c r="AI72" i="6"/>
  <c r="AK72" i="6"/>
  <c r="AL72" i="6"/>
  <c r="AM72" i="6"/>
  <c r="AN72" i="6"/>
  <c r="AO72" i="6"/>
  <c r="AP72" i="6"/>
  <c r="AQ72" i="6"/>
  <c r="AR72" i="6"/>
  <c r="AS72" i="6"/>
  <c r="AU72" i="6"/>
  <c r="AV72" i="6"/>
  <c r="AW72" i="6"/>
  <c r="AX72" i="6"/>
  <c r="AZ72" i="6"/>
  <c r="BA72" i="6"/>
  <c r="BC72" i="6"/>
  <c r="BE72" i="6"/>
  <c r="BF72" i="6"/>
  <c r="BG72" i="6"/>
  <c r="BH72" i="6"/>
  <c r="BJ72" i="6"/>
  <c r="BK72" i="6"/>
  <c r="BM72" i="6"/>
  <c r="BT72" i="6"/>
  <c r="BU72" i="6"/>
  <c r="BW72" i="6"/>
  <c r="M45" i="6"/>
  <c r="O45" i="6"/>
  <c r="P45" i="6"/>
  <c r="Q45" i="6"/>
  <c r="R45" i="6"/>
  <c r="S45" i="6"/>
  <c r="T45" i="6"/>
  <c r="U45" i="6"/>
  <c r="W45" i="6"/>
  <c r="X45" i="6"/>
  <c r="Y45" i="6"/>
  <c r="Z45" i="6"/>
  <c r="AA45" i="6"/>
  <c r="AB45" i="6"/>
  <c r="AC45" i="6"/>
  <c r="AD45" i="6"/>
  <c r="AE45" i="6"/>
  <c r="AF45" i="6"/>
  <c r="AG45" i="6"/>
  <c r="AH45" i="6"/>
  <c r="AI45" i="6"/>
  <c r="AK45" i="6"/>
  <c r="AL45" i="6"/>
  <c r="AM45" i="6"/>
  <c r="AN45" i="6"/>
  <c r="AO45" i="6"/>
  <c r="AP45" i="6"/>
  <c r="AQ45" i="6"/>
  <c r="AR45" i="6"/>
  <c r="AS45" i="6"/>
  <c r="AU45" i="6"/>
  <c r="AV45" i="6"/>
  <c r="AW45" i="6"/>
  <c r="AX45" i="6"/>
  <c r="AY45" i="6"/>
  <c r="AZ45" i="6"/>
  <c r="BA45" i="6"/>
  <c r="BB45" i="6"/>
  <c r="BC45" i="6"/>
  <c r="BE45" i="6"/>
  <c r="BF45" i="6"/>
  <c r="BG45" i="6"/>
  <c r="BH45" i="6"/>
  <c r="BI45" i="6"/>
  <c r="BJ45" i="6"/>
  <c r="BK45" i="6"/>
  <c r="BL45" i="6"/>
  <c r="BM45" i="6"/>
  <c r="BO45" i="6"/>
  <c r="BP45" i="6"/>
  <c r="BR45" i="6"/>
  <c r="BS45" i="6"/>
  <c r="BT45" i="6"/>
  <c r="BU45" i="6"/>
  <c r="BV45" i="6"/>
  <c r="BW45" i="6"/>
  <c r="L45" i="6"/>
  <c r="AX44" i="5"/>
  <c r="AW44" i="5"/>
  <c r="BE91" i="8" l="1"/>
  <c r="BE90" i="8"/>
  <c r="AQ91" i="8"/>
  <c r="AQ93" i="8"/>
  <c r="AQ90" i="8"/>
  <c r="AC91" i="8"/>
  <c r="AC92" i="8"/>
  <c r="AC90" i="8"/>
  <c r="BT74" i="8"/>
  <c r="BU74" i="8"/>
  <c r="BW74" i="8"/>
  <c r="BX74" i="8"/>
  <c r="BT75" i="8"/>
  <c r="BU75" i="8"/>
  <c r="BW75" i="8"/>
  <c r="BX75" i="8"/>
  <c r="BU76" i="8"/>
  <c r="BW76" i="8"/>
  <c r="BX76" i="8"/>
  <c r="BU77" i="8"/>
  <c r="BW77" i="8"/>
  <c r="BX77" i="8"/>
  <c r="BT78" i="8"/>
  <c r="BU78" i="8"/>
  <c r="BW78" i="8"/>
  <c r="BX78" i="8"/>
  <c r="BT82" i="8"/>
  <c r="BU82" i="8"/>
  <c r="BV82" i="8"/>
  <c r="BW82" i="8"/>
  <c r="BX82" i="8"/>
  <c r="BT83" i="8"/>
  <c r="BU83" i="8"/>
  <c r="BV83" i="8"/>
  <c r="BW83" i="8"/>
  <c r="BX83" i="8"/>
  <c r="BT85" i="8"/>
  <c r="BU85" i="8"/>
  <c r="BW85" i="8"/>
  <c r="BX85" i="8"/>
  <c r="BU86" i="8"/>
  <c r="BW86" i="8"/>
  <c r="BX86" i="8"/>
  <c r="BU87" i="8"/>
  <c r="BW87" i="8"/>
  <c r="BX87" i="8"/>
  <c r="BX73" i="8"/>
  <c r="BW73" i="8"/>
  <c r="BU73" i="8"/>
  <c r="BT73" i="8"/>
  <c r="BH87" i="8"/>
  <c r="BV87" i="8" s="1"/>
  <c r="BH86" i="8"/>
  <c r="BV86" i="8" s="1"/>
  <c r="BH85" i="8"/>
  <c r="BV85" i="8" s="1"/>
  <c r="BF87" i="8"/>
  <c r="BT87" i="8" s="1"/>
  <c r="BF86" i="8"/>
  <c r="BT86" i="8" s="1"/>
  <c r="BS87" i="8"/>
  <c r="AT77" i="8"/>
  <c r="BV77" i="8" s="1"/>
  <c r="AR77" i="8"/>
  <c r="BT77" i="8" s="1"/>
  <c r="BS82" i="8"/>
  <c r="BS83" i="8"/>
  <c r="AQ78" i="8"/>
  <c r="AF75" i="8" l="1"/>
  <c r="AF74" i="8"/>
  <c r="AF73" i="8"/>
  <c r="AF76" i="8"/>
  <c r="AD76" i="8"/>
  <c r="AC59" i="8"/>
  <c r="AQ50" i="8"/>
  <c r="AQ46" i="8"/>
  <c r="AQ45" i="8" s="1"/>
  <c r="BE48" i="8"/>
  <c r="BE49" i="8"/>
  <c r="BE47" i="8"/>
  <c r="AC93" i="8"/>
  <c r="AC77" i="8"/>
  <c r="AC76" i="8"/>
  <c r="AO59" i="7"/>
  <c r="AE49" i="7"/>
  <c r="AE48" i="7"/>
  <c r="AE47" i="7"/>
  <c r="AE46" i="7"/>
  <c r="AE45" i="7"/>
  <c r="AC49" i="8" l="1"/>
  <c r="F49" i="8"/>
  <c r="F47" i="8"/>
  <c r="AC50" i="8"/>
  <c r="L45" i="21" s="1"/>
  <c r="F50" i="8"/>
  <c r="BE45" i="8"/>
  <c r="AA86" i="10"/>
  <c r="AH86" i="10" s="1"/>
  <c r="AC46" i="8"/>
  <c r="AE44" i="7"/>
  <c r="AE42" i="7" s="1"/>
  <c r="AC47" i="8"/>
  <c r="AC48" i="8"/>
  <c r="L43" i="21" s="1"/>
  <c r="AC74" i="8"/>
  <c r="AC78" i="8"/>
  <c r="AC73" i="8"/>
  <c r="L70" i="21" s="1"/>
  <c r="AC75" i="8"/>
  <c r="U89" i="6"/>
  <c r="V76" i="6"/>
  <c r="V75" i="6"/>
  <c r="V74" i="6"/>
  <c r="V78" i="6"/>
  <c r="V73" i="6"/>
  <c r="L41" i="21" l="1"/>
  <c r="L44" i="21"/>
  <c r="BS45" i="8"/>
  <c r="F46" i="8"/>
  <c r="F45" i="8" s="1"/>
  <c r="AO44" i="7"/>
  <c r="AA76" i="10"/>
  <c r="AH76" i="10" s="1"/>
  <c r="AC45" i="8"/>
  <c r="AP37" i="3"/>
  <c r="AP24" i="3"/>
  <c r="L42" i="21" l="1"/>
  <c r="L40" i="21" s="1"/>
  <c r="A13" i="34"/>
  <c r="G32" i="35"/>
  <c r="G31" i="35" s="1"/>
  <c r="G6" i="35" s="1"/>
  <c r="G5" i="35" s="1"/>
  <c r="H32" i="35"/>
  <c r="H31" i="35" s="1"/>
  <c r="I32" i="35"/>
  <c r="I31" i="35" s="1"/>
  <c r="I6" i="35" s="1"/>
  <c r="I5" i="35" s="1"/>
  <c r="J32" i="35"/>
  <c r="J31" i="35" s="1"/>
  <c r="K32" i="35"/>
  <c r="K31" i="35" s="1"/>
  <c r="K6" i="35" s="1"/>
  <c r="K5" i="35" s="1"/>
  <c r="L32" i="35"/>
  <c r="L31" i="35" s="1"/>
  <c r="N32" i="35"/>
  <c r="N31" i="35" s="1"/>
  <c r="D36" i="35"/>
  <c r="D32" i="35" s="1"/>
  <c r="D31" i="35" s="1"/>
  <c r="D6" i="35" s="1"/>
  <c r="D5" i="35" s="1"/>
  <c r="E36" i="35"/>
  <c r="E32" i="35" s="1"/>
  <c r="E31" i="35" s="1"/>
  <c r="E6" i="35" s="1"/>
  <c r="E5" i="35" s="1"/>
  <c r="F36" i="35"/>
  <c r="F32" i="35" s="1"/>
  <c r="F31" i="35" s="1"/>
  <c r="F6" i="35" s="1"/>
  <c r="F5" i="35" s="1"/>
  <c r="M36" i="35"/>
  <c r="M38" i="35"/>
  <c r="G338" i="34"/>
  <c r="I338" i="34" s="1"/>
  <c r="K338" i="34" s="1"/>
  <c r="M336" i="34"/>
  <c r="K327" i="34"/>
  <c r="M327" i="34" s="1"/>
  <c r="I327" i="34"/>
  <c r="I326" i="34"/>
  <c r="K326" i="34" s="1"/>
  <c r="M324" i="34"/>
  <c r="E323" i="34"/>
  <c r="F323" i="34" s="1"/>
  <c r="G323" i="34" s="1"/>
  <c r="I323" i="34" s="1"/>
  <c r="K323" i="34" s="1"/>
  <c r="M323" i="34" s="1"/>
  <c r="M322" i="34"/>
  <c r="K322" i="34"/>
  <c r="I322" i="34"/>
  <c r="G322" i="34"/>
  <c r="F322" i="34"/>
  <c r="E322" i="34"/>
  <c r="D322" i="34"/>
  <c r="E321" i="34"/>
  <c r="F321" i="34" s="1"/>
  <c r="G321" i="34" s="1"/>
  <c r="I321" i="34" s="1"/>
  <c r="K321" i="34" s="1"/>
  <c r="M321" i="34" s="1"/>
  <c r="E310" i="34"/>
  <c r="E309" i="34"/>
  <c r="E303" i="34"/>
  <c r="D303" i="34"/>
  <c r="G297" i="34"/>
  <c r="F297" i="34"/>
  <c r="G295" i="34"/>
  <c r="F295" i="34"/>
  <c r="G284" i="34"/>
  <c r="F284" i="34"/>
  <c r="I283" i="34"/>
  <c r="K283" i="34" s="1"/>
  <c r="F282" i="34"/>
  <c r="G282" i="34" s="1"/>
  <c r="I282" i="34" s="1"/>
  <c r="K282" i="34" s="1"/>
  <c r="M282" i="34" s="1"/>
  <c r="F281" i="34"/>
  <c r="G281" i="34" s="1"/>
  <c r="I281" i="34" s="1"/>
  <c r="K281" i="34" s="1"/>
  <c r="M281" i="34" s="1"/>
  <c r="F270" i="34"/>
  <c r="G270" i="34" s="1"/>
  <c r="I270" i="34" s="1"/>
  <c r="K270" i="34" s="1"/>
  <c r="M270" i="34" s="1"/>
  <c r="F269" i="34"/>
  <c r="G269" i="34" s="1"/>
  <c r="I269" i="34" s="1"/>
  <c r="D269" i="34"/>
  <c r="D254" i="34" s="1"/>
  <c r="F263" i="34"/>
  <c r="I261" i="34"/>
  <c r="K261" i="34" s="1"/>
  <c r="E256" i="34"/>
  <c r="D256" i="34"/>
  <c r="G255" i="34"/>
  <c r="F255" i="34"/>
  <c r="E255" i="34"/>
  <c r="D255" i="34"/>
  <c r="G223" i="34"/>
  <c r="F223" i="34"/>
  <c r="F222" i="34" s="1"/>
  <c r="F246" i="34" s="1"/>
  <c r="E222" i="34"/>
  <c r="E246" i="34" s="1"/>
  <c r="D222" i="34"/>
  <c r="D246" i="34" s="1"/>
  <c r="M215" i="34"/>
  <c r="M214" i="34"/>
  <c r="M213" i="34"/>
  <c r="M212" i="34"/>
  <c r="K211" i="34"/>
  <c r="K210" i="34" s="1"/>
  <c r="K243" i="34" s="1"/>
  <c r="I211" i="34"/>
  <c r="G211" i="34"/>
  <c r="F211" i="34"/>
  <c r="E211" i="34"/>
  <c r="E210" i="34" s="1"/>
  <c r="E243" i="34" s="1"/>
  <c r="D211" i="34"/>
  <c r="D210" i="34" s="1"/>
  <c r="D243" i="34" s="1"/>
  <c r="I210" i="34"/>
  <c r="I243" i="34" s="1"/>
  <c r="F210" i="34"/>
  <c r="F243" i="34" s="1"/>
  <c r="F202" i="34"/>
  <c r="G202" i="34" s="1"/>
  <c r="G200" i="34"/>
  <c r="F200" i="34"/>
  <c r="E198" i="34"/>
  <c r="F198" i="34" s="1"/>
  <c r="G198" i="34" s="1"/>
  <c r="G197" i="34"/>
  <c r="F197" i="34"/>
  <c r="M196" i="34"/>
  <c r="G194" i="34"/>
  <c r="F194" i="34"/>
  <c r="F195" i="34" s="1"/>
  <c r="G192" i="34"/>
  <c r="F192" i="34"/>
  <c r="G186" i="34"/>
  <c r="F186" i="34"/>
  <c r="D185" i="34"/>
  <c r="G184" i="34"/>
  <c r="F184" i="34"/>
  <c r="G183" i="34"/>
  <c r="G181" i="34" s="1"/>
  <c r="F183" i="34"/>
  <c r="F181" i="34" s="1"/>
  <c r="E181" i="34"/>
  <c r="D181" i="34"/>
  <c r="F175" i="34"/>
  <c r="G172" i="34"/>
  <c r="F172" i="34"/>
  <c r="F310" i="34" s="1"/>
  <c r="E168" i="34"/>
  <c r="D168" i="34"/>
  <c r="R140" i="34"/>
  <c r="G128" i="34"/>
  <c r="G125" i="34"/>
  <c r="F125" i="34"/>
  <c r="F128" i="34" s="1"/>
  <c r="E125" i="34"/>
  <c r="E128" i="34" s="1"/>
  <c r="D125" i="34"/>
  <c r="D128" i="34" s="1"/>
  <c r="I124" i="34"/>
  <c r="G114" i="34"/>
  <c r="G108" i="34"/>
  <c r="F107" i="34"/>
  <c r="E107" i="34"/>
  <c r="D107" i="34"/>
  <c r="G106" i="34"/>
  <c r="G107" i="34" s="1"/>
  <c r="I104" i="34"/>
  <c r="F103" i="34"/>
  <c r="E103" i="34"/>
  <c r="E96" i="34" s="1"/>
  <c r="I102" i="34"/>
  <c r="I183" i="34" s="1"/>
  <c r="F101" i="34"/>
  <c r="G101" i="34" s="1"/>
  <c r="I101" i="34" s="1"/>
  <c r="K101" i="34" s="1"/>
  <c r="E101" i="34"/>
  <c r="D101" i="34"/>
  <c r="G100" i="34"/>
  <c r="K99" i="34"/>
  <c r="I99" i="34"/>
  <c r="I223" i="34" s="1"/>
  <c r="I222" i="34" s="1"/>
  <c r="F97" i="34"/>
  <c r="F96" i="34" s="1"/>
  <c r="E97" i="34"/>
  <c r="D97" i="34"/>
  <c r="D96" i="34"/>
  <c r="F95" i="34"/>
  <c r="F123" i="34" s="1"/>
  <c r="G123" i="34" s="1"/>
  <c r="E95" i="34"/>
  <c r="E123" i="34" s="1"/>
  <c r="D95" i="34"/>
  <c r="D123" i="34" s="1"/>
  <c r="F89" i="34"/>
  <c r="F117" i="34" s="1"/>
  <c r="G117" i="34" s="1"/>
  <c r="E89" i="34"/>
  <c r="E117" i="34" s="1"/>
  <c r="D89" i="34"/>
  <c r="D117" i="34" s="1"/>
  <c r="G86" i="34"/>
  <c r="F86" i="34"/>
  <c r="E86" i="34"/>
  <c r="D86" i="34"/>
  <c r="D82" i="34"/>
  <c r="K78" i="34"/>
  <c r="M78" i="34" s="1"/>
  <c r="K77" i="34"/>
  <c r="M77" i="34" s="1"/>
  <c r="I77" i="34"/>
  <c r="G77" i="34"/>
  <c r="F77" i="34"/>
  <c r="E77" i="34"/>
  <c r="D77" i="34"/>
  <c r="I75" i="34"/>
  <c r="G74" i="34"/>
  <c r="E72" i="34"/>
  <c r="I71" i="34"/>
  <c r="K71" i="34" s="1"/>
  <c r="M71" i="34" s="1"/>
  <c r="F70" i="34"/>
  <c r="G70" i="34" s="1"/>
  <c r="G72" i="34" s="1"/>
  <c r="I69" i="34"/>
  <c r="K69" i="34" s="1"/>
  <c r="M69" i="34" s="1"/>
  <c r="I68" i="34"/>
  <c r="K67" i="34"/>
  <c r="M67" i="34" s="1"/>
  <c r="I64" i="34"/>
  <c r="I192" i="34" s="1"/>
  <c r="G62" i="34"/>
  <c r="F62" i="34"/>
  <c r="E62" i="34"/>
  <c r="D62" i="34"/>
  <c r="I61" i="34"/>
  <c r="K61" i="34" s="1"/>
  <c r="I60" i="34"/>
  <c r="K60" i="34" s="1"/>
  <c r="I54" i="34"/>
  <c r="I186" i="34" s="1"/>
  <c r="G53" i="34"/>
  <c r="F53" i="34"/>
  <c r="E53" i="34"/>
  <c r="D53" i="34"/>
  <c r="G52" i="34"/>
  <c r="G95" i="34" s="1"/>
  <c r="M44" i="34"/>
  <c r="I43" i="34"/>
  <c r="K43" i="34" s="1"/>
  <c r="K42" i="34"/>
  <c r="K39" i="34" s="1"/>
  <c r="I42" i="34"/>
  <c r="G42" i="34"/>
  <c r="F42" i="34"/>
  <c r="F39" i="34" s="1"/>
  <c r="F38" i="34" s="1"/>
  <c r="E42" i="34"/>
  <c r="E39" i="34" s="1"/>
  <c r="E38" i="34" s="1"/>
  <c r="D42" i="34"/>
  <c r="D39" i="34" s="1"/>
  <c r="D38" i="34" s="1"/>
  <c r="D76" i="34" s="1"/>
  <c r="D73" i="34" s="1"/>
  <c r="I39" i="34"/>
  <c r="I37" i="34"/>
  <c r="G31" i="34"/>
  <c r="I28" i="34"/>
  <c r="I172" i="34" s="1"/>
  <c r="I310" i="34" s="1"/>
  <c r="M27" i="34"/>
  <c r="M24" i="34" s="1"/>
  <c r="K24" i="34"/>
  <c r="I24" i="34"/>
  <c r="G24" i="34"/>
  <c r="F24" i="34"/>
  <c r="F23" i="34" s="1"/>
  <c r="E24" i="34"/>
  <c r="D24" i="34"/>
  <c r="D23" i="34" s="1"/>
  <c r="M46" i="7"/>
  <c r="M47" i="7"/>
  <c r="M48" i="7"/>
  <c r="M49" i="7"/>
  <c r="M45" i="7"/>
  <c r="F81" i="34" l="1"/>
  <c r="F109" i="34" s="1"/>
  <c r="I62" i="34"/>
  <c r="D167" i="34"/>
  <c r="D242" i="34" s="1"/>
  <c r="D250" i="34" s="1"/>
  <c r="E185" i="34"/>
  <c r="F254" i="34"/>
  <c r="E167" i="34"/>
  <c r="I255" i="34"/>
  <c r="I254" i="34"/>
  <c r="K64" i="34"/>
  <c r="G103" i="34"/>
  <c r="I85" i="34"/>
  <c r="I82" i="34" s="1"/>
  <c r="M44" i="7"/>
  <c r="M261" i="34"/>
  <c r="K255" i="34"/>
  <c r="D81" i="34"/>
  <c r="D109" i="34" s="1"/>
  <c r="K54" i="34"/>
  <c r="F85" i="34"/>
  <c r="F82" i="34" s="1"/>
  <c r="I97" i="34"/>
  <c r="K102" i="34"/>
  <c r="K183" i="34" s="1"/>
  <c r="K181" i="34" s="1"/>
  <c r="I297" i="34"/>
  <c r="E76" i="34"/>
  <c r="E73" i="34" s="1"/>
  <c r="I114" i="34"/>
  <c r="K114" i="34" s="1"/>
  <c r="K124" i="34"/>
  <c r="M124" i="34" s="1"/>
  <c r="K28" i="34"/>
  <c r="K86" i="34" s="1"/>
  <c r="I53" i="34"/>
  <c r="M60" i="34"/>
  <c r="K97" i="34"/>
  <c r="I106" i="34"/>
  <c r="I125" i="34"/>
  <c r="I284" i="34"/>
  <c r="I197" i="34"/>
  <c r="M32" i="35"/>
  <c r="M31" i="35" s="1"/>
  <c r="M6" i="35" s="1"/>
  <c r="M5" i="35" s="1"/>
  <c r="G303" i="34"/>
  <c r="F110" i="34"/>
  <c r="F160" i="34"/>
  <c r="F139" i="34"/>
  <c r="F143" i="34" s="1"/>
  <c r="F140" i="34" s="1"/>
  <c r="I117" i="34"/>
  <c r="K117" i="34"/>
  <c r="D160" i="34"/>
  <c r="D110" i="34"/>
  <c r="D139" i="34"/>
  <c r="D143" i="34" s="1"/>
  <c r="D140" i="34" s="1"/>
  <c r="M54" i="34"/>
  <c r="K53" i="34"/>
  <c r="K192" i="34"/>
  <c r="M64" i="34"/>
  <c r="M192" i="34" s="1"/>
  <c r="K62" i="34"/>
  <c r="M62" i="34" s="1"/>
  <c r="I72" i="34"/>
  <c r="K72" i="34" s="1"/>
  <c r="D113" i="34"/>
  <c r="G195" i="34"/>
  <c r="E254" i="34"/>
  <c r="F256" i="34"/>
  <c r="M255" i="34"/>
  <c r="K171" i="34"/>
  <c r="K168" i="34" s="1"/>
  <c r="G171" i="34"/>
  <c r="F171" i="34"/>
  <c r="E85" i="34"/>
  <c r="E82" i="34" s="1"/>
  <c r="E23" i="34"/>
  <c r="E81" i="34" s="1"/>
  <c r="E109" i="34" s="1"/>
  <c r="K85" i="34"/>
  <c r="K82" i="34" s="1"/>
  <c r="G175" i="34"/>
  <c r="I31" i="34"/>
  <c r="F76" i="34"/>
  <c r="F73" i="34" s="1"/>
  <c r="G46" i="34"/>
  <c r="G89" i="34" s="1"/>
  <c r="I74" i="34"/>
  <c r="I107" i="34"/>
  <c r="M107" i="34" s="1"/>
  <c r="K106" i="34"/>
  <c r="K107" i="34" s="1"/>
  <c r="E242" i="34"/>
  <c r="E250" i="34" s="1"/>
  <c r="I198" i="34"/>
  <c r="K223" i="34"/>
  <c r="K222" i="34" s="1"/>
  <c r="I194" i="34"/>
  <c r="K68" i="34"/>
  <c r="K194" i="34" s="1"/>
  <c r="K195" i="34" s="1"/>
  <c r="I128" i="34"/>
  <c r="K172" i="34"/>
  <c r="K310" i="34" s="1"/>
  <c r="I181" i="34"/>
  <c r="M183" i="34"/>
  <c r="I246" i="34"/>
  <c r="G23" i="34"/>
  <c r="K37" i="34"/>
  <c r="G39" i="34"/>
  <c r="G38" i="34" s="1"/>
  <c r="G76" i="34" s="1"/>
  <c r="G73" i="34" s="1"/>
  <c r="M42" i="34"/>
  <c r="M39" i="34" s="1"/>
  <c r="M43" i="34"/>
  <c r="I52" i="34"/>
  <c r="K52" i="34" s="1"/>
  <c r="M52" i="34"/>
  <c r="M61" i="34"/>
  <c r="I70" i="34"/>
  <c r="K70" i="34" s="1"/>
  <c r="K75" i="34"/>
  <c r="I200" i="34"/>
  <c r="M101" i="34"/>
  <c r="I123" i="34"/>
  <c r="K123" i="34" s="1"/>
  <c r="I171" i="34"/>
  <c r="I168" i="34" s="1"/>
  <c r="M181" i="34"/>
  <c r="K186" i="34"/>
  <c r="M211" i="34"/>
  <c r="G210" i="34"/>
  <c r="G254" i="34"/>
  <c r="K297" i="34"/>
  <c r="M297" i="34" s="1"/>
  <c r="K284" i="34"/>
  <c r="M284" i="34" s="1"/>
  <c r="M283" i="34"/>
  <c r="M28" i="34"/>
  <c r="M102" i="34"/>
  <c r="I108" i="34"/>
  <c r="K108" i="34" s="1"/>
  <c r="M108" i="34"/>
  <c r="K197" i="34"/>
  <c r="M197" i="34" s="1"/>
  <c r="K125" i="34"/>
  <c r="K128" i="34" s="1"/>
  <c r="G222" i="34"/>
  <c r="K269" i="34"/>
  <c r="M269" i="34" s="1"/>
  <c r="F303" i="34"/>
  <c r="M326" i="34"/>
  <c r="F199" i="34"/>
  <c r="G199" i="34" s="1"/>
  <c r="G185" i="34" s="1"/>
  <c r="I86" i="34"/>
  <c r="M86" i="34" s="1"/>
  <c r="M100" i="34"/>
  <c r="G97" i="34"/>
  <c r="K104" i="34"/>
  <c r="I103" i="34"/>
  <c r="I96" i="34" s="1"/>
  <c r="I184" i="34"/>
  <c r="K184" i="34" s="1"/>
  <c r="M186" i="34"/>
  <c r="I202" i="34"/>
  <c r="K202" i="34" s="1"/>
  <c r="M202" i="34"/>
  <c r="K295" i="34"/>
  <c r="M295" i="34" s="1"/>
  <c r="G310" i="34"/>
  <c r="M338" i="34"/>
  <c r="M99" i="34"/>
  <c r="I295" i="34"/>
  <c r="I303" i="34" s="1"/>
  <c r="K85" i="32"/>
  <c r="D85" i="32"/>
  <c r="K83" i="32"/>
  <c r="D83" i="32"/>
  <c r="AN82" i="32"/>
  <c r="AM25" i="32"/>
  <c r="AK25" i="32"/>
  <c r="AE25" i="32"/>
  <c r="AA25" i="32"/>
  <c r="Y82" i="32"/>
  <c r="Y25" i="32" s="1"/>
  <c r="X82" i="32"/>
  <c r="W82" i="32"/>
  <c r="W25" i="32" s="1"/>
  <c r="V82" i="32"/>
  <c r="V25" i="32" s="1"/>
  <c r="U82" i="32"/>
  <c r="U25" i="32" s="1"/>
  <c r="T82" i="32"/>
  <c r="S82" i="32"/>
  <c r="S25" i="32" s="1"/>
  <c r="R82" i="32"/>
  <c r="Q82" i="32"/>
  <c r="Q25" i="32" s="1"/>
  <c r="P82" i="32"/>
  <c r="P25" i="32" s="1"/>
  <c r="O82" i="32"/>
  <c r="O25" i="32" s="1"/>
  <c r="N82" i="32"/>
  <c r="N25" i="32" s="1"/>
  <c r="M82" i="32"/>
  <c r="M25" i="32" s="1"/>
  <c r="L82" i="32"/>
  <c r="I82" i="32"/>
  <c r="K77" i="32"/>
  <c r="D77" i="32"/>
  <c r="K76" i="32"/>
  <c r="D76" i="32"/>
  <c r="AN70" i="32"/>
  <c r="AN23" i="32" s="1"/>
  <c r="AM23" i="32"/>
  <c r="AK23" i="32"/>
  <c r="AH23" i="32"/>
  <c r="AB23" i="32"/>
  <c r="Y70" i="32"/>
  <c r="Y23" i="32" s="1"/>
  <c r="X70" i="32"/>
  <c r="X23" i="32" s="1"/>
  <c r="W70" i="32"/>
  <c r="W23" i="32" s="1"/>
  <c r="V70" i="32"/>
  <c r="V23" i="32" s="1"/>
  <c r="U70" i="32"/>
  <c r="U23" i="32" s="1"/>
  <c r="T70" i="32"/>
  <c r="T23" i="32" s="1"/>
  <c r="S70" i="32"/>
  <c r="S23" i="32" s="1"/>
  <c r="R70" i="32"/>
  <c r="R23" i="32" s="1"/>
  <c r="Q70" i="32"/>
  <c r="P70" i="32"/>
  <c r="P23" i="32" s="1"/>
  <c r="O70" i="32"/>
  <c r="N70" i="32"/>
  <c r="N23" i="32" s="1"/>
  <c r="M70" i="32"/>
  <c r="M23" i="32" s="1"/>
  <c r="L70" i="32"/>
  <c r="L23" i="32" s="1"/>
  <c r="I70" i="32"/>
  <c r="I23" i="32" s="1"/>
  <c r="AN63" i="32"/>
  <c r="AK22" i="32"/>
  <c r="AH22" i="32"/>
  <c r="AE22" i="32"/>
  <c r="AC63" i="32"/>
  <c r="AB63" i="32"/>
  <c r="AB22" i="32" s="1"/>
  <c r="AA63" i="32"/>
  <c r="Z63" i="32"/>
  <c r="Z22" i="32" s="1"/>
  <c r="Y63" i="32"/>
  <c r="Y22" i="32" s="1"/>
  <c r="X63" i="32"/>
  <c r="X22" i="32" s="1"/>
  <c r="W63" i="32"/>
  <c r="V63" i="32"/>
  <c r="V22" i="32" s="1"/>
  <c r="U63" i="32"/>
  <c r="T63" i="32"/>
  <c r="S63" i="32"/>
  <c r="R63" i="32"/>
  <c r="R22" i="32" s="1"/>
  <c r="Q63" i="32"/>
  <c r="P63" i="32"/>
  <c r="P22" i="32" s="1"/>
  <c r="O63" i="32"/>
  <c r="O22" i="32" s="1"/>
  <c r="N63" i="32"/>
  <c r="N22" i="32" s="1"/>
  <c r="M63" i="32"/>
  <c r="M22" i="32" s="1"/>
  <c r="L63" i="32"/>
  <c r="L22" i="32" s="1"/>
  <c r="K63" i="32"/>
  <c r="J63" i="32"/>
  <c r="J22" i="32" s="1"/>
  <c r="I63" i="32"/>
  <c r="I22" i="32" s="1"/>
  <c r="H63" i="32"/>
  <c r="H22" i="32" s="1"/>
  <c r="K55" i="32"/>
  <c r="D55" i="32"/>
  <c r="L54" i="32"/>
  <c r="D54" i="32"/>
  <c r="L53" i="32"/>
  <c r="D53" i="32"/>
  <c r="M52" i="32"/>
  <c r="D52" i="32"/>
  <c r="AN51" i="32"/>
  <c r="AN50" i="32" s="1"/>
  <c r="AN21" i="32" s="1"/>
  <c r="AM21" i="32"/>
  <c r="AH21" i="32"/>
  <c r="AE21" i="32"/>
  <c r="AB21" i="32"/>
  <c r="AA21" i="32"/>
  <c r="Y50" i="32"/>
  <c r="Y21" i="32" s="1"/>
  <c r="X50" i="32"/>
  <c r="X21" i="32" s="1"/>
  <c r="W50" i="32"/>
  <c r="W21" i="32" s="1"/>
  <c r="U50" i="32"/>
  <c r="U21" i="32" s="1"/>
  <c r="T50" i="32"/>
  <c r="T21" i="32" s="1"/>
  <c r="S50" i="32"/>
  <c r="S21" i="32" s="1"/>
  <c r="Q50" i="32"/>
  <c r="P50" i="32"/>
  <c r="P21" i="32" s="1"/>
  <c r="O50" i="32"/>
  <c r="O21" i="32" s="1"/>
  <c r="I50" i="32"/>
  <c r="I21" i="32" s="1"/>
  <c r="AK21" i="32"/>
  <c r="Z50" i="32"/>
  <c r="Z21" i="32" s="1"/>
  <c r="V50" i="32"/>
  <c r="V21" i="32" s="1"/>
  <c r="R50" i="32"/>
  <c r="R21" i="32" s="1"/>
  <c r="N50" i="32"/>
  <c r="N21" i="32" s="1"/>
  <c r="AI48" i="32"/>
  <c r="AI47" i="32" s="1"/>
  <c r="AF48" i="32"/>
  <c r="AF47" i="32" s="1"/>
  <c r="AC47" i="32"/>
  <c r="K48" i="32"/>
  <c r="K47" i="32" s="1"/>
  <c r="J47" i="32"/>
  <c r="D48" i="32"/>
  <c r="AN47" i="32"/>
  <c r="I47" i="32"/>
  <c r="H47" i="32"/>
  <c r="AI44" i="32"/>
  <c r="AF44" i="32"/>
  <c r="K45" i="32"/>
  <c r="K44" i="32" s="1"/>
  <c r="J44" i="32"/>
  <c r="H44" i="32"/>
  <c r="D45" i="32"/>
  <c r="AN44" i="32"/>
  <c r="AE41" i="32"/>
  <c r="AE20" i="32" s="1"/>
  <c r="AB44" i="32"/>
  <c r="AA44" i="32"/>
  <c r="Z44" i="32"/>
  <c r="Y44" i="32"/>
  <c r="X44" i="32"/>
  <c r="W44" i="32"/>
  <c r="V44" i="32"/>
  <c r="U44" i="32"/>
  <c r="T44" i="32"/>
  <c r="S44" i="32"/>
  <c r="Q44" i="32"/>
  <c r="P44" i="32"/>
  <c r="O44" i="32"/>
  <c r="N44" i="32"/>
  <c r="M44" i="32"/>
  <c r="L44" i="32"/>
  <c r="I44" i="32"/>
  <c r="K43" i="32"/>
  <c r="K42" i="32" s="1"/>
  <c r="J43" i="32"/>
  <c r="J42" i="32" s="1"/>
  <c r="D43" i="32"/>
  <c r="AN42" i="32"/>
  <c r="AM42" i="32"/>
  <c r="AM41" i="32" s="1"/>
  <c r="AK42" i="32"/>
  <c r="AK41" i="32" s="1"/>
  <c r="AK20" i="32" s="1"/>
  <c r="AH41" i="32"/>
  <c r="AH20" i="32" s="1"/>
  <c r="AB42" i="32"/>
  <c r="AA42" i="32"/>
  <c r="Z42" i="32"/>
  <c r="Y42" i="32"/>
  <c r="X42" i="32"/>
  <c r="W42" i="32"/>
  <c r="V42" i="32"/>
  <c r="U42" i="32"/>
  <c r="T42" i="32"/>
  <c r="S42" i="32"/>
  <c r="R41" i="32"/>
  <c r="R20" i="32" s="1"/>
  <c r="Q42" i="32"/>
  <c r="P42" i="32"/>
  <c r="O42" i="32"/>
  <c r="N42" i="32"/>
  <c r="M42" i="32"/>
  <c r="L42" i="32"/>
  <c r="H42" i="32"/>
  <c r="AN34" i="32"/>
  <c r="AM34" i="32"/>
  <c r="AL34" i="32"/>
  <c r="AK34" i="32"/>
  <c r="AI34" i="32"/>
  <c r="AH34" i="32"/>
  <c r="AF34" i="32"/>
  <c r="AE34" i="32"/>
  <c r="AC34" i="32"/>
  <c r="AB34" i="32"/>
  <c r="AA34" i="32"/>
  <c r="Z34" i="32"/>
  <c r="Y34" i="32"/>
  <c r="X34" i="32"/>
  <c r="W34" i="32"/>
  <c r="V34" i="32"/>
  <c r="U34" i="32"/>
  <c r="T34" i="32"/>
  <c r="S34" i="32"/>
  <c r="R34" i="32"/>
  <c r="Q34" i="32"/>
  <c r="P34" i="32"/>
  <c r="O34" i="32"/>
  <c r="N34" i="32"/>
  <c r="M34" i="32"/>
  <c r="L34" i="32"/>
  <c r="K34" i="32"/>
  <c r="J34" i="32"/>
  <c r="I34" i="32"/>
  <c r="H34" i="32"/>
  <c r="AN31" i="32"/>
  <c r="AM31" i="32"/>
  <c r="AL31" i="32"/>
  <c r="AK31" i="32"/>
  <c r="AI31" i="32"/>
  <c r="AH31" i="32"/>
  <c r="AF31" i="32"/>
  <c r="AE31" i="32"/>
  <c r="AC31" i="32"/>
  <c r="AB31" i="32"/>
  <c r="AA31" i="32"/>
  <c r="Z31" i="32"/>
  <c r="Y31" i="32"/>
  <c r="X31" i="32"/>
  <c r="W31" i="32"/>
  <c r="V31" i="32"/>
  <c r="U31" i="32"/>
  <c r="T31" i="32"/>
  <c r="S31" i="32"/>
  <c r="R31" i="32"/>
  <c r="Q31" i="32"/>
  <c r="P31" i="32"/>
  <c r="O31" i="32"/>
  <c r="N31" i="32"/>
  <c r="M31" i="32"/>
  <c r="L31" i="32"/>
  <c r="K31" i="32"/>
  <c r="J31" i="32"/>
  <c r="I31" i="32"/>
  <c r="H31" i="32"/>
  <c r="AN28" i="32"/>
  <c r="AM28" i="32"/>
  <c r="AM27" i="32" s="1"/>
  <c r="AM19" i="32" s="1"/>
  <c r="AL28" i="32"/>
  <c r="AL27" i="32" s="1"/>
  <c r="AL19" i="32" s="1"/>
  <c r="AK28" i="32"/>
  <c r="AI28" i="32"/>
  <c r="AH28" i="32"/>
  <c r="AH27" i="32" s="1"/>
  <c r="AH19" i="32" s="1"/>
  <c r="AF28" i="32"/>
  <c r="AF27" i="32" s="1"/>
  <c r="AF19" i="32" s="1"/>
  <c r="AE28" i="32"/>
  <c r="AC28" i="32"/>
  <c r="AB28" i="32"/>
  <c r="AB27" i="32" s="1"/>
  <c r="AB19" i="32" s="1"/>
  <c r="AA28" i="32"/>
  <c r="AA27" i="32" s="1"/>
  <c r="AA19" i="32" s="1"/>
  <c r="Z28" i="32"/>
  <c r="Y28" i="32"/>
  <c r="X28" i="32"/>
  <c r="X27" i="32" s="1"/>
  <c r="X19" i="32" s="1"/>
  <c r="W28" i="32"/>
  <c r="W27" i="32" s="1"/>
  <c r="W19" i="32" s="1"/>
  <c r="V28" i="32"/>
  <c r="V27" i="32" s="1"/>
  <c r="U28" i="32"/>
  <c r="T28" i="32"/>
  <c r="T27" i="32" s="1"/>
  <c r="T19" i="32" s="1"/>
  <c r="S28" i="32"/>
  <c r="S27" i="32" s="1"/>
  <c r="S19" i="32" s="1"/>
  <c r="R28" i="32"/>
  <c r="Q28" i="32"/>
  <c r="P28" i="32"/>
  <c r="P27" i="32" s="1"/>
  <c r="P19" i="32" s="1"/>
  <c r="O28" i="32"/>
  <c r="O27" i="32" s="1"/>
  <c r="O19" i="32" s="1"/>
  <c r="N28" i="32"/>
  <c r="N27" i="32" s="1"/>
  <c r="M28" i="32"/>
  <c r="L28" i="32"/>
  <c r="L27" i="32" s="1"/>
  <c r="L19" i="32" s="1"/>
  <c r="K28" i="32"/>
  <c r="K27" i="32" s="1"/>
  <c r="K19" i="32" s="1"/>
  <c r="J28" i="32"/>
  <c r="I28" i="32"/>
  <c r="H28" i="32"/>
  <c r="H27" i="32" s="1"/>
  <c r="AN27" i="32"/>
  <c r="AN19" i="32" s="1"/>
  <c r="AE27" i="32"/>
  <c r="AN25" i="32"/>
  <c r="AH25" i="32"/>
  <c r="AB25" i="32"/>
  <c r="Z25" i="32"/>
  <c r="X25" i="32"/>
  <c r="T25" i="32"/>
  <c r="R25" i="32"/>
  <c r="L25" i="32"/>
  <c r="I25" i="32"/>
  <c r="AN24" i="32"/>
  <c r="AM24" i="32"/>
  <c r="AL24" i="32"/>
  <c r="AK24" i="32"/>
  <c r="AI24" i="32"/>
  <c r="AH24" i="32"/>
  <c r="AF24" i="32"/>
  <c r="AE24" i="32"/>
  <c r="AC24" i="32"/>
  <c r="AB24" i="32"/>
  <c r="AA24" i="32"/>
  <c r="Z24" i="32"/>
  <c r="Y24" i="32"/>
  <c r="X24" i="32"/>
  <c r="W24" i="32"/>
  <c r="V24" i="32"/>
  <c r="U24" i="32"/>
  <c r="T24" i="32"/>
  <c r="S24" i="32"/>
  <c r="R24" i="32"/>
  <c r="Q24" i="32"/>
  <c r="P24" i="32"/>
  <c r="O24" i="32"/>
  <c r="N24" i="32"/>
  <c r="M24" i="32"/>
  <c r="L24" i="32"/>
  <c r="K24" i="32"/>
  <c r="J24" i="32"/>
  <c r="I24" i="32"/>
  <c r="H24" i="32"/>
  <c r="AE23" i="32"/>
  <c r="AA23" i="32"/>
  <c r="Z23" i="32"/>
  <c r="Q23" i="32"/>
  <c r="O23" i="32"/>
  <c r="AN22" i="32"/>
  <c r="AM22" i="32"/>
  <c r="AL22" i="32"/>
  <c r="AI22" i="32"/>
  <c r="AF22" i="32"/>
  <c r="AC22" i="32"/>
  <c r="AA22" i="32"/>
  <c r="W22" i="32"/>
  <c r="U22" i="32"/>
  <c r="T22" i="32"/>
  <c r="S22" i="32"/>
  <c r="Q22" i="32"/>
  <c r="K22" i="32"/>
  <c r="Q21" i="32"/>
  <c r="CA85" i="31"/>
  <c r="BN85" i="31"/>
  <c r="BI85" i="31"/>
  <c r="AI85" i="32" s="1"/>
  <c r="AY85" i="31"/>
  <c r="AT85" i="31"/>
  <c r="AJ85" i="31"/>
  <c r="AE85" i="31"/>
  <c r="AC85" i="32" s="1"/>
  <c r="CA83" i="31"/>
  <c r="BN83" i="31"/>
  <c r="BI83" i="31"/>
  <c r="AY83" i="31"/>
  <c r="AT83" i="31"/>
  <c r="AJ83" i="31"/>
  <c r="AE83" i="31"/>
  <c r="CG25" i="31"/>
  <c r="CE25" i="31"/>
  <c r="CD25" i="31"/>
  <c r="CC25" i="31"/>
  <c r="BR25" i="31"/>
  <c r="BQ25" i="31"/>
  <c r="BP25" i="31"/>
  <c r="BO25" i="31"/>
  <c r="BM25" i="31"/>
  <c r="BK25" i="31"/>
  <c r="BJ25" i="31"/>
  <c r="BC25" i="31"/>
  <c r="BA25" i="31"/>
  <c r="AZ25" i="31"/>
  <c r="AX25" i="31"/>
  <c r="AW25" i="31"/>
  <c r="AV25" i="31"/>
  <c r="AU25" i="31"/>
  <c r="AN25" i="31"/>
  <c r="AM25" i="31"/>
  <c r="AL25" i="31"/>
  <c r="AK25" i="31"/>
  <c r="AI25" i="31"/>
  <c r="AG25" i="31"/>
  <c r="AF25" i="31"/>
  <c r="AD82" i="31"/>
  <c r="AD25" i="31" s="1"/>
  <c r="AC82" i="31"/>
  <c r="AC25" i="31" s="1"/>
  <c r="AB82" i="31"/>
  <c r="AB25" i="31" s="1"/>
  <c r="AA82" i="31"/>
  <c r="AA25" i="31" s="1"/>
  <c r="Z82" i="31"/>
  <c r="Z25" i="31" s="1"/>
  <c r="Y82" i="31"/>
  <c r="X82" i="31"/>
  <c r="X25" i="31" s="1"/>
  <c r="W82" i="31"/>
  <c r="W25" i="31" s="1"/>
  <c r="V82" i="31"/>
  <c r="V25" i="31" s="1"/>
  <c r="U82" i="31"/>
  <c r="U25" i="31" s="1"/>
  <c r="T82" i="31"/>
  <c r="T25" i="31" s="1"/>
  <c r="S82" i="31"/>
  <c r="S25" i="31" s="1"/>
  <c r="R82" i="31"/>
  <c r="R25" i="31" s="1"/>
  <c r="Q82" i="31"/>
  <c r="Q25" i="31" s="1"/>
  <c r="P82" i="31"/>
  <c r="P25" i="31" s="1"/>
  <c r="N82" i="31"/>
  <c r="N25" i="31" s="1"/>
  <c r="M82" i="31"/>
  <c r="M25" i="31" s="1"/>
  <c r="L82" i="31"/>
  <c r="L25" i="31" s="1"/>
  <c r="K82" i="31"/>
  <c r="K25" i="31" s="1"/>
  <c r="I82" i="31"/>
  <c r="I25" i="31" s="1"/>
  <c r="H82" i="31"/>
  <c r="H25" i="31" s="1"/>
  <c r="CA77" i="31"/>
  <c r="BN77" i="31"/>
  <c r="BI77" i="31"/>
  <c r="AI77" i="32" s="1"/>
  <c r="AY77" i="31"/>
  <c r="AT77" i="31"/>
  <c r="AJ77" i="31"/>
  <c r="AE77" i="31"/>
  <c r="AC77" i="32" s="1"/>
  <c r="CA76" i="31"/>
  <c r="BN76" i="31"/>
  <c r="BI76" i="31"/>
  <c r="AI76" i="32" s="1"/>
  <c r="AY76" i="31"/>
  <c r="AT76" i="31"/>
  <c r="AF76" i="32" s="1"/>
  <c r="AJ76" i="31"/>
  <c r="AE76" i="31"/>
  <c r="AC76" i="32" s="1"/>
  <c r="CG23" i="31"/>
  <c r="CF23" i="31"/>
  <c r="CE23" i="31"/>
  <c r="CD23" i="31"/>
  <c r="CC23" i="31"/>
  <c r="BR23" i="31"/>
  <c r="BQ23" i="31"/>
  <c r="BM23" i="31"/>
  <c r="BK23" i="31"/>
  <c r="BJ23" i="31"/>
  <c r="BB23" i="31"/>
  <c r="BA23" i="31"/>
  <c r="AZ23" i="31"/>
  <c r="AX23" i="31"/>
  <c r="AW23" i="31"/>
  <c r="AV23" i="31"/>
  <c r="AU23" i="31"/>
  <c r="AN23" i="31"/>
  <c r="AM23" i="31"/>
  <c r="AK23" i="31"/>
  <c r="AI23" i="31"/>
  <c r="AH23" i="31"/>
  <c r="AG23" i="31"/>
  <c r="AF23" i="31"/>
  <c r="AC70" i="31"/>
  <c r="AC23" i="31" s="1"/>
  <c r="AB70" i="31"/>
  <c r="AB23" i="31" s="1"/>
  <c r="AA70" i="31"/>
  <c r="AA23" i="31" s="1"/>
  <c r="Y70" i="31"/>
  <c r="Y23" i="31" s="1"/>
  <c r="X70" i="31"/>
  <c r="X23" i="31" s="1"/>
  <c r="W70" i="31"/>
  <c r="W23" i="31" s="1"/>
  <c r="V70" i="31"/>
  <c r="V23" i="31" s="1"/>
  <c r="U70" i="31"/>
  <c r="U23" i="31" s="1"/>
  <c r="T70" i="31"/>
  <c r="T23" i="31" s="1"/>
  <c r="S70" i="31"/>
  <c r="S23" i="31" s="1"/>
  <c r="R70" i="31"/>
  <c r="R23" i="31" s="1"/>
  <c r="Q70" i="31"/>
  <c r="Q23" i="31" s="1"/>
  <c r="P70" i="31"/>
  <c r="P23" i="31" s="1"/>
  <c r="O70" i="31"/>
  <c r="N75" i="31"/>
  <c r="N70" i="31" s="1"/>
  <c r="N23" i="31" s="1"/>
  <c r="M75" i="31"/>
  <c r="M70" i="31" s="1"/>
  <c r="M23" i="31" s="1"/>
  <c r="L75" i="31"/>
  <c r="L70" i="31" s="1"/>
  <c r="L23" i="31" s="1"/>
  <c r="K75" i="31"/>
  <c r="K70" i="31" s="1"/>
  <c r="I75" i="31"/>
  <c r="I70" i="31" s="1"/>
  <c r="I23" i="31" s="1"/>
  <c r="H75" i="31"/>
  <c r="H70" i="31" s="1"/>
  <c r="H23" i="31" s="1"/>
  <c r="BP23" i="31"/>
  <c r="BO23" i="31"/>
  <c r="BC23" i="31"/>
  <c r="AD70" i="31"/>
  <c r="AD23" i="31" s="1"/>
  <c r="Z70" i="31"/>
  <c r="Z23" i="31" s="1"/>
  <c r="CG22" i="31"/>
  <c r="CF22" i="31"/>
  <c r="CE22" i="31"/>
  <c r="CD22" i="31"/>
  <c r="CC22" i="31"/>
  <c r="CB22" i="31"/>
  <c r="CA22" i="31"/>
  <c r="BZ22" i="31"/>
  <c r="BX22" i="31"/>
  <c r="BR22" i="31"/>
  <c r="BQ22" i="31"/>
  <c r="BP22" i="31"/>
  <c r="BO22" i="31"/>
  <c r="BN22" i="31"/>
  <c r="BM22" i="31"/>
  <c r="BK22" i="31"/>
  <c r="BJ22" i="31"/>
  <c r="BI22" i="31"/>
  <c r="BC22" i="31"/>
  <c r="BB22" i="31"/>
  <c r="BA22" i="31"/>
  <c r="AZ22" i="31"/>
  <c r="AX22" i="31"/>
  <c r="AW22" i="31"/>
  <c r="AV22" i="31"/>
  <c r="AU22" i="31"/>
  <c r="AT22" i="31"/>
  <c r="AN22" i="31"/>
  <c r="AM22" i="31"/>
  <c r="AL22" i="31"/>
  <c r="AK22" i="31"/>
  <c r="AJ22" i="31"/>
  <c r="AI63" i="31"/>
  <c r="AI22" i="31" s="1"/>
  <c r="AH63" i="31"/>
  <c r="AH22" i="31" s="1"/>
  <c r="AG63" i="31"/>
  <c r="AG22" i="31" s="1"/>
  <c r="AF63" i="31"/>
  <c r="AF22" i="31" s="1"/>
  <c r="AE63" i="31"/>
  <c r="AE22" i="31" s="1"/>
  <c r="AD63" i="31"/>
  <c r="AD22" i="31" s="1"/>
  <c r="AC63" i="31"/>
  <c r="AC22" i="31" s="1"/>
  <c r="AB63" i="31"/>
  <c r="AB22" i="31" s="1"/>
  <c r="AA63" i="31"/>
  <c r="AA22" i="31" s="1"/>
  <c r="Z63" i="31"/>
  <c r="Z22" i="31" s="1"/>
  <c r="Y63" i="31"/>
  <c r="Y22" i="31" s="1"/>
  <c r="X63" i="31"/>
  <c r="X22" i="31" s="1"/>
  <c r="W63" i="31"/>
  <c r="W22" i="31" s="1"/>
  <c r="V63" i="31"/>
  <c r="V22" i="31" s="1"/>
  <c r="U63" i="31"/>
  <c r="U22" i="31" s="1"/>
  <c r="T63" i="31"/>
  <c r="T22" i="31" s="1"/>
  <c r="S63" i="31"/>
  <c r="S22" i="31" s="1"/>
  <c r="R63" i="31"/>
  <c r="R22" i="31" s="1"/>
  <c r="Q63" i="31"/>
  <c r="Q22" i="31" s="1"/>
  <c r="P63" i="31"/>
  <c r="P22" i="31" s="1"/>
  <c r="O63" i="31"/>
  <c r="O22" i="31" s="1"/>
  <c r="N63" i="31"/>
  <c r="M63" i="31"/>
  <c r="M22" i="31" s="1"/>
  <c r="L63" i="31"/>
  <c r="L22" i="31" s="1"/>
  <c r="K63" i="31"/>
  <c r="K22" i="31" s="1"/>
  <c r="I63" i="31"/>
  <c r="I22" i="31" s="1"/>
  <c r="H63" i="31"/>
  <c r="H22" i="31" s="1"/>
  <c r="AJ55" i="31"/>
  <c r="AH55" i="31"/>
  <c r="AE55" i="31" s="1"/>
  <c r="AC55" i="32" s="1"/>
  <c r="AJ54" i="31"/>
  <c r="AH54" i="31"/>
  <c r="AE54" i="31" s="1"/>
  <c r="AC54" i="32" s="1"/>
  <c r="AJ53" i="31"/>
  <c r="AH53" i="31"/>
  <c r="BZ51" i="31"/>
  <c r="BZ50" i="31" s="1"/>
  <c r="AJ52" i="31"/>
  <c r="AH52" i="31"/>
  <c r="CG21" i="31"/>
  <c r="CF21" i="31"/>
  <c r="CC21" i="31"/>
  <c r="BR21" i="31"/>
  <c r="BP21" i="31"/>
  <c r="BO21" i="31"/>
  <c r="BN21" i="31"/>
  <c r="BL21" i="31"/>
  <c r="BK21" i="31"/>
  <c r="BJ21" i="31"/>
  <c r="BC21" i="31"/>
  <c r="BB21" i="31"/>
  <c r="BA21" i="31"/>
  <c r="AY21" i="31"/>
  <c r="AX21" i="31"/>
  <c r="AW21" i="31"/>
  <c r="AU21" i="31"/>
  <c r="AT21" i="31"/>
  <c r="AN21" i="31"/>
  <c r="AL21" i="31"/>
  <c r="AK21" i="31"/>
  <c r="AI21" i="31"/>
  <c r="AG21" i="31"/>
  <c r="AF21" i="31"/>
  <c r="AD21" i="31"/>
  <c r="AC21" i="31"/>
  <c r="AB21" i="31"/>
  <c r="AA21" i="31"/>
  <c r="Z21" i="31"/>
  <c r="Y21" i="31"/>
  <c r="X50" i="31"/>
  <c r="X21" i="31" s="1"/>
  <c r="V50" i="31"/>
  <c r="V21" i="31" s="1"/>
  <c r="U50" i="31"/>
  <c r="U21" i="31" s="1"/>
  <c r="T50" i="31"/>
  <c r="T21" i="31" s="1"/>
  <c r="S50" i="31"/>
  <c r="S21" i="31" s="1"/>
  <c r="R50" i="31"/>
  <c r="R21" i="31" s="1"/>
  <c r="Q50" i="31"/>
  <c r="Q21" i="31" s="1"/>
  <c r="P21" i="31"/>
  <c r="O51" i="31"/>
  <c r="O50" i="31" s="1"/>
  <c r="O21" i="31" s="1"/>
  <c r="N51" i="31"/>
  <c r="N50" i="31" s="1"/>
  <c r="N21" i="31" s="1"/>
  <c r="M51" i="31"/>
  <c r="M50" i="31" s="1"/>
  <c r="M21" i="31" s="1"/>
  <c r="L51" i="31"/>
  <c r="L50" i="31" s="1"/>
  <c r="L21" i="31" s="1"/>
  <c r="K51" i="31"/>
  <c r="K50" i="31" s="1"/>
  <c r="K21" i="31" s="1"/>
  <c r="I51" i="31"/>
  <c r="I50" i="31" s="1"/>
  <c r="I21" i="31" s="1"/>
  <c r="H51" i="31"/>
  <c r="H50" i="31" s="1"/>
  <c r="H21" i="31" s="1"/>
  <c r="CE21" i="31"/>
  <c r="CD21" i="31"/>
  <c r="BQ21" i="31"/>
  <c r="BM21" i="31"/>
  <c r="BI21" i="31"/>
  <c r="AZ21" i="31"/>
  <c r="AV21" i="31"/>
  <c r="AM21" i="31"/>
  <c r="W50" i="31"/>
  <c r="W21" i="31" s="1"/>
  <c r="CB47" i="31"/>
  <c r="CA48" i="31"/>
  <c r="CA47" i="31" s="1"/>
  <c r="BZ47" i="31"/>
  <c r="BY47" i="31"/>
  <c r="BI48" i="31"/>
  <c r="BI47" i="31" s="1"/>
  <c r="AT48" i="31"/>
  <c r="AT47" i="31" s="1"/>
  <c r="AJ48" i="31"/>
  <c r="AJ47" i="31" s="1"/>
  <c r="AE48" i="31"/>
  <c r="AE47" i="31" s="1"/>
  <c r="U47" i="31"/>
  <c r="R47" i="31"/>
  <c r="CB45" i="31"/>
  <c r="CB44" i="31" s="1"/>
  <c r="CA45" i="31"/>
  <c r="CA44" i="31" s="1"/>
  <c r="BZ45" i="31"/>
  <c r="BZ44" i="31" s="1"/>
  <c r="BY45" i="31"/>
  <c r="BY44" i="31" s="1"/>
  <c r="BI45" i="31"/>
  <c r="BI44" i="31" s="1"/>
  <c r="AT45" i="31"/>
  <c r="AT44" i="31" s="1"/>
  <c r="AE45" i="31"/>
  <c r="AE44" i="31" s="1"/>
  <c r="AI44" i="31"/>
  <c r="AH44" i="31"/>
  <c r="AG44" i="31"/>
  <c r="AF44" i="31"/>
  <c r="AD44" i="31"/>
  <c r="AC44" i="31"/>
  <c r="AB44" i="31"/>
  <c r="AA44" i="31"/>
  <c r="Z44" i="31"/>
  <c r="Y44" i="31"/>
  <c r="X44" i="31"/>
  <c r="W44" i="31"/>
  <c r="V44" i="31"/>
  <c r="U44" i="31"/>
  <c r="T44" i="31"/>
  <c r="S44" i="31"/>
  <c r="R44" i="31"/>
  <c r="Q44" i="31"/>
  <c r="P44" i="31"/>
  <c r="O44" i="31"/>
  <c r="N44" i="31"/>
  <c r="M44" i="31"/>
  <c r="L44" i="31"/>
  <c r="K44" i="31"/>
  <c r="I44" i="31"/>
  <c r="H44" i="31"/>
  <c r="CB43" i="31"/>
  <c r="CB42" i="31" s="1"/>
  <c r="BZ43" i="31"/>
  <c r="BZ42" i="31" s="1"/>
  <c r="BY43" i="31"/>
  <c r="BY42" i="31" s="1"/>
  <c r="BI43" i="31"/>
  <c r="BI42" i="31" s="1"/>
  <c r="AT43" i="31"/>
  <c r="AT42" i="31" s="1"/>
  <c r="AT41" i="31" s="1"/>
  <c r="AE43" i="31"/>
  <c r="AE42" i="31" s="1"/>
  <c r="CA42" i="31"/>
  <c r="CA41" i="31" s="1"/>
  <c r="BR42" i="31"/>
  <c r="BR41" i="31" s="1"/>
  <c r="BQ42" i="31"/>
  <c r="BQ41" i="31" s="1"/>
  <c r="BP42" i="31"/>
  <c r="BP41" i="31" s="1"/>
  <c r="BO42" i="31"/>
  <c r="BO41" i="31" s="1"/>
  <c r="BN42" i="31"/>
  <c r="BN41" i="31" s="1"/>
  <c r="BM42" i="31"/>
  <c r="BM41" i="31" s="1"/>
  <c r="BL42" i="31"/>
  <c r="BL41" i="31" s="1"/>
  <c r="BK42" i="31"/>
  <c r="BK41" i="31" s="1"/>
  <c r="BJ42" i="31"/>
  <c r="BJ41" i="31" s="1"/>
  <c r="BC42" i="31"/>
  <c r="BC41" i="31" s="1"/>
  <c r="BB42" i="31"/>
  <c r="BB41" i="31" s="1"/>
  <c r="BA42" i="31"/>
  <c r="BA41" i="31" s="1"/>
  <c r="AZ42" i="31"/>
  <c r="AZ41" i="31" s="1"/>
  <c r="AY42" i="31"/>
  <c r="AY41" i="31" s="1"/>
  <c r="AX42" i="31"/>
  <c r="AX41" i="31" s="1"/>
  <c r="AW42" i="31"/>
  <c r="AW41" i="31" s="1"/>
  <c r="AV42" i="31"/>
  <c r="AV41" i="31" s="1"/>
  <c r="AU42" i="31"/>
  <c r="AU41" i="31" s="1"/>
  <c r="AN42" i="31"/>
  <c r="AN41" i="31" s="1"/>
  <c r="AM42" i="31"/>
  <c r="AM41" i="31" s="1"/>
  <c r="AL42" i="31"/>
  <c r="AL41" i="31" s="1"/>
  <c r="AK42" i="31"/>
  <c r="AK41" i="31" s="1"/>
  <c r="AJ42" i="31"/>
  <c r="AI42" i="31"/>
  <c r="AI41" i="31" s="1"/>
  <c r="AH42" i="31"/>
  <c r="AG42" i="31"/>
  <c r="AF42" i="31"/>
  <c r="AD42" i="31"/>
  <c r="AC42" i="31"/>
  <c r="AB42" i="31"/>
  <c r="AA42" i="31"/>
  <c r="Z42" i="31"/>
  <c r="Y42" i="31"/>
  <c r="X42" i="31"/>
  <c r="W42" i="31"/>
  <c r="V42" i="31"/>
  <c r="U42" i="31"/>
  <c r="T42" i="31"/>
  <c r="S42" i="31"/>
  <c r="R42" i="31"/>
  <c r="Q42" i="31"/>
  <c r="P42" i="31"/>
  <c r="O42" i="31"/>
  <c r="N42" i="31"/>
  <c r="M42" i="31"/>
  <c r="L42" i="31"/>
  <c r="K42" i="31"/>
  <c r="J42" i="31"/>
  <c r="I42" i="31"/>
  <c r="H42" i="31"/>
  <c r="CB34" i="31"/>
  <c r="CA34" i="31"/>
  <c r="BZ34" i="31"/>
  <c r="BY34" i="31"/>
  <c r="BX34" i="31"/>
  <c r="BR34" i="31"/>
  <c r="BQ34" i="31"/>
  <c r="BP34" i="31"/>
  <c r="BO34" i="31"/>
  <c r="BN34" i="31"/>
  <c r="BM34" i="31"/>
  <c r="BL34" i="31"/>
  <c r="BK34" i="31"/>
  <c r="BJ34" i="31"/>
  <c r="BI34" i="31"/>
  <c r="BC34" i="31"/>
  <c r="BB34" i="31"/>
  <c r="BA34" i="31"/>
  <c r="AZ34" i="31"/>
  <c r="AY34" i="31"/>
  <c r="AX34" i="31"/>
  <c r="AW34" i="31"/>
  <c r="AV34" i="31"/>
  <c r="AU34" i="31"/>
  <c r="AT34" i="31"/>
  <c r="AN34" i="31"/>
  <c r="AM34" i="31"/>
  <c r="AL34" i="31"/>
  <c r="AK34" i="31"/>
  <c r="AJ34" i="31"/>
  <c r="AI34" i="31"/>
  <c r="AH34" i="31"/>
  <c r="AG34" i="31"/>
  <c r="AF34" i="31"/>
  <c r="AE34" i="31"/>
  <c r="AD34" i="31"/>
  <c r="AC34" i="31"/>
  <c r="AB34" i="31"/>
  <c r="AA34" i="31"/>
  <c r="Z34" i="31"/>
  <c r="Y34" i="31"/>
  <c r="X34" i="31"/>
  <c r="W34" i="31"/>
  <c r="V34" i="31"/>
  <c r="U34" i="31"/>
  <c r="T34" i="31"/>
  <c r="S34" i="31"/>
  <c r="R34" i="31"/>
  <c r="Q34" i="31"/>
  <c r="P34" i="31"/>
  <c r="O34" i="31"/>
  <c r="N34" i="31"/>
  <c r="M34" i="31"/>
  <c r="L34" i="31"/>
  <c r="K34" i="31"/>
  <c r="I34" i="31"/>
  <c r="H34" i="31"/>
  <c r="CB31" i="31"/>
  <c r="CA31" i="31"/>
  <c r="BZ31" i="31"/>
  <c r="BY31" i="31"/>
  <c r="BX31" i="31"/>
  <c r="BR31" i="31"/>
  <c r="BQ31" i="31"/>
  <c r="BP31" i="31"/>
  <c r="BO31" i="31"/>
  <c r="BN31" i="31"/>
  <c r="BM31" i="31"/>
  <c r="BL31" i="31"/>
  <c r="BK31" i="31"/>
  <c r="BJ31" i="31"/>
  <c r="BI31" i="31"/>
  <c r="BC31" i="31"/>
  <c r="BB31" i="31"/>
  <c r="BA31" i="31"/>
  <c r="AZ31" i="31"/>
  <c r="AY31" i="31"/>
  <c r="AX31" i="31"/>
  <c r="AW31" i="31"/>
  <c r="AV31" i="31"/>
  <c r="AU31" i="31"/>
  <c r="AT31" i="31"/>
  <c r="AN31" i="31"/>
  <c r="AM31" i="31"/>
  <c r="AL31" i="31"/>
  <c r="AK31" i="31"/>
  <c r="AJ31" i="31"/>
  <c r="AI31" i="31"/>
  <c r="AH31" i="31"/>
  <c r="AG31" i="31"/>
  <c r="AF31" i="31"/>
  <c r="AE31" i="31"/>
  <c r="AD31" i="31"/>
  <c r="AC31" i="31"/>
  <c r="AB31" i="31"/>
  <c r="AA31" i="31"/>
  <c r="Z31" i="31"/>
  <c r="Y31" i="31"/>
  <c r="X31" i="31"/>
  <c r="W31" i="31"/>
  <c r="V31" i="31"/>
  <c r="U31" i="31"/>
  <c r="T31" i="31"/>
  <c r="S31" i="31"/>
  <c r="R31" i="31"/>
  <c r="Q31" i="31"/>
  <c r="P31" i="31"/>
  <c r="O31" i="31"/>
  <c r="N31" i="31"/>
  <c r="M31" i="31"/>
  <c r="L31" i="31"/>
  <c r="K31" i="31"/>
  <c r="I31" i="31"/>
  <c r="H31" i="31"/>
  <c r="CB28" i="31"/>
  <c r="CA28" i="31"/>
  <c r="BZ28" i="31"/>
  <c r="BY28" i="31"/>
  <c r="BX28" i="31"/>
  <c r="BR28" i="31"/>
  <c r="BQ28" i="31"/>
  <c r="BP28" i="31"/>
  <c r="BO28" i="31"/>
  <c r="BN28" i="31"/>
  <c r="BM28" i="31"/>
  <c r="BL28" i="31"/>
  <c r="BK28" i="31"/>
  <c r="BJ28" i="31"/>
  <c r="BI28" i="31"/>
  <c r="BC28" i="31"/>
  <c r="BB28" i="31"/>
  <c r="BA28" i="31"/>
  <c r="AZ28" i="31"/>
  <c r="AY28" i="31"/>
  <c r="AX28" i="31"/>
  <c r="AW28" i="31"/>
  <c r="AV28" i="31"/>
  <c r="AU28" i="31"/>
  <c r="AT28" i="31"/>
  <c r="AN28" i="31"/>
  <c r="AM28" i="31"/>
  <c r="AL28" i="31"/>
  <c r="AK28" i="31"/>
  <c r="AJ28" i="31"/>
  <c r="AI28" i="31"/>
  <c r="AH28" i="31"/>
  <c r="AG28" i="31"/>
  <c r="AF28" i="31"/>
  <c r="AE28" i="31"/>
  <c r="AD28" i="31"/>
  <c r="AC28" i="31"/>
  <c r="AB28" i="31"/>
  <c r="AA28" i="31"/>
  <c r="Z28" i="31"/>
  <c r="Y28" i="31"/>
  <c r="X28" i="31"/>
  <c r="W28" i="31"/>
  <c r="V28" i="31"/>
  <c r="U28" i="31"/>
  <c r="T28" i="31"/>
  <c r="S28" i="31"/>
  <c r="R28" i="31"/>
  <c r="Q28" i="31"/>
  <c r="P28" i="31"/>
  <c r="O28" i="31"/>
  <c r="N28" i="31"/>
  <c r="M28" i="31"/>
  <c r="L28" i="31"/>
  <c r="K28" i="31"/>
  <c r="I28" i="31"/>
  <c r="H28" i="31"/>
  <c r="BL25" i="31"/>
  <c r="BB25" i="31"/>
  <c r="AH25" i="31"/>
  <c r="Y25" i="31"/>
  <c r="O25" i="31"/>
  <c r="CB24" i="31"/>
  <c r="CA24" i="31"/>
  <c r="BZ24" i="31"/>
  <c r="BY24" i="31"/>
  <c r="BX24" i="31"/>
  <c r="BR24" i="31"/>
  <c r="BQ24" i="31"/>
  <c r="BP24" i="31"/>
  <c r="BO24" i="31"/>
  <c r="BN24" i="31"/>
  <c r="BM24" i="31"/>
  <c r="BL24" i="31"/>
  <c r="BK24" i="31"/>
  <c r="BJ24" i="31"/>
  <c r="BI24" i="31"/>
  <c r="BC24" i="31"/>
  <c r="BB24" i="31"/>
  <c r="BA24" i="31"/>
  <c r="AZ24" i="31"/>
  <c r="AY24" i="31"/>
  <c r="AX24" i="31"/>
  <c r="AW24" i="31"/>
  <c r="AV24" i="31"/>
  <c r="AU24" i="31"/>
  <c r="AT24" i="31"/>
  <c r="AN24" i="31"/>
  <c r="AM24" i="31"/>
  <c r="AL24" i="31"/>
  <c r="AK24" i="31"/>
  <c r="AJ24" i="31"/>
  <c r="AI24" i="31"/>
  <c r="AH24" i="31"/>
  <c r="AG24" i="31"/>
  <c r="AF24" i="31"/>
  <c r="AE24" i="31"/>
  <c r="AD24" i="31"/>
  <c r="AC24" i="31"/>
  <c r="AB24" i="31"/>
  <c r="AA24" i="31"/>
  <c r="Z24" i="31"/>
  <c r="Y24" i="31"/>
  <c r="X24" i="31"/>
  <c r="W24" i="31"/>
  <c r="V24" i="31"/>
  <c r="U24" i="31"/>
  <c r="T24" i="31"/>
  <c r="S24" i="31"/>
  <c r="R24" i="31"/>
  <c r="Q24" i="31"/>
  <c r="P24" i="31"/>
  <c r="O24" i="31"/>
  <c r="N24" i="31"/>
  <c r="M24" i="31"/>
  <c r="L24" i="31"/>
  <c r="K24" i="31"/>
  <c r="I24" i="31"/>
  <c r="H24" i="31"/>
  <c r="BY22" i="31"/>
  <c r="BL22" i="31"/>
  <c r="AY22" i="31"/>
  <c r="N22" i="31"/>
  <c r="U41" i="32" l="1"/>
  <c r="U20" i="32" s="1"/>
  <c r="K82" i="32"/>
  <c r="K25" i="32" s="1"/>
  <c r="AN41" i="32"/>
  <c r="AN20" i="32" s="1"/>
  <c r="AN18" i="32" s="1"/>
  <c r="Z41" i="32"/>
  <c r="Z20" i="32" s="1"/>
  <c r="V41" i="32"/>
  <c r="V20" i="32" s="1"/>
  <c r="N41" i="32"/>
  <c r="N20" i="32" s="1"/>
  <c r="CA82" i="31"/>
  <c r="BY41" i="31"/>
  <c r="AH41" i="31"/>
  <c r="BZ41" i="31"/>
  <c r="BY51" i="31"/>
  <c r="BY50" i="31" s="1"/>
  <c r="BN75" i="31"/>
  <c r="BN70" i="31" s="1"/>
  <c r="BN23" i="31" s="1"/>
  <c r="BN82" i="31"/>
  <c r="AC27" i="32"/>
  <c r="AC19" i="32" s="1"/>
  <c r="M41" i="32"/>
  <c r="M20" i="32" s="1"/>
  <c r="M117" i="34"/>
  <c r="AE82" i="31"/>
  <c r="AE25" i="31" s="1"/>
  <c r="AC83" i="32"/>
  <c r="AC82" i="32" s="1"/>
  <c r="AC25" i="32" s="1"/>
  <c r="M68" i="34"/>
  <c r="AJ41" i="31"/>
  <c r="CB41" i="31"/>
  <c r="CB20" i="31" s="1"/>
  <c r="CB51" i="31"/>
  <c r="CB50" i="31" s="1"/>
  <c r="CB21" i="31" s="1"/>
  <c r="AJ75" i="31"/>
  <c r="AJ70" i="31" s="1"/>
  <c r="AJ23" i="31" s="1"/>
  <c r="CA75" i="31"/>
  <c r="CA70" i="31" s="1"/>
  <c r="CA23" i="31" s="1"/>
  <c r="AJ82" i="31"/>
  <c r="Y27" i="32"/>
  <c r="K75" i="32"/>
  <c r="M128" i="34"/>
  <c r="AF83" i="32"/>
  <c r="AT82" i="31"/>
  <c r="AT25" i="31" s="1"/>
  <c r="BI41" i="31"/>
  <c r="BI20" i="31" s="1"/>
  <c r="AY75" i="31"/>
  <c r="AY70" i="31" s="1"/>
  <c r="AT75" i="31"/>
  <c r="AT70" i="31" s="1"/>
  <c r="AF77" i="32"/>
  <c r="AF75" i="32" s="1"/>
  <c r="AF70" i="32" s="1"/>
  <c r="AF23" i="32" s="1"/>
  <c r="AY82" i="31"/>
  <c r="AF85" i="32"/>
  <c r="I27" i="32"/>
  <c r="U27" i="32"/>
  <c r="U19" i="32" s="1"/>
  <c r="Q41" i="32"/>
  <c r="Q20" i="32" s="1"/>
  <c r="AJ51" i="31"/>
  <c r="AI83" i="32"/>
  <c r="AI82" i="32" s="1"/>
  <c r="AI25" i="32" s="1"/>
  <c r="BI82" i="31"/>
  <c r="BI25" i="31" s="1"/>
  <c r="Y41" i="32"/>
  <c r="Y20" i="32" s="1"/>
  <c r="H51" i="32"/>
  <c r="H50" i="32" s="1"/>
  <c r="H21" i="32" s="1"/>
  <c r="M51" i="32"/>
  <c r="M50" i="32" s="1"/>
  <c r="K53" i="32"/>
  <c r="L51" i="32"/>
  <c r="L50" i="32" s="1"/>
  <c r="J75" i="32"/>
  <c r="J70" i="32" s="1"/>
  <c r="J23" i="32" s="1"/>
  <c r="AI75" i="32"/>
  <c r="AI70" i="32" s="1"/>
  <c r="AI23" i="32" s="1"/>
  <c r="AF51" i="32"/>
  <c r="AF50" i="32" s="1"/>
  <c r="AF21" i="32" s="1"/>
  <c r="J51" i="32"/>
  <c r="J50" i="32" s="1"/>
  <c r="J21" i="32" s="1"/>
  <c r="AI51" i="32"/>
  <c r="AI50" i="32" s="1"/>
  <c r="AI21" i="32" s="1"/>
  <c r="AC75" i="32"/>
  <c r="AC70" i="32" s="1"/>
  <c r="AC23" i="32" s="1"/>
  <c r="AL85" i="32"/>
  <c r="BI75" i="31"/>
  <c r="BI70" i="31" s="1"/>
  <c r="AE75" i="31"/>
  <c r="AE70" i="31" s="1"/>
  <c r="AE23" i="31" s="1"/>
  <c r="BY25" i="31"/>
  <c r="BQ20" i="31"/>
  <c r="CE20" i="31"/>
  <c r="CE18" i="31" s="1"/>
  <c r="CE26" i="31"/>
  <c r="CF20" i="31"/>
  <c r="CF18" i="31" s="1"/>
  <c r="CF26" i="31"/>
  <c r="CC20" i="31"/>
  <c r="CC18" i="31" s="1"/>
  <c r="CC26" i="31"/>
  <c r="CG20" i="31"/>
  <c r="CG18" i="31" s="1"/>
  <c r="CG26" i="31"/>
  <c r="BA27" i="31"/>
  <c r="BA19" i="31" s="1"/>
  <c r="I41" i="31"/>
  <c r="I20" i="31" s="1"/>
  <c r="CD20" i="31"/>
  <c r="CD18" i="31" s="1"/>
  <c r="CD26" i="31"/>
  <c r="AH51" i="31"/>
  <c r="BY23" i="31"/>
  <c r="AY23" i="31"/>
  <c r="X27" i="31"/>
  <c r="X19" i="31" s="1"/>
  <c r="AF27" i="31"/>
  <c r="AF19" i="31" s="1"/>
  <c r="BR20" i="31"/>
  <c r="BX27" i="31"/>
  <c r="BX19" i="31" s="1"/>
  <c r="CB27" i="31"/>
  <c r="CB19" i="31" s="1"/>
  <c r="K27" i="31"/>
  <c r="K19" i="31" s="1"/>
  <c r="W27" i="31"/>
  <c r="W19" i="31" s="1"/>
  <c r="AV27" i="31"/>
  <c r="AV19" i="31" s="1"/>
  <c r="BM27" i="31"/>
  <c r="BM19" i="31" s="1"/>
  <c r="BZ23" i="31"/>
  <c r="I41" i="32"/>
  <c r="I20" i="32" s="1"/>
  <c r="CB23" i="31"/>
  <c r="BZ21" i="31"/>
  <c r="I27" i="31"/>
  <c r="I19" i="31" s="1"/>
  <c r="N27" i="31"/>
  <c r="N19" i="31" s="1"/>
  <c r="R27" i="31"/>
  <c r="R19" i="31" s="1"/>
  <c r="V27" i="31"/>
  <c r="V19" i="31" s="1"/>
  <c r="Z27" i="31"/>
  <c r="Z19" i="31" s="1"/>
  <c r="AD27" i="31"/>
  <c r="AD19" i="31" s="1"/>
  <c r="AH27" i="31"/>
  <c r="AH19" i="31" s="1"/>
  <c r="AL27" i="31"/>
  <c r="AL19" i="31" s="1"/>
  <c r="AU27" i="31"/>
  <c r="AU19" i="31" s="1"/>
  <c r="AY27" i="31"/>
  <c r="AY19" i="31" s="1"/>
  <c r="BC27" i="31"/>
  <c r="BC19" i="31" s="1"/>
  <c r="BL27" i="31"/>
  <c r="BL19" i="31" s="1"/>
  <c r="BP27" i="31"/>
  <c r="BP19" i="31" s="1"/>
  <c r="BY27" i="31"/>
  <c r="BY19" i="31" s="1"/>
  <c r="L27" i="31"/>
  <c r="L19" i="31" s="1"/>
  <c r="P27" i="31"/>
  <c r="P19" i="31" s="1"/>
  <c r="T27" i="31"/>
  <c r="T19" i="31" s="1"/>
  <c r="AB27" i="31"/>
  <c r="AJ27" i="31"/>
  <c r="AJ19" i="31" s="1"/>
  <c r="AN27" i="31"/>
  <c r="AN19" i="31" s="1"/>
  <c r="AW27" i="31"/>
  <c r="BJ27" i="31"/>
  <c r="BJ19" i="31" s="1"/>
  <c r="BN27" i="31"/>
  <c r="BN19" i="31" s="1"/>
  <c r="BR27" i="31"/>
  <c r="CA27" i="31"/>
  <c r="CA19" i="31" s="1"/>
  <c r="AE52" i="31"/>
  <c r="AC52" i="32" s="1"/>
  <c r="AB41" i="31"/>
  <c r="AB20" i="31" s="1"/>
  <c r="AJ20" i="31"/>
  <c r="O27" i="31"/>
  <c r="O19" i="31" s="1"/>
  <c r="S27" i="31"/>
  <c r="S19" i="31" s="1"/>
  <c r="AA27" i="31"/>
  <c r="AA19" i="31" s="1"/>
  <c r="AE27" i="31"/>
  <c r="AE19" i="31" s="1"/>
  <c r="AI27" i="31"/>
  <c r="AI19" i="31" s="1"/>
  <c r="AM27" i="31"/>
  <c r="AM19" i="31" s="1"/>
  <c r="AZ27" i="31"/>
  <c r="AZ19" i="31" s="1"/>
  <c r="BI27" i="31"/>
  <c r="BI19" i="31" s="1"/>
  <c r="BQ27" i="31"/>
  <c r="BQ19" i="31" s="1"/>
  <c r="BZ27" i="31"/>
  <c r="BZ19" i="31" s="1"/>
  <c r="S41" i="31"/>
  <c r="S20" i="31" s="1"/>
  <c r="AW20" i="31"/>
  <c r="L41" i="31"/>
  <c r="L20" i="31" s="1"/>
  <c r="AY25" i="31"/>
  <c r="BZ25" i="31"/>
  <c r="K52" i="32"/>
  <c r="H70" i="32"/>
  <c r="H23" i="32" s="1"/>
  <c r="J82" i="32"/>
  <c r="J25" i="32" s="1"/>
  <c r="H82" i="32"/>
  <c r="H25" i="32" s="1"/>
  <c r="AE41" i="31"/>
  <c r="AE20" i="31" s="1"/>
  <c r="K41" i="31"/>
  <c r="K20" i="31" s="1"/>
  <c r="AA41" i="31"/>
  <c r="AA20" i="31" s="1"/>
  <c r="AI20" i="31"/>
  <c r="O41" i="31"/>
  <c r="O20" i="31" s="1"/>
  <c r="T41" i="31"/>
  <c r="T20" i="31" s="1"/>
  <c r="M27" i="31"/>
  <c r="M19" i="31" s="1"/>
  <c r="U27" i="31"/>
  <c r="U19" i="31" s="1"/>
  <c r="AT27" i="31"/>
  <c r="AT19" i="31" s="1"/>
  <c r="BX45" i="31"/>
  <c r="BX44" i="31" s="1"/>
  <c r="CA25" i="31"/>
  <c r="BX85" i="31"/>
  <c r="M27" i="32"/>
  <c r="M19" i="32" s="1"/>
  <c r="Q27" i="32"/>
  <c r="AI27" i="32"/>
  <c r="L41" i="32"/>
  <c r="L20" i="32" s="1"/>
  <c r="P41" i="32"/>
  <c r="P20" i="32" s="1"/>
  <c r="P18" i="32" s="1"/>
  <c r="T41" i="32"/>
  <c r="T20" i="32" s="1"/>
  <c r="T18" i="32" s="1"/>
  <c r="X41" i="32"/>
  <c r="X20" i="32" s="1"/>
  <c r="X18" i="32" s="1"/>
  <c r="AB41" i="32"/>
  <c r="AM26" i="32"/>
  <c r="AM20" i="32"/>
  <c r="AM18" i="32" s="1"/>
  <c r="AV20" i="31"/>
  <c r="K41" i="32"/>
  <c r="K20" i="32" s="1"/>
  <c r="H27" i="31"/>
  <c r="H19" i="31" s="1"/>
  <c r="Q27" i="31"/>
  <c r="Q19" i="31" s="1"/>
  <c r="Y27" i="31"/>
  <c r="Y19" i="31" s="1"/>
  <c r="AC27" i="31"/>
  <c r="AC19" i="31" s="1"/>
  <c r="AG27" i="31"/>
  <c r="AG19" i="31" s="1"/>
  <c r="AK27" i="31"/>
  <c r="AK19" i="31" s="1"/>
  <c r="AX27" i="31"/>
  <c r="AX19" i="31" s="1"/>
  <c r="BB27" i="31"/>
  <c r="BB19" i="31" s="1"/>
  <c r="BK27" i="31"/>
  <c r="BK19" i="31" s="1"/>
  <c r="BO27" i="31"/>
  <c r="BO19" i="31" s="1"/>
  <c r="BY21" i="31"/>
  <c r="AE53" i="31"/>
  <c r="AC53" i="32" s="1"/>
  <c r="BX53" i="31"/>
  <c r="M41" i="31"/>
  <c r="Q41" i="31"/>
  <c r="Q20" i="31" s="1"/>
  <c r="Y41" i="31"/>
  <c r="AC41" i="31"/>
  <c r="AC20" i="31" s="1"/>
  <c r="P41" i="31"/>
  <c r="P20" i="31" s="1"/>
  <c r="P18" i="31" s="1"/>
  <c r="BA20" i="31"/>
  <c r="BX48" i="31"/>
  <c r="BX47" i="31" s="1"/>
  <c r="BX55" i="31"/>
  <c r="CB25" i="31"/>
  <c r="J27" i="32"/>
  <c r="R27" i="32"/>
  <c r="Z27" i="32"/>
  <c r="Z19" i="32" s="1"/>
  <c r="Z18" i="32" s="1"/>
  <c r="AK27" i="32"/>
  <c r="AK19" i="32" s="1"/>
  <c r="AK18" i="32" s="1"/>
  <c r="AL76" i="32"/>
  <c r="K70" i="32"/>
  <c r="K23" i="32" s="1"/>
  <c r="M172" i="34"/>
  <c r="M310" i="34" s="1"/>
  <c r="M194" i="34"/>
  <c r="M53" i="34"/>
  <c r="BJ20" i="31"/>
  <c r="BN20" i="31"/>
  <c r="BY20" i="31"/>
  <c r="AF41" i="31"/>
  <c r="AF20" i="31" s="1"/>
  <c r="AF18" i="31" s="1"/>
  <c r="AN20" i="31"/>
  <c r="BX77" i="31"/>
  <c r="AJ25" i="31"/>
  <c r="BN25" i="31"/>
  <c r="AE26" i="32"/>
  <c r="AL44" i="32"/>
  <c r="N41" i="31"/>
  <c r="N20" i="31" s="1"/>
  <c r="BL20" i="31"/>
  <c r="BP20" i="31"/>
  <c r="X41" i="31"/>
  <c r="X20" i="31" s="1"/>
  <c r="BX54" i="31"/>
  <c r="BI23" i="31"/>
  <c r="O41" i="32"/>
  <c r="O26" i="32" s="1"/>
  <c r="S41" i="32"/>
  <c r="S26" i="32" s="1"/>
  <c r="W41" i="32"/>
  <c r="W20" i="32" s="1"/>
  <c r="W18" i="32" s="1"/>
  <c r="AA41" i="32"/>
  <c r="AA26" i="32" s="1"/>
  <c r="K54" i="32"/>
  <c r="M223" i="34"/>
  <c r="M222" i="34" s="1"/>
  <c r="F185" i="34"/>
  <c r="F113" i="34"/>
  <c r="M114" i="34"/>
  <c r="M104" i="34"/>
  <c r="K103" i="34"/>
  <c r="M123" i="34"/>
  <c r="K95" i="34"/>
  <c r="M37" i="34"/>
  <c r="K246" i="34"/>
  <c r="I73" i="34"/>
  <c r="K74" i="34"/>
  <c r="F309" i="34"/>
  <c r="F168" i="34"/>
  <c r="F167" i="34" s="1"/>
  <c r="K254" i="34"/>
  <c r="M254" i="34" s="1"/>
  <c r="K303" i="34"/>
  <c r="M184" i="34"/>
  <c r="G96" i="34"/>
  <c r="M97" i="34"/>
  <c r="I199" i="34"/>
  <c r="K199" i="34" s="1"/>
  <c r="G246" i="34"/>
  <c r="M303" i="34"/>
  <c r="G243" i="34"/>
  <c r="M210" i="34"/>
  <c r="M243" i="34" s="1"/>
  <c r="G81" i="34"/>
  <c r="G109" i="34" s="1"/>
  <c r="M125" i="34"/>
  <c r="K198" i="34"/>
  <c r="M198" i="34" s="1"/>
  <c r="M106" i="34"/>
  <c r="M171" i="34"/>
  <c r="M168" i="34" s="1"/>
  <c r="G168" i="34"/>
  <c r="G167" i="34" s="1"/>
  <c r="G242" i="34" s="1"/>
  <c r="M70" i="34"/>
  <c r="M246" i="34"/>
  <c r="K200" i="34"/>
  <c r="M200" i="34" s="1"/>
  <c r="M75" i="34"/>
  <c r="G85" i="34"/>
  <c r="I195" i="34"/>
  <c r="M195" i="34" s="1"/>
  <c r="I46" i="34"/>
  <c r="I89" i="34" s="1"/>
  <c r="K31" i="34"/>
  <c r="M31" i="34" s="1"/>
  <c r="M23" i="34" s="1"/>
  <c r="I175" i="34"/>
  <c r="I167" i="34" s="1"/>
  <c r="I23" i="34"/>
  <c r="E139" i="34"/>
  <c r="E143" i="34" s="1"/>
  <c r="E113" i="34"/>
  <c r="E110" i="34"/>
  <c r="E160" i="34"/>
  <c r="G256" i="34"/>
  <c r="F262" i="34"/>
  <c r="M72" i="34"/>
  <c r="I95" i="34"/>
  <c r="E305" i="34"/>
  <c r="J41" i="32"/>
  <c r="J20" i="32" s="1"/>
  <c r="AI41" i="32"/>
  <c r="AI20" i="32" s="1"/>
  <c r="AF41" i="32"/>
  <c r="AL55" i="32"/>
  <c r="H41" i="31"/>
  <c r="CA20" i="31"/>
  <c r="AT20" i="31"/>
  <c r="W41" i="31"/>
  <c r="AM20" i="31"/>
  <c r="AZ20" i="31"/>
  <c r="BM20" i="31"/>
  <c r="BZ20" i="31"/>
  <c r="R41" i="31"/>
  <c r="R20" i="31" s="1"/>
  <c r="V41" i="31"/>
  <c r="Z41" i="31"/>
  <c r="Z20" i="31" s="1"/>
  <c r="AD41" i="31"/>
  <c r="AD20" i="31" s="1"/>
  <c r="AH20" i="31"/>
  <c r="AL20" i="31"/>
  <c r="AU20" i="31"/>
  <c r="AY20" i="31"/>
  <c r="BC20" i="31"/>
  <c r="BL23" i="31"/>
  <c r="AL23" i="31"/>
  <c r="O23" i="31"/>
  <c r="K23" i="31"/>
  <c r="AH18" i="32"/>
  <c r="J19" i="32"/>
  <c r="R26" i="32"/>
  <c r="R19" i="32"/>
  <c r="R18" i="32" s="1"/>
  <c r="O20" i="32"/>
  <c r="O18" i="32" s="1"/>
  <c r="AL52" i="32"/>
  <c r="AL77" i="32"/>
  <c r="H19" i="32"/>
  <c r="N19" i="32"/>
  <c r="V19" i="32"/>
  <c r="AE19" i="32"/>
  <c r="AE18" i="32" s="1"/>
  <c r="AH26" i="32"/>
  <c r="AL54" i="32"/>
  <c r="U18" i="32"/>
  <c r="H41" i="32"/>
  <c r="H20" i="32" s="1"/>
  <c r="I19" i="32"/>
  <c r="Q19" i="32"/>
  <c r="Y19" i="32"/>
  <c r="Y18" i="32" s="1"/>
  <c r="U26" i="32"/>
  <c r="AL42" i="32"/>
  <c r="AC42" i="32"/>
  <c r="AC44" i="32"/>
  <c r="AL48" i="32"/>
  <c r="AL47" i="32" s="1"/>
  <c r="AL53" i="32"/>
  <c r="BR19" i="31"/>
  <c r="BX43" i="31"/>
  <c r="BX42" i="31" s="1"/>
  <c r="BX76" i="31"/>
  <c r="BX83" i="31"/>
  <c r="U41" i="31"/>
  <c r="AG41" i="31"/>
  <c r="AK26" i="32" l="1"/>
  <c r="AN26" i="32"/>
  <c r="V26" i="32"/>
  <c r="N26" i="32"/>
  <c r="Z26" i="32"/>
  <c r="Y26" i="32"/>
  <c r="V18" i="32"/>
  <c r="N18" i="32"/>
  <c r="I26" i="32"/>
  <c r="Q26" i="32"/>
  <c r="AL83" i="32"/>
  <c r="AL82" i="32" s="1"/>
  <c r="AL25" i="32" s="1"/>
  <c r="AJ50" i="31"/>
  <c r="AJ21" i="31" s="1"/>
  <c r="AJ18" i="31" s="1"/>
  <c r="AH50" i="31"/>
  <c r="AH21" i="31" s="1"/>
  <c r="AH18" i="31" s="1"/>
  <c r="AC51" i="32"/>
  <c r="AC50" i="32" s="1"/>
  <c r="AC21" i="32" s="1"/>
  <c r="BX41" i="31"/>
  <c r="BX20" i="31" s="1"/>
  <c r="BX82" i="31"/>
  <c r="AF82" i="32"/>
  <c r="AF25" i="32" s="1"/>
  <c r="Q18" i="32"/>
  <c r="CA51" i="31"/>
  <c r="CA50" i="31" s="1"/>
  <c r="CA21" i="31" s="1"/>
  <c r="CA18" i="31" s="1"/>
  <c r="AL75" i="32"/>
  <c r="AL70" i="32" s="1"/>
  <c r="AL23" i="32" s="1"/>
  <c r="M21" i="32"/>
  <c r="M18" i="32" s="1"/>
  <c r="M26" i="32"/>
  <c r="AL51" i="32"/>
  <c r="AL50" i="32" s="1"/>
  <c r="AL21" i="32" s="1"/>
  <c r="K51" i="32"/>
  <c r="K50" i="32" s="1"/>
  <c r="K21" i="32" s="1"/>
  <c r="K18" i="32" s="1"/>
  <c r="S20" i="32"/>
  <c r="S18" i="32" s="1"/>
  <c r="T26" i="32"/>
  <c r="AA20" i="32"/>
  <c r="AA18" i="32" s="1"/>
  <c r="P26" i="32"/>
  <c r="BX75" i="31"/>
  <c r="BX70" i="31" s="1"/>
  <c r="BX23" i="31" s="1"/>
  <c r="BQ18" i="31"/>
  <c r="BA18" i="31"/>
  <c r="X18" i="31"/>
  <c r="I18" i="31"/>
  <c r="BQ26" i="31"/>
  <c r="BP18" i="31"/>
  <c r="AB26" i="31"/>
  <c r="AU18" i="31"/>
  <c r="Z18" i="31"/>
  <c r="AA18" i="31"/>
  <c r="BM18" i="31"/>
  <c r="AV26" i="31"/>
  <c r="N18" i="31"/>
  <c r="AV18" i="31"/>
  <c r="BL18" i="31"/>
  <c r="BR18" i="31"/>
  <c r="K26" i="31"/>
  <c r="AB19" i="31"/>
  <c r="AB18" i="31" s="1"/>
  <c r="AE51" i="31"/>
  <c r="AE50" i="31" s="1"/>
  <c r="L18" i="31"/>
  <c r="I26" i="31"/>
  <c r="BR26" i="31"/>
  <c r="Q18" i="31"/>
  <c r="BP26" i="31"/>
  <c r="BJ18" i="31"/>
  <c r="I18" i="32"/>
  <c r="K18" i="31"/>
  <c r="S18" i="31"/>
  <c r="AW26" i="31"/>
  <c r="BM26" i="31"/>
  <c r="AD26" i="31"/>
  <c r="AY26" i="31"/>
  <c r="AI18" i="31"/>
  <c r="BI18" i="31"/>
  <c r="BZ18" i="31"/>
  <c r="BY26" i="31"/>
  <c r="T26" i="31"/>
  <c r="AW19" i="31"/>
  <c r="AW18" i="31" s="1"/>
  <c r="L26" i="31"/>
  <c r="S26" i="31"/>
  <c r="BC18" i="31"/>
  <c r="R18" i="31"/>
  <c r="AN18" i="31"/>
  <c r="M26" i="31"/>
  <c r="T18" i="31"/>
  <c r="X26" i="31"/>
  <c r="O18" i="31"/>
  <c r="AD18" i="31"/>
  <c r="O26" i="31"/>
  <c r="BX52" i="31"/>
  <c r="BX51" i="31" s="1"/>
  <c r="BX50" i="31" s="1"/>
  <c r="CB18" i="31"/>
  <c r="BY18" i="31"/>
  <c r="AZ26" i="31"/>
  <c r="AC26" i="31"/>
  <c r="AC18" i="31"/>
  <c r="AN26" i="31"/>
  <c r="AM26" i="31"/>
  <c r="Z26" i="31"/>
  <c r="AF26" i="31"/>
  <c r="CB26" i="31"/>
  <c r="AY18" i="31"/>
  <c r="AZ18" i="31"/>
  <c r="M20" i="31"/>
  <c r="M18" i="31" s="1"/>
  <c r="Y26" i="31"/>
  <c r="BX25" i="31"/>
  <c r="AU26" i="31"/>
  <c r="AM18" i="31"/>
  <c r="AF20" i="32"/>
  <c r="AI26" i="32"/>
  <c r="BL26" i="31"/>
  <c r="AI26" i="31"/>
  <c r="P26" i="31"/>
  <c r="AA26" i="31"/>
  <c r="AI19" i="32"/>
  <c r="AI18" i="32" s="1"/>
  <c r="X26" i="32"/>
  <c r="BA26" i="31"/>
  <c r="BZ26" i="31"/>
  <c r="BJ26" i="31"/>
  <c r="N26" i="31"/>
  <c r="R26" i="31"/>
  <c r="BN18" i="31"/>
  <c r="AL18" i="31"/>
  <c r="M95" i="34"/>
  <c r="AB26" i="32"/>
  <c r="AB20" i="32"/>
  <c r="AB18" i="32" s="1"/>
  <c r="AJ26" i="31"/>
  <c r="W26" i="32"/>
  <c r="Y20" i="31"/>
  <c r="Y18" i="31" s="1"/>
  <c r="M199" i="34"/>
  <c r="M185" i="34" s="1"/>
  <c r="BI26" i="31"/>
  <c r="BC26" i="31"/>
  <c r="AL26" i="31"/>
  <c r="Q26" i="31"/>
  <c r="I305" i="34"/>
  <c r="I309" i="34" s="1"/>
  <c r="G139" i="34"/>
  <c r="G160" i="34"/>
  <c r="G110" i="34"/>
  <c r="K46" i="34"/>
  <c r="K38" i="34" s="1"/>
  <c r="K76" i="34" s="1"/>
  <c r="I38" i="34"/>
  <c r="I76" i="34" s="1"/>
  <c r="K73" i="34"/>
  <c r="M73" i="34" s="1"/>
  <c r="K185" i="34"/>
  <c r="G262" i="34"/>
  <c r="I256" i="34"/>
  <c r="K175" i="34"/>
  <c r="K23" i="34"/>
  <c r="I185" i="34"/>
  <c r="I242" i="34" s="1"/>
  <c r="I250" i="34" s="1"/>
  <c r="M74" i="34"/>
  <c r="G305" i="34"/>
  <c r="E157" i="34"/>
  <c r="E140" i="34"/>
  <c r="F242" i="34"/>
  <c r="F250" i="34" s="1"/>
  <c r="F305" i="34"/>
  <c r="G309" i="34"/>
  <c r="G82" i="34"/>
  <c r="M82" i="34" s="1"/>
  <c r="M85" i="34"/>
  <c r="G250" i="34"/>
  <c r="K96" i="34"/>
  <c r="M96" i="34" s="1"/>
  <c r="M103" i="34"/>
  <c r="J26" i="32"/>
  <c r="L21" i="32"/>
  <c r="L18" i="32" s="1"/>
  <c r="L26" i="32"/>
  <c r="J18" i="32"/>
  <c r="AL41" i="32"/>
  <c r="AL20" i="32" s="1"/>
  <c r="AH26" i="31"/>
  <c r="W26" i="31"/>
  <c r="W20" i="31"/>
  <c r="W18" i="31" s="1"/>
  <c r="H26" i="31"/>
  <c r="H20" i="31"/>
  <c r="H18" i="31" s="1"/>
  <c r="V26" i="31"/>
  <c r="V20" i="31"/>
  <c r="V18" i="31" s="1"/>
  <c r="AT23" i="31"/>
  <c r="AT18" i="31" s="1"/>
  <c r="AT26" i="31"/>
  <c r="BN26" i="31"/>
  <c r="H18" i="32"/>
  <c r="H26" i="32"/>
  <c r="AC41" i="32"/>
  <c r="BO20" i="31"/>
  <c r="BO18" i="31" s="1"/>
  <c r="BO26" i="31"/>
  <c r="AK26" i="31"/>
  <c r="AK20" i="31"/>
  <c r="AK18" i="31" s="1"/>
  <c r="BK26" i="31"/>
  <c r="BK20" i="31"/>
  <c r="BK18" i="31" s="1"/>
  <c r="BB26" i="31"/>
  <c r="BB20" i="31"/>
  <c r="BB18" i="31" s="1"/>
  <c r="U26" i="31"/>
  <c r="U20" i="31"/>
  <c r="U18" i="31" s="1"/>
  <c r="AX26" i="31"/>
  <c r="AX20" i="31"/>
  <c r="AX18" i="31" s="1"/>
  <c r="AG26" i="31"/>
  <c r="AG20" i="31"/>
  <c r="AG18" i="31" s="1"/>
  <c r="AF26" i="32" l="1"/>
  <c r="AF18" i="32"/>
  <c r="K81" i="34"/>
  <c r="M46" i="34"/>
  <c r="M38" i="34" s="1"/>
  <c r="M76" i="34" s="1"/>
  <c r="AE21" i="31"/>
  <c r="AE18" i="31" s="1"/>
  <c r="AE26" i="31"/>
  <c r="CA26" i="31"/>
  <c r="K26" i="32"/>
  <c r="K109" i="34"/>
  <c r="K160" i="34" s="1"/>
  <c r="AL26" i="32"/>
  <c r="K89" i="34"/>
  <c r="M89" i="34" s="1"/>
  <c r="I81" i="34"/>
  <c r="I109" i="34" s="1"/>
  <c r="M175" i="34"/>
  <c r="M167" i="34" s="1"/>
  <c r="K167" i="34"/>
  <c r="M81" i="34"/>
  <c r="E158" i="34"/>
  <c r="E154" i="34" s="1"/>
  <c r="K256" i="34"/>
  <c r="I262" i="34"/>
  <c r="G113" i="34"/>
  <c r="K139" i="34"/>
  <c r="K143" i="34" s="1"/>
  <c r="K110" i="34"/>
  <c r="K113" i="34" s="1"/>
  <c r="G143" i="34"/>
  <c r="AC20" i="32"/>
  <c r="AC26" i="32"/>
  <c r="AL18" i="32"/>
  <c r="BX21" i="31" l="1"/>
  <c r="BX18" i="31" s="1"/>
  <c r="BX26" i="31"/>
  <c r="AC18" i="32"/>
  <c r="G157" i="34"/>
  <c r="G158" i="34" s="1"/>
  <c r="G140" i="34"/>
  <c r="K140" i="34"/>
  <c r="K157" i="34"/>
  <c r="K158" i="34" s="1"/>
  <c r="K262" i="34"/>
  <c r="M256" i="34"/>
  <c r="M262" i="34" s="1"/>
  <c r="M242" i="34"/>
  <c r="M250" i="34" s="1"/>
  <c r="M305" i="34"/>
  <c r="M309" i="34" s="1"/>
  <c r="I160" i="34"/>
  <c r="M160" i="34" s="1"/>
  <c r="I110" i="34"/>
  <c r="I139" i="34"/>
  <c r="M109" i="34"/>
  <c r="K242" i="34"/>
  <c r="K250" i="34" s="1"/>
  <c r="K305" i="34"/>
  <c r="K309" i="34" s="1"/>
  <c r="I143" i="34" l="1"/>
  <c r="M139" i="34"/>
  <c r="K154" i="34"/>
  <c r="G154" i="34"/>
  <c r="I113" i="34"/>
  <c r="M113" i="34" s="1"/>
  <c r="M110" i="34"/>
  <c r="I157" i="34" l="1"/>
  <c r="I140" i="34"/>
  <c r="M140" i="34" s="1"/>
  <c r="M143" i="34"/>
  <c r="M157" i="34" l="1"/>
  <c r="I158" i="34"/>
  <c r="M158" i="34" s="1"/>
  <c r="I154" i="34" l="1"/>
  <c r="M154" i="34" s="1"/>
  <c r="M82" i="21" l="1"/>
  <c r="B6" i="16" l="1"/>
  <c r="Z80" i="15"/>
  <c r="AB74" i="15"/>
  <c r="Z74" i="15"/>
  <c r="B11" i="14"/>
  <c r="BW84" i="14" l="1"/>
  <c r="BX84" i="14"/>
  <c r="BY84" i="14"/>
  <c r="BZ84" i="14"/>
  <c r="CA84" i="14"/>
  <c r="CB84" i="14"/>
  <c r="CC84" i="14"/>
  <c r="F84" i="14"/>
  <c r="G84" i="14"/>
  <c r="H84" i="14"/>
  <c r="I84" i="14"/>
  <c r="J84" i="14"/>
  <c r="K84" i="14"/>
  <c r="E84" i="14"/>
  <c r="AP81" i="13"/>
  <c r="AR81" i="13"/>
  <c r="F74" i="10" l="1"/>
  <c r="G74" i="10"/>
  <c r="H74" i="10"/>
  <c r="I74" i="10"/>
  <c r="J74" i="10"/>
  <c r="K74" i="10"/>
  <c r="L74" i="10"/>
  <c r="M74" i="10"/>
  <c r="N74" i="10"/>
  <c r="O74" i="10"/>
  <c r="P74" i="10"/>
  <c r="Q74" i="10"/>
  <c r="R74" i="10"/>
  <c r="S74" i="10"/>
  <c r="T74" i="10"/>
  <c r="U74" i="10"/>
  <c r="V74" i="10"/>
  <c r="W74" i="10"/>
  <c r="X74" i="10"/>
  <c r="Y74" i="10"/>
  <c r="Z74" i="10"/>
  <c r="AC74" i="10"/>
  <c r="AE74" i="10"/>
  <c r="AF74" i="10"/>
  <c r="AG74" i="10"/>
  <c r="E74" i="10"/>
  <c r="F47" i="10"/>
  <c r="G47" i="10"/>
  <c r="H47" i="10"/>
  <c r="I47" i="10"/>
  <c r="J47" i="10"/>
  <c r="K47" i="10"/>
  <c r="L47" i="10"/>
  <c r="M47" i="10"/>
  <c r="N47" i="10"/>
  <c r="O47" i="10"/>
  <c r="P47" i="10"/>
  <c r="Q47" i="10"/>
  <c r="R47" i="10"/>
  <c r="S47" i="10"/>
  <c r="T47" i="10"/>
  <c r="U47" i="10"/>
  <c r="V47" i="10"/>
  <c r="W47" i="10"/>
  <c r="X47" i="10"/>
  <c r="Y47" i="10"/>
  <c r="Z47" i="10"/>
  <c r="AB47" i="10"/>
  <c r="AC47" i="10"/>
  <c r="AD47" i="10"/>
  <c r="AE47" i="10"/>
  <c r="AF47" i="10"/>
  <c r="AG47" i="10"/>
  <c r="AI47" i="10"/>
  <c r="AJ47" i="10"/>
  <c r="AK47" i="10"/>
  <c r="AL47" i="10"/>
  <c r="AM47" i="10"/>
  <c r="E47" i="10"/>
  <c r="BM86" i="8" l="1"/>
  <c r="BN86" i="8"/>
  <c r="BO86" i="8"/>
  <c r="BP86" i="8"/>
  <c r="BQ86" i="8"/>
  <c r="W89" i="8"/>
  <c r="X89" i="8"/>
  <c r="Y89" i="8"/>
  <c r="Z89" i="8"/>
  <c r="AA89" i="8"/>
  <c r="AB89" i="8"/>
  <c r="AC89" i="8"/>
  <c r="AD89" i="8"/>
  <c r="AE89" i="8"/>
  <c r="AF89" i="8"/>
  <c r="AG89" i="8"/>
  <c r="AH89" i="8"/>
  <c r="AI89" i="8"/>
  <c r="AK89" i="8"/>
  <c r="AL89" i="8"/>
  <c r="AM89" i="8"/>
  <c r="AN89" i="8"/>
  <c r="AO89" i="8"/>
  <c r="AP89" i="8"/>
  <c r="AQ89" i="8"/>
  <c r="AR89" i="8"/>
  <c r="AS89" i="8"/>
  <c r="AT89" i="8"/>
  <c r="AU89" i="8"/>
  <c r="AV89" i="8"/>
  <c r="AW89" i="8"/>
  <c r="AY89" i="8"/>
  <c r="AZ89" i="8"/>
  <c r="BA89" i="8"/>
  <c r="BB89" i="8"/>
  <c r="BC89" i="8"/>
  <c r="BD89" i="8"/>
  <c r="BE89" i="8"/>
  <c r="BF89" i="8"/>
  <c r="BG89" i="8"/>
  <c r="BH89" i="8"/>
  <c r="BI89" i="8"/>
  <c r="BJ89" i="8"/>
  <c r="BK89" i="8"/>
  <c r="BM89" i="8"/>
  <c r="BN89" i="8"/>
  <c r="BO89" i="8"/>
  <c r="BP89" i="8"/>
  <c r="BQ89" i="8"/>
  <c r="BR89" i="8"/>
  <c r="BS89" i="8"/>
  <c r="BT89" i="8"/>
  <c r="BU89" i="8"/>
  <c r="BV89" i="8"/>
  <c r="BW89" i="8"/>
  <c r="AD86" i="7"/>
  <c r="N86" i="7" l="1"/>
  <c r="L86" i="7" s="1"/>
  <c r="O93" i="7"/>
  <c r="N76" i="7"/>
  <c r="L76" i="7" s="1"/>
  <c r="BR59" i="6"/>
  <c r="BP59" i="6"/>
  <c r="BO59" i="6"/>
  <c r="BO73" i="6"/>
  <c r="BD76" i="6"/>
  <c r="BD77" i="6"/>
  <c r="AT86" i="6"/>
  <c r="AF86" i="7" s="1"/>
  <c r="AT87" i="6"/>
  <c r="AT76" i="6"/>
  <c r="AJ86" i="6"/>
  <c r="AJ87" i="6"/>
  <c r="K25" i="6" l="1"/>
  <c r="AW74" i="5" l="1"/>
  <c r="AW75" i="4"/>
  <c r="F38" i="4"/>
  <c r="G38" i="4"/>
  <c r="H38" i="4"/>
  <c r="I38" i="4"/>
  <c r="J38" i="4"/>
  <c r="K38" i="4"/>
  <c r="L38" i="4"/>
  <c r="M38" i="4"/>
  <c r="N38" i="4"/>
  <c r="O38" i="4"/>
  <c r="P38" i="4"/>
  <c r="Q38" i="4"/>
  <c r="R38" i="4"/>
  <c r="S38" i="4"/>
  <c r="T38" i="4"/>
  <c r="U38" i="4"/>
  <c r="V38" i="4"/>
  <c r="W38" i="4"/>
  <c r="X38" i="4"/>
  <c r="Y38" i="4"/>
  <c r="Z38" i="4"/>
  <c r="AA38" i="4"/>
  <c r="AB38" i="4"/>
  <c r="AC38" i="4"/>
  <c r="AD38" i="4"/>
  <c r="AE38" i="4"/>
  <c r="AF38" i="4"/>
  <c r="AG38" i="4"/>
  <c r="AH38" i="4"/>
  <c r="AI38" i="4"/>
  <c r="AJ38" i="4"/>
  <c r="AK38" i="4"/>
  <c r="AL38" i="4"/>
  <c r="AM38" i="4"/>
  <c r="AN38" i="4"/>
  <c r="AO38" i="4"/>
  <c r="AP38" i="4"/>
  <c r="AQ38" i="4"/>
  <c r="AR38" i="4"/>
  <c r="AS38" i="4"/>
  <c r="AT38" i="4"/>
  <c r="AU38" i="4"/>
  <c r="AV38" i="4"/>
  <c r="AW38" i="4"/>
  <c r="AX38" i="4"/>
  <c r="AY38" i="4"/>
  <c r="AZ38" i="4"/>
  <c r="E38" i="4"/>
  <c r="AW76" i="3" l="1"/>
  <c r="AP54" i="3"/>
  <c r="F43" i="3"/>
  <c r="G43" i="3"/>
  <c r="H43" i="3"/>
  <c r="I43" i="3"/>
  <c r="J43" i="3"/>
  <c r="K43" i="3"/>
  <c r="L43" i="3"/>
  <c r="M43" i="3"/>
  <c r="N43" i="3"/>
  <c r="O43" i="3"/>
  <c r="P43" i="3"/>
  <c r="Q43" i="3"/>
  <c r="R43" i="3"/>
  <c r="S43" i="3"/>
  <c r="T43" i="3"/>
  <c r="U43" i="3"/>
  <c r="V43" i="3"/>
  <c r="W43" i="3"/>
  <c r="X43" i="3"/>
  <c r="Y43" i="3"/>
  <c r="Z43" i="3"/>
  <c r="AA43" i="3"/>
  <c r="AB43" i="3"/>
  <c r="AC43" i="3"/>
  <c r="AD43" i="3"/>
  <c r="AE43" i="3"/>
  <c r="AF43" i="3"/>
  <c r="AG43" i="3"/>
  <c r="AH43" i="3"/>
  <c r="AI43" i="3"/>
  <c r="AJ43" i="3"/>
  <c r="AK43" i="3"/>
  <c r="AL43" i="3"/>
  <c r="AM43" i="3"/>
  <c r="AN43" i="3"/>
  <c r="AO43" i="3"/>
  <c r="AP43" i="3"/>
  <c r="AQ43" i="3"/>
  <c r="AR43" i="3"/>
  <c r="AS43" i="3"/>
  <c r="AT43" i="3"/>
  <c r="AU43" i="3"/>
  <c r="AV43" i="3"/>
  <c r="AW43" i="3"/>
  <c r="AX43" i="3"/>
  <c r="AY43" i="3"/>
  <c r="AZ43" i="3"/>
  <c r="E43" i="3"/>
  <c r="AO54" i="3"/>
  <c r="AO37" i="3" l="1"/>
  <c r="AJ49" i="6" l="1"/>
  <c r="AD48" i="7" s="1"/>
  <c r="AJ50" i="6"/>
  <c r="AD49" i="7" s="1"/>
  <c r="V50" i="8" l="1"/>
  <c r="AH52" i="10" s="1"/>
  <c r="AN49" i="7"/>
  <c r="AB49" i="7"/>
  <c r="V49" i="8"/>
  <c r="AH51" i="10" s="1"/>
  <c r="AB48" i="7"/>
  <c r="BD86" i="6"/>
  <c r="AT77" i="6"/>
  <c r="AJ77" i="6"/>
  <c r="AJ76" i="6"/>
  <c r="B8" i="21" l="1"/>
  <c r="B6" i="21"/>
  <c r="B8" i="20"/>
  <c r="B6" i="20"/>
  <c r="B8" i="19"/>
  <c r="B6" i="19"/>
  <c r="B10" i="17"/>
  <c r="B8" i="17"/>
  <c r="B11" i="13"/>
  <c r="B12" i="12"/>
  <c r="B12" i="11"/>
  <c r="B12" i="10"/>
  <c r="B11" i="8"/>
  <c r="B12" i="7"/>
  <c r="B12" i="6"/>
  <c r="B12" i="5"/>
  <c r="B12" i="4"/>
  <c r="B9" i="24" s="1"/>
  <c r="AX86" i="8" l="1"/>
  <c r="E86" i="8"/>
  <c r="B7" i="25"/>
  <c r="B7" i="24"/>
  <c r="B6" i="14"/>
  <c r="B6" i="15" s="1"/>
  <c r="B7" i="12"/>
  <c r="B6" i="13" s="1"/>
  <c r="B7" i="10"/>
  <c r="B7" i="11" s="1"/>
  <c r="B7" i="7"/>
  <c r="B7" i="6"/>
  <c r="B7" i="5"/>
  <c r="B7" i="4"/>
  <c r="BL86" i="8" l="1"/>
  <c r="Q86" i="21"/>
  <c r="Q85" i="21" s="1"/>
  <c r="Q20" i="21" s="1"/>
  <c r="R86" i="21"/>
  <c r="R21" i="21" s="1"/>
  <c r="S86" i="21"/>
  <c r="S21" i="21" s="1"/>
  <c r="T86" i="21"/>
  <c r="T21" i="21" s="1"/>
  <c r="P86" i="21"/>
  <c r="P85" i="21" s="1"/>
  <c r="Q51" i="21"/>
  <c r="Q50" i="21" s="1"/>
  <c r="Q49" i="21" s="1"/>
  <c r="Q48" i="21" s="1"/>
  <c r="R51" i="21"/>
  <c r="R50" i="21" s="1"/>
  <c r="R49" i="21" s="1"/>
  <c r="R48" i="21" s="1"/>
  <c r="S51" i="21"/>
  <c r="S50" i="21" s="1"/>
  <c r="S49" i="21" s="1"/>
  <c r="S48" i="21" s="1"/>
  <c r="T51" i="21"/>
  <c r="T50" i="21" s="1"/>
  <c r="T49" i="21" s="1"/>
  <c r="T48" i="21" s="1"/>
  <c r="Q38" i="21"/>
  <c r="R38" i="21"/>
  <c r="R37" i="21" s="1"/>
  <c r="R36" i="21" s="1"/>
  <c r="Q40" i="21"/>
  <c r="R40" i="21"/>
  <c r="R18" i="21"/>
  <c r="S18" i="21"/>
  <c r="T18" i="21"/>
  <c r="Q18" i="21"/>
  <c r="S34" i="21"/>
  <c r="Q34" i="21"/>
  <c r="H86" i="21"/>
  <c r="I86" i="21"/>
  <c r="K86" i="21"/>
  <c r="P69" i="21"/>
  <c r="Q69" i="21"/>
  <c r="Q19" i="21" s="1"/>
  <c r="S69" i="21"/>
  <c r="S19" i="21" s="1"/>
  <c r="T69" i="21"/>
  <c r="T19" i="21" s="1"/>
  <c r="R69" i="21"/>
  <c r="R19" i="21" s="1"/>
  <c r="E49" i="21"/>
  <c r="E48" i="21" s="1"/>
  <c r="H49" i="21"/>
  <c r="H48" i="21" s="1"/>
  <c r="I49" i="21"/>
  <c r="I48" i="21" s="1"/>
  <c r="J49" i="21"/>
  <c r="J48" i="21" s="1"/>
  <c r="K49" i="21"/>
  <c r="K48" i="21" s="1"/>
  <c r="N49" i="21"/>
  <c r="N48" i="21" s="1"/>
  <c r="G50" i="21"/>
  <c r="G49" i="21" s="1"/>
  <c r="G48" i="21" s="1"/>
  <c r="L50" i="21"/>
  <c r="L49" i="21" s="1"/>
  <c r="L48" i="21" s="1"/>
  <c r="T40" i="21"/>
  <c r="S40" i="21"/>
  <c r="I72" i="6"/>
  <c r="BA72" i="8"/>
  <c r="T34" i="21"/>
  <c r="R34" i="21"/>
  <c r="R33" i="21" s="1"/>
  <c r="G90" i="21"/>
  <c r="M71" i="21"/>
  <c r="M72" i="21"/>
  <c r="M79" i="21"/>
  <c r="M81" i="21"/>
  <c r="M84" i="21"/>
  <c r="T85" i="21" l="1"/>
  <c r="T20" i="21" s="1"/>
  <c r="Q21" i="21"/>
  <c r="S85" i="21"/>
  <c r="S20" i="21" s="1"/>
  <c r="R85" i="21"/>
  <c r="R20" i="21" s="1"/>
  <c r="Q37" i="21"/>
  <c r="Q36" i="21" s="1"/>
  <c r="G87" i="21"/>
  <c r="N87" i="21"/>
  <c r="G89" i="21"/>
  <c r="N88" i="21"/>
  <c r="G88" i="21"/>
  <c r="G55" i="21"/>
  <c r="G74" i="21"/>
  <c r="G73" i="21"/>
  <c r="O74" i="21"/>
  <c r="O73" i="21"/>
  <c r="G86" i="21" l="1"/>
  <c r="AT49" i="6"/>
  <c r="AT50" i="6"/>
  <c r="T15" i="19"/>
  <c r="R15" i="19"/>
  <c r="S15" i="19"/>
  <c r="R39" i="19"/>
  <c r="F78" i="14" l="1"/>
  <c r="G78" i="14"/>
  <c r="H78" i="14"/>
  <c r="I78" i="14" l="1"/>
  <c r="CJ74" i="14"/>
  <c r="CK74" i="14"/>
  <c r="L74" i="14"/>
  <c r="M74" i="14"/>
  <c r="M23" i="14" s="1"/>
  <c r="M19" i="14" s="1"/>
  <c r="N74" i="14"/>
  <c r="N23" i="14" s="1"/>
  <c r="N19" i="14" s="1"/>
  <c r="O74" i="14"/>
  <c r="O23" i="14" s="1"/>
  <c r="O19" i="14" s="1"/>
  <c r="P74" i="14"/>
  <c r="P23" i="14" s="1"/>
  <c r="Q74" i="14"/>
  <c r="Q23" i="14" s="1"/>
  <c r="Q19" i="14" s="1"/>
  <c r="R74" i="14"/>
  <c r="R23" i="14" s="1"/>
  <c r="R19" i="14" s="1"/>
  <c r="S74" i="14"/>
  <c r="T74" i="14"/>
  <c r="U74" i="14"/>
  <c r="V74" i="14"/>
  <c r="W74" i="14"/>
  <c r="X74" i="14"/>
  <c r="Y74" i="14"/>
  <c r="Z74" i="14"/>
  <c r="AA74" i="14"/>
  <c r="AB74" i="14"/>
  <c r="AC74" i="14"/>
  <c r="AD74" i="14"/>
  <c r="AE74" i="14"/>
  <c r="AF74" i="14"/>
  <c r="AG74" i="14"/>
  <c r="AH74" i="14"/>
  <c r="AI74" i="14"/>
  <c r="AJ74" i="14"/>
  <c r="AK74" i="14"/>
  <c r="AL74" i="14"/>
  <c r="AM74" i="14"/>
  <c r="AN74" i="14"/>
  <c r="AO74" i="14"/>
  <c r="AP74" i="14"/>
  <c r="AQ74" i="14"/>
  <c r="AR74" i="14"/>
  <c r="AS74" i="14"/>
  <c r="AT74" i="14"/>
  <c r="AU74" i="14"/>
  <c r="AV74" i="14"/>
  <c r="AW74" i="14"/>
  <c r="AX74" i="14"/>
  <c r="AY74" i="14"/>
  <c r="AZ74" i="14"/>
  <c r="BA74" i="14"/>
  <c r="BB74" i="14"/>
  <c r="BC74" i="14"/>
  <c r="BD74" i="14"/>
  <c r="BE74" i="14"/>
  <c r="BF74" i="14"/>
  <c r="BG74" i="14"/>
  <c r="BH74" i="14"/>
  <c r="BI74" i="14"/>
  <c r="BJ74" i="14"/>
  <c r="BK74" i="14"/>
  <c r="BL74" i="14"/>
  <c r="BM74" i="14"/>
  <c r="BN74" i="14"/>
  <c r="BO74" i="14"/>
  <c r="BP74" i="14"/>
  <c r="BQ74" i="14"/>
  <c r="BR74" i="14"/>
  <c r="BS74" i="14"/>
  <c r="BT74" i="14"/>
  <c r="BU74" i="14"/>
  <c r="BV74" i="14"/>
  <c r="CD74" i="14"/>
  <c r="CE74" i="14"/>
  <c r="CF74" i="14"/>
  <c r="CG74" i="14"/>
  <c r="CH74" i="14"/>
  <c r="CI74" i="14"/>
  <c r="BW76" i="14"/>
  <c r="BX76" i="14"/>
  <c r="BY76" i="14"/>
  <c r="BZ76" i="14"/>
  <c r="CA76" i="14"/>
  <c r="CB76" i="14"/>
  <c r="CC76" i="14"/>
  <c r="BW77" i="14"/>
  <c r="BX77" i="14"/>
  <c r="BY77" i="14"/>
  <c r="BZ77" i="14"/>
  <c r="CA77" i="14"/>
  <c r="CB77" i="14"/>
  <c r="CC77" i="14"/>
  <c r="BW80" i="14"/>
  <c r="BX80" i="14"/>
  <c r="BY80" i="14"/>
  <c r="BZ80" i="14"/>
  <c r="CA80" i="14"/>
  <c r="CB80" i="14"/>
  <c r="CC80" i="14"/>
  <c r="BW81" i="14"/>
  <c r="BX81" i="14"/>
  <c r="BY81" i="14"/>
  <c r="BZ81" i="14"/>
  <c r="CA81" i="14"/>
  <c r="CB81" i="14"/>
  <c r="CC81" i="14"/>
  <c r="BW82" i="14"/>
  <c r="BX82" i="14"/>
  <c r="BY82" i="14"/>
  <c r="BZ82" i="14"/>
  <c r="CA82" i="14"/>
  <c r="CB82" i="14"/>
  <c r="CC82" i="14"/>
  <c r="BW83" i="14"/>
  <c r="BX83" i="14"/>
  <c r="BY83" i="14"/>
  <c r="BZ83" i="14"/>
  <c r="CA83" i="14"/>
  <c r="CB83" i="14"/>
  <c r="CC83" i="14"/>
  <c r="BW86" i="14"/>
  <c r="BX86" i="14"/>
  <c r="BY86" i="14"/>
  <c r="BZ86" i="14"/>
  <c r="CA86" i="14"/>
  <c r="CB86" i="14"/>
  <c r="CC86" i="14"/>
  <c r="CC75" i="14"/>
  <c r="CB75" i="14"/>
  <c r="CA75" i="14"/>
  <c r="BZ75" i="14"/>
  <c r="BY75" i="14"/>
  <c r="BX75" i="14"/>
  <c r="BW75" i="14"/>
  <c r="E76" i="14"/>
  <c r="F76" i="14"/>
  <c r="G76" i="14"/>
  <c r="H76" i="14"/>
  <c r="I76" i="14"/>
  <c r="J76" i="14"/>
  <c r="K76" i="14"/>
  <c r="E77" i="14"/>
  <c r="F77" i="14"/>
  <c r="G77" i="14"/>
  <c r="H77" i="14"/>
  <c r="I77" i="14"/>
  <c r="J77" i="14"/>
  <c r="K77" i="14"/>
  <c r="E80" i="14"/>
  <c r="F80" i="14"/>
  <c r="G80" i="14"/>
  <c r="H80" i="14"/>
  <c r="I80" i="14"/>
  <c r="J80" i="14"/>
  <c r="K80" i="14"/>
  <c r="E81" i="14"/>
  <c r="F81" i="14"/>
  <c r="G81" i="14"/>
  <c r="H81" i="14"/>
  <c r="I81" i="14"/>
  <c r="J81" i="14"/>
  <c r="K81" i="14"/>
  <c r="E82" i="14"/>
  <c r="F82" i="14"/>
  <c r="G82" i="14"/>
  <c r="H82" i="14"/>
  <c r="I82" i="14"/>
  <c r="J82" i="14"/>
  <c r="K82" i="14"/>
  <c r="E83" i="14"/>
  <c r="F83" i="14"/>
  <c r="G83" i="14"/>
  <c r="H83" i="14"/>
  <c r="I83" i="14"/>
  <c r="J83" i="14"/>
  <c r="K83" i="14"/>
  <c r="E86" i="14"/>
  <c r="F86" i="14"/>
  <c r="G86" i="14"/>
  <c r="H86" i="14"/>
  <c r="I86" i="14"/>
  <c r="J86" i="14"/>
  <c r="K86" i="14"/>
  <c r="K75" i="14"/>
  <c r="J75" i="14"/>
  <c r="I75" i="14"/>
  <c r="H75" i="14"/>
  <c r="G75" i="14"/>
  <c r="F75" i="14"/>
  <c r="E75" i="14"/>
  <c r="K74" i="14" l="1"/>
  <c r="K23" i="14" s="1"/>
  <c r="G74" i="14"/>
  <c r="G23" i="14" s="1"/>
  <c r="F74" i="14"/>
  <c r="F23" i="14" s="1"/>
  <c r="J74" i="14"/>
  <c r="J23" i="14" s="1"/>
  <c r="H74" i="14"/>
  <c r="H23" i="14" s="1"/>
  <c r="BW79" i="14"/>
  <c r="BX79" i="14"/>
  <c r="BY79" i="14"/>
  <c r="BZ79" i="14"/>
  <c r="CA79" i="14"/>
  <c r="CB79" i="14"/>
  <c r="CC79" i="14"/>
  <c r="CC78" i="14"/>
  <c r="CB78" i="14"/>
  <c r="CA78" i="14"/>
  <c r="BZ78" i="14"/>
  <c r="BY78" i="14"/>
  <c r="BX78" i="14"/>
  <c r="BW78" i="14"/>
  <c r="E78" i="14"/>
  <c r="AF76" i="13"/>
  <c r="AL76" i="13" s="1"/>
  <c r="E79" i="14"/>
  <c r="I79" i="14"/>
  <c r="T75" i="13"/>
  <c r="BM74" i="8"/>
  <c r="BN74" i="8"/>
  <c r="BO74" i="8"/>
  <c r="BP74" i="8"/>
  <c r="BQ74" i="8"/>
  <c r="BM75" i="8"/>
  <c r="BN75" i="8"/>
  <c r="BO75" i="8"/>
  <c r="BP75" i="8"/>
  <c r="BQ75" i="8"/>
  <c r="BM78" i="8"/>
  <c r="BN78" i="8"/>
  <c r="BO78" i="8"/>
  <c r="BP78" i="8"/>
  <c r="BQ78" i="8"/>
  <c r="BM82" i="8"/>
  <c r="BN82" i="8"/>
  <c r="BO82" i="8"/>
  <c r="BP82" i="8"/>
  <c r="BQ82" i="8"/>
  <c r="BM83" i="8"/>
  <c r="BN83" i="8"/>
  <c r="BO83" i="8"/>
  <c r="BP83" i="8"/>
  <c r="BQ83" i="8"/>
  <c r="BM85" i="8"/>
  <c r="BN85" i="8"/>
  <c r="BO85" i="8"/>
  <c r="BP85" i="8"/>
  <c r="BQ85" i="8"/>
  <c r="BM87" i="8"/>
  <c r="BN87" i="8"/>
  <c r="BO87" i="8"/>
  <c r="BP87" i="8"/>
  <c r="BQ87" i="8"/>
  <c r="BQ73" i="8"/>
  <c r="BP73" i="8"/>
  <c r="BO73" i="8"/>
  <c r="BN73" i="8"/>
  <c r="BM73" i="8"/>
  <c r="BQ59" i="8"/>
  <c r="BP59" i="8"/>
  <c r="BO59" i="8"/>
  <c r="BN59" i="8"/>
  <c r="BM59" i="8"/>
  <c r="BM47" i="8"/>
  <c r="BN47" i="8"/>
  <c r="BO47" i="8"/>
  <c r="BP47" i="8"/>
  <c r="BQ47" i="8"/>
  <c r="BM48" i="8"/>
  <c r="BN48" i="8"/>
  <c r="BO48" i="8"/>
  <c r="BP48" i="8"/>
  <c r="BQ48" i="8"/>
  <c r="BM49" i="8"/>
  <c r="BN49" i="8"/>
  <c r="BO49" i="8"/>
  <c r="BP49" i="8"/>
  <c r="BQ49" i="8"/>
  <c r="BL50" i="8"/>
  <c r="BM50" i="8"/>
  <c r="BN50" i="8"/>
  <c r="BO50" i="8"/>
  <c r="BP50" i="8"/>
  <c r="BQ50" i="8"/>
  <c r="BQ46" i="8"/>
  <c r="BP46" i="8"/>
  <c r="BO46" i="8"/>
  <c r="BN46" i="8"/>
  <c r="BM46" i="8"/>
  <c r="BM77" i="8"/>
  <c r="BN77" i="8"/>
  <c r="BO77" i="8"/>
  <c r="BP77" i="8"/>
  <c r="BQ77" i="8"/>
  <c r="BQ76" i="8"/>
  <c r="BP76" i="8"/>
  <c r="BO76" i="8"/>
  <c r="BN76" i="8"/>
  <c r="BM76" i="8"/>
  <c r="BM45" i="8" l="1"/>
  <c r="CA74" i="14"/>
  <c r="BO45" i="8"/>
  <c r="BQ45" i="8"/>
  <c r="BP45" i="8"/>
  <c r="BN45" i="8"/>
  <c r="CC74" i="14"/>
  <c r="E74" i="14"/>
  <c r="BZ74" i="14"/>
  <c r="BY74" i="14"/>
  <c r="BX74" i="14"/>
  <c r="CB74" i="14"/>
  <c r="BW74" i="14"/>
  <c r="I74" i="14"/>
  <c r="I23" i="14" s="1"/>
  <c r="F85" i="13"/>
  <c r="F84" i="13" s="1"/>
  <c r="F25" i="13" s="1"/>
  <c r="G85" i="13"/>
  <c r="G84" i="13" s="1"/>
  <c r="G25" i="13" s="1"/>
  <c r="H85" i="13"/>
  <c r="H84" i="13" s="1"/>
  <c r="H25" i="13" s="1"/>
  <c r="I85" i="13"/>
  <c r="I84" i="13" s="1"/>
  <c r="I25" i="13" s="1"/>
  <c r="J85" i="13"/>
  <c r="J84" i="13" s="1"/>
  <c r="J25" i="13" s="1"/>
  <c r="K85" i="13"/>
  <c r="K26" i="13" s="1"/>
  <c r="L85" i="13"/>
  <c r="L84" i="13" s="1"/>
  <c r="L25" i="13" s="1"/>
  <c r="M85" i="13"/>
  <c r="M84" i="13" s="1"/>
  <c r="M25" i="13" s="1"/>
  <c r="N85" i="13"/>
  <c r="N84" i="13" s="1"/>
  <c r="N25" i="13" s="1"/>
  <c r="O85" i="13"/>
  <c r="O84" i="13" s="1"/>
  <c r="O25" i="13" s="1"/>
  <c r="P85" i="13"/>
  <c r="P84" i="13" s="1"/>
  <c r="P25" i="13" s="1"/>
  <c r="Q85" i="13"/>
  <c r="R85" i="13"/>
  <c r="R84" i="13" s="1"/>
  <c r="R25" i="13" s="1"/>
  <c r="S85" i="13"/>
  <c r="S84" i="13" s="1"/>
  <c r="S25" i="13" s="1"/>
  <c r="T85" i="13"/>
  <c r="T84" i="13" s="1"/>
  <c r="T25" i="13" s="1"/>
  <c r="U85" i="13"/>
  <c r="U84" i="13" s="1"/>
  <c r="U25" i="13" s="1"/>
  <c r="V85" i="13"/>
  <c r="V84" i="13" s="1"/>
  <c r="V25" i="13" s="1"/>
  <c r="W85" i="13"/>
  <c r="W26" i="13" s="1"/>
  <c r="X85" i="13"/>
  <c r="X84" i="13" s="1"/>
  <c r="X25" i="13" s="1"/>
  <c r="Y85" i="13"/>
  <c r="Z85" i="13"/>
  <c r="Z84" i="13" s="1"/>
  <c r="Z25" i="13" s="1"/>
  <c r="AA85" i="13"/>
  <c r="AA84" i="13" s="1"/>
  <c r="AA25" i="13" s="1"/>
  <c r="AB85" i="13"/>
  <c r="AB84" i="13" s="1"/>
  <c r="AB25" i="13" s="1"/>
  <c r="AC85" i="13"/>
  <c r="AC26" i="13" s="1"/>
  <c r="AD85" i="13"/>
  <c r="AD84" i="13" s="1"/>
  <c r="AD25" i="13" s="1"/>
  <c r="AE85" i="13"/>
  <c r="AE84" i="13" s="1"/>
  <c r="AE25" i="13" s="1"/>
  <c r="AF85" i="13"/>
  <c r="AF84" i="13" s="1"/>
  <c r="AF25" i="13" s="1"/>
  <c r="AG85" i="13"/>
  <c r="AG84" i="13" s="1"/>
  <c r="AG25" i="13" s="1"/>
  <c r="AH85" i="13"/>
  <c r="AH84" i="13" s="1"/>
  <c r="AH25" i="13" s="1"/>
  <c r="AI85" i="13"/>
  <c r="AI84" i="13" s="1"/>
  <c r="AI25" i="13" s="1"/>
  <c r="AJ85" i="13"/>
  <c r="AJ84" i="13" s="1"/>
  <c r="AJ25" i="13" s="1"/>
  <c r="AK85" i="13"/>
  <c r="AK84" i="13" s="1"/>
  <c r="AK25" i="13" s="1"/>
  <c r="AL85" i="13"/>
  <c r="AL84" i="13" s="1"/>
  <c r="AL25" i="13" s="1"/>
  <c r="AM85" i="13"/>
  <c r="AM84" i="13" s="1"/>
  <c r="AM25" i="13" s="1"/>
  <c r="AN85" i="13"/>
  <c r="AN84" i="13" s="1"/>
  <c r="AN25" i="13" s="1"/>
  <c r="AO85" i="13"/>
  <c r="AO26" i="13" s="1"/>
  <c r="AP85" i="13"/>
  <c r="AP84" i="13" s="1"/>
  <c r="AP25" i="13" s="1"/>
  <c r="AQ85" i="13"/>
  <c r="AQ84" i="13" s="1"/>
  <c r="AQ25" i="13" s="1"/>
  <c r="AR85" i="13"/>
  <c r="AR84" i="13" s="1"/>
  <c r="AR25" i="13" s="1"/>
  <c r="AS85" i="13"/>
  <c r="AS84" i="13" s="1"/>
  <c r="AS25" i="13" s="1"/>
  <c r="AT85" i="13"/>
  <c r="AT84" i="13" s="1"/>
  <c r="AT25" i="13" s="1"/>
  <c r="AU85" i="13"/>
  <c r="AU26" i="13" s="1"/>
  <c r="AV85" i="13"/>
  <c r="AV84" i="13" s="1"/>
  <c r="AV25" i="13" s="1"/>
  <c r="AW85" i="13"/>
  <c r="AX85" i="13"/>
  <c r="AX84" i="13" s="1"/>
  <c r="AX25" i="13" s="1"/>
  <c r="AY85" i="13"/>
  <c r="AY84" i="13" s="1"/>
  <c r="AY25" i="13" s="1"/>
  <c r="AZ85" i="13"/>
  <c r="AZ84" i="13" s="1"/>
  <c r="AZ25" i="13" s="1"/>
  <c r="BA85" i="13"/>
  <c r="BA84" i="13" s="1"/>
  <c r="BA25" i="13" s="1"/>
  <c r="E85" i="13"/>
  <c r="E84" i="13" s="1"/>
  <c r="E25" i="13" s="1"/>
  <c r="Q84" i="13"/>
  <c r="Q25" i="13" s="1"/>
  <c r="Y84" i="13"/>
  <c r="AO84" i="13"/>
  <c r="AO25" i="13" s="1"/>
  <c r="AW84" i="13"/>
  <c r="AW25" i="13" s="1"/>
  <c r="F71" i="13"/>
  <c r="F24" i="13" s="1"/>
  <c r="G71" i="13"/>
  <c r="G24" i="13" s="1"/>
  <c r="H71" i="13"/>
  <c r="H24" i="13" s="1"/>
  <c r="I71" i="13"/>
  <c r="I24" i="13" s="1"/>
  <c r="J71" i="13"/>
  <c r="J24" i="13" s="1"/>
  <c r="K71" i="13"/>
  <c r="K24" i="13" s="1"/>
  <c r="L71" i="13"/>
  <c r="L24" i="13" s="1"/>
  <c r="M71" i="13"/>
  <c r="M24" i="13" s="1"/>
  <c r="N71" i="13"/>
  <c r="N24" i="13" s="1"/>
  <c r="O71" i="13"/>
  <c r="O24" i="13" s="1"/>
  <c r="P71" i="13"/>
  <c r="P24" i="13" s="1"/>
  <c r="Q71" i="13"/>
  <c r="Q24" i="13" s="1"/>
  <c r="S71" i="13"/>
  <c r="S24" i="13" s="1"/>
  <c r="U71" i="13"/>
  <c r="U24" i="13" s="1"/>
  <c r="V71" i="13"/>
  <c r="V24" i="13" s="1"/>
  <c r="W71" i="13"/>
  <c r="W24" i="13" s="1"/>
  <c r="X71" i="13"/>
  <c r="X24" i="13" s="1"/>
  <c r="Y71" i="13"/>
  <c r="Y24" i="13" s="1"/>
  <c r="Z71" i="13"/>
  <c r="Z24" i="13" s="1"/>
  <c r="AA71" i="13"/>
  <c r="AA24" i="13" s="1"/>
  <c r="AB71" i="13"/>
  <c r="AB24" i="13" s="1"/>
  <c r="AC71" i="13"/>
  <c r="AC24" i="13" s="1"/>
  <c r="AE71" i="13"/>
  <c r="AE24" i="13" s="1"/>
  <c r="AG71" i="13"/>
  <c r="AG24" i="13" s="1"/>
  <c r="AH71" i="13"/>
  <c r="AH24" i="13" s="1"/>
  <c r="AI71" i="13"/>
  <c r="AI24" i="13" s="1"/>
  <c r="AK71" i="13"/>
  <c r="AK24" i="13" s="1"/>
  <c r="AL71" i="13"/>
  <c r="AL24" i="13" s="1"/>
  <c r="AM71" i="13"/>
  <c r="AM24" i="13" s="1"/>
  <c r="AN71" i="13"/>
  <c r="AN24" i="13" s="1"/>
  <c r="AO71" i="13"/>
  <c r="AO24" i="13" s="1"/>
  <c r="AQ71" i="13"/>
  <c r="AQ24" i="13" s="1"/>
  <c r="AS71" i="13"/>
  <c r="AS24" i="13" s="1"/>
  <c r="AT71" i="13"/>
  <c r="AT24" i="13" s="1"/>
  <c r="AU71" i="13"/>
  <c r="AU24" i="13" s="1"/>
  <c r="AV71" i="13"/>
  <c r="AV24" i="13" s="1"/>
  <c r="AW71" i="13"/>
  <c r="AW24" i="13" s="1"/>
  <c r="AX71" i="13"/>
  <c r="AX24" i="13" s="1"/>
  <c r="AY71" i="13"/>
  <c r="AY24" i="13" s="1"/>
  <c r="AZ71" i="13"/>
  <c r="AZ24" i="13" s="1"/>
  <c r="BA71" i="13"/>
  <c r="BA24" i="13" s="1"/>
  <c r="E71" i="13"/>
  <c r="E24" i="13" s="1"/>
  <c r="E68" i="13"/>
  <c r="E23" i="13" s="1"/>
  <c r="F68" i="13"/>
  <c r="G68" i="13"/>
  <c r="H68" i="13"/>
  <c r="I68" i="13"/>
  <c r="J68" i="13"/>
  <c r="K68" i="13"/>
  <c r="K23" i="13" s="1"/>
  <c r="L68" i="13"/>
  <c r="M68" i="13"/>
  <c r="N68" i="13"/>
  <c r="O68" i="13"/>
  <c r="P68" i="13"/>
  <c r="Q68" i="13"/>
  <c r="Q23" i="13" s="1"/>
  <c r="R68" i="13"/>
  <c r="S68" i="13"/>
  <c r="T68" i="13"/>
  <c r="U68" i="13"/>
  <c r="V68" i="13"/>
  <c r="W68" i="13"/>
  <c r="W23" i="13" s="1"/>
  <c r="X68" i="13"/>
  <c r="Y68" i="13"/>
  <c r="Z68" i="13"/>
  <c r="AA68" i="13"/>
  <c r="AB68" i="13"/>
  <c r="AC68" i="13"/>
  <c r="AC23" i="13" s="1"/>
  <c r="AD68" i="13"/>
  <c r="AE68" i="13"/>
  <c r="AF68" i="13"/>
  <c r="AG68" i="13"/>
  <c r="AH68" i="13"/>
  <c r="AI68" i="13"/>
  <c r="AI23" i="13" s="1"/>
  <c r="AJ68" i="13"/>
  <c r="AK68" i="13"/>
  <c r="AL68" i="13"/>
  <c r="AM68" i="13"/>
  <c r="AN68" i="13"/>
  <c r="AO68" i="13"/>
  <c r="AO23" i="13" s="1"/>
  <c r="AP68" i="13"/>
  <c r="AQ68" i="13"/>
  <c r="AR68" i="13"/>
  <c r="AS68" i="13"/>
  <c r="AT68" i="13"/>
  <c r="AU68" i="13"/>
  <c r="AU23" i="13" s="1"/>
  <c r="AV68" i="13"/>
  <c r="AW68" i="13"/>
  <c r="AX68" i="13"/>
  <c r="AY68" i="13"/>
  <c r="AZ68" i="13"/>
  <c r="BA68" i="13"/>
  <c r="BA23" i="13" s="1"/>
  <c r="F65" i="13"/>
  <c r="G65" i="13"/>
  <c r="H65" i="13"/>
  <c r="I65" i="13"/>
  <c r="J65" i="13"/>
  <c r="K65" i="13"/>
  <c r="L65" i="13"/>
  <c r="M65" i="13"/>
  <c r="N65" i="13"/>
  <c r="O65" i="13"/>
  <c r="P65" i="13"/>
  <c r="Q65" i="13"/>
  <c r="R65" i="13"/>
  <c r="S65" i="13"/>
  <c r="T65" i="13"/>
  <c r="U65" i="13"/>
  <c r="V65" i="13"/>
  <c r="W65" i="13"/>
  <c r="X65" i="13"/>
  <c r="Y65" i="13"/>
  <c r="Z65" i="13"/>
  <c r="AA65" i="13"/>
  <c r="AB65" i="13"/>
  <c r="AC65" i="13"/>
  <c r="AD65" i="13"/>
  <c r="AE65" i="13"/>
  <c r="AF65" i="13"/>
  <c r="AG65" i="13"/>
  <c r="AH65" i="13"/>
  <c r="AI65" i="13"/>
  <c r="AJ65" i="13"/>
  <c r="AK65" i="13"/>
  <c r="AL65" i="13"/>
  <c r="AM65" i="13"/>
  <c r="AN65" i="13"/>
  <c r="AO65" i="13"/>
  <c r="AP65" i="13"/>
  <c r="AQ65" i="13"/>
  <c r="AR65" i="13"/>
  <c r="AS65" i="13"/>
  <c r="AT65" i="13"/>
  <c r="AU65" i="13"/>
  <c r="AV65" i="13"/>
  <c r="AW65" i="13"/>
  <c r="AX65" i="13"/>
  <c r="AY65" i="13"/>
  <c r="AZ65" i="13"/>
  <c r="BA65" i="13"/>
  <c r="E65" i="13"/>
  <c r="F55" i="13"/>
  <c r="F54" i="13" s="1"/>
  <c r="G55" i="13"/>
  <c r="G54" i="13" s="1"/>
  <c r="H55" i="13"/>
  <c r="H54" i="13" s="1"/>
  <c r="I55" i="13"/>
  <c r="I54" i="13" s="1"/>
  <c r="J55" i="13"/>
  <c r="J54" i="13" s="1"/>
  <c r="K55" i="13"/>
  <c r="K54" i="13" s="1"/>
  <c r="L55" i="13"/>
  <c r="L54" i="13" s="1"/>
  <c r="M55" i="13"/>
  <c r="M54" i="13" s="1"/>
  <c r="N55" i="13"/>
  <c r="N54" i="13" s="1"/>
  <c r="O55" i="13"/>
  <c r="O54" i="13" s="1"/>
  <c r="P55" i="13"/>
  <c r="P54" i="13" s="1"/>
  <c r="Q55" i="13"/>
  <c r="Q54" i="13" s="1"/>
  <c r="R55" i="13"/>
  <c r="R54" i="13" s="1"/>
  <c r="S55" i="13"/>
  <c r="S54" i="13" s="1"/>
  <c r="T55" i="13"/>
  <c r="T54" i="13" s="1"/>
  <c r="U55" i="13"/>
  <c r="U54" i="13" s="1"/>
  <c r="V55" i="13"/>
  <c r="V54" i="13" s="1"/>
  <c r="W55" i="13"/>
  <c r="W54" i="13" s="1"/>
  <c r="X55" i="13"/>
  <c r="X54" i="13" s="1"/>
  <c r="Y55" i="13"/>
  <c r="Y54" i="13" s="1"/>
  <c r="Z55" i="13"/>
  <c r="Z54" i="13" s="1"/>
  <c r="AA55" i="13"/>
  <c r="AA54" i="13" s="1"/>
  <c r="AB55" i="13"/>
  <c r="AB54" i="13" s="1"/>
  <c r="AC55" i="13"/>
  <c r="AC54" i="13" s="1"/>
  <c r="AD55" i="13"/>
  <c r="AD54" i="13" s="1"/>
  <c r="AE55" i="13"/>
  <c r="AE54" i="13" s="1"/>
  <c r="AF55" i="13"/>
  <c r="AF54" i="13" s="1"/>
  <c r="AG55" i="13"/>
  <c r="AG54" i="13" s="1"/>
  <c r="AH55" i="13"/>
  <c r="AH54" i="13" s="1"/>
  <c r="AI55" i="13"/>
  <c r="AI54" i="13" s="1"/>
  <c r="AJ55" i="13"/>
  <c r="AJ54" i="13" s="1"/>
  <c r="AK55" i="13"/>
  <c r="AK54" i="13" s="1"/>
  <c r="AL55" i="13"/>
  <c r="AL54" i="13" s="1"/>
  <c r="AM55" i="13"/>
  <c r="AM54" i="13" s="1"/>
  <c r="AN55" i="13"/>
  <c r="AN54" i="13" s="1"/>
  <c r="AO55" i="13"/>
  <c r="AO54" i="13" s="1"/>
  <c r="AP55" i="13"/>
  <c r="AP54" i="13" s="1"/>
  <c r="AQ55" i="13"/>
  <c r="AQ54" i="13" s="1"/>
  <c r="AR55" i="13"/>
  <c r="AR54" i="13" s="1"/>
  <c r="AS55" i="13"/>
  <c r="AS54" i="13" s="1"/>
  <c r="AT55" i="13"/>
  <c r="AT54" i="13" s="1"/>
  <c r="AU55" i="13"/>
  <c r="AU54" i="13" s="1"/>
  <c r="AV55" i="13"/>
  <c r="AV54" i="13" s="1"/>
  <c r="AW55" i="13"/>
  <c r="AW54" i="13" s="1"/>
  <c r="AX55" i="13"/>
  <c r="AX54" i="13" s="1"/>
  <c r="AY55" i="13"/>
  <c r="AY54" i="13" s="1"/>
  <c r="AZ55" i="13"/>
  <c r="AZ54" i="13" s="1"/>
  <c r="BA55" i="13"/>
  <c r="BA54" i="13" s="1"/>
  <c r="E55" i="13"/>
  <c r="E54" i="13" s="1"/>
  <c r="E44" i="13"/>
  <c r="F44" i="13"/>
  <c r="G44" i="13"/>
  <c r="H44" i="13"/>
  <c r="I44" i="13"/>
  <c r="I42" i="13" s="1"/>
  <c r="J44" i="13"/>
  <c r="J42" i="13" s="1"/>
  <c r="K44" i="13"/>
  <c r="L44" i="13"/>
  <c r="M44" i="13"/>
  <c r="N44" i="13"/>
  <c r="O44" i="13"/>
  <c r="P44" i="13"/>
  <c r="Q44" i="13"/>
  <c r="R44" i="13"/>
  <c r="S44" i="13"/>
  <c r="T44" i="13"/>
  <c r="U44" i="13"/>
  <c r="V44" i="13"/>
  <c r="W44" i="13"/>
  <c r="X44" i="13"/>
  <c r="Y44" i="13"/>
  <c r="Z44" i="13"/>
  <c r="AA44" i="13"/>
  <c r="AB44" i="13"/>
  <c r="AC44" i="13"/>
  <c r="AD44" i="13"/>
  <c r="AE44" i="13"/>
  <c r="AF44" i="13"/>
  <c r="AG44" i="13"/>
  <c r="AH44" i="13"/>
  <c r="AI44" i="13"/>
  <c r="AJ44" i="13"/>
  <c r="AK44" i="13"/>
  <c r="AL44" i="13"/>
  <c r="AM44" i="13"/>
  <c r="AN44" i="13"/>
  <c r="AO44" i="13"/>
  <c r="AP44" i="13"/>
  <c r="AQ44" i="13"/>
  <c r="AR44" i="13"/>
  <c r="AS44" i="13"/>
  <c r="AT44" i="13"/>
  <c r="AU44" i="13"/>
  <c r="AV44" i="13"/>
  <c r="AW44" i="13"/>
  <c r="AX44" i="13"/>
  <c r="AY44" i="13"/>
  <c r="AZ44" i="13"/>
  <c r="BA44" i="13"/>
  <c r="F42" i="13"/>
  <c r="F38" i="13"/>
  <c r="F37" i="13" s="1"/>
  <c r="G38" i="13"/>
  <c r="G37" i="13" s="1"/>
  <c r="H38" i="13"/>
  <c r="H37" i="13" s="1"/>
  <c r="I38" i="13"/>
  <c r="I37" i="13" s="1"/>
  <c r="J38" i="13"/>
  <c r="J37" i="13" s="1"/>
  <c r="K38" i="13"/>
  <c r="K37" i="13" s="1"/>
  <c r="L38" i="13"/>
  <c r="L37" i="13" s="1"/>
  <c r="M38" i="13"/>
  <c r="M37" i="13" s="1"/>
  <c r="N38" i="13"/>
  <c r="N37" i="13" s="1"/>
  <c r="O38" i="13"/>
  <c r="O37" i="13" s="1"/>
  <c r="P38" i="13"/>
  <c r="P37" i="13" s="1"/>
  <c r="Q38" i="13"/>
  <c r="Q37" i="13" s="1"/>
  <c r="S38" i="13"/>
  <c r="S37" i="13" s="1"/>
  <c r="T38" i="13"/>
  <c r="T37" i="13" s="1"/>
  <c r="U38" i="13"/>
  <c r="U37" i="13" s="1"/>
  <c r="V38" i="13"/>
  <c r="V37" i="13" s="1"/>
  <c r="X38" i="13"/>
  <c r="X37" i="13" s="1"/>
  <c r="Y38" i="13"/>
  <c r="Y37" i="13" s="1"/>
  <c r="Z38" i="13"/>
  <c r="Z37" i="13" s="1"/>
  <c r="AA38" i="13"/>
  <c r="AA37" i="13" s="1"/>
  <c r="AB38" i="13"/>
  <c r="AB37" i="13" s="1"/>
  <c r="AC38" i="13"/>
  <c r="AC37" i="13" s="1"/>
  <c r="AE38" i="13"/>
  <c r="AE37" i="13" s="1"/>
  <c r="AF38" i="13"/>
  <c r="AF37" i="13" s="1"/>
  <c r="AG38" i="13"/>
  <c r="AG37" i="13" s="1"/>
  <c r="AH38" i="13"/>
  <c r="AH37" i="13" s="1"/>
  <c r="AI38" i="13"/>
  <c r="AI37" i="13" s="1"/>
  <c r="AJ38" i="13"/>
  <c r="AJ37" i="13" s="1"/>
  <c r="AK38" i="13"/>
  <c r="AK37" i="13" s="1"/>
  <c r="AL38" i="13"/>
  <c r="AL37" i="13" s="1"/>
  <c r="AM38" i="13"/>
  <c r="AM37" i="13" s="1"/>
  <c r="AN38" i="13"/>
  <c r="AN37" i="13" s="1"/>
  <c r="AO38" i="13"/>
  <c r="AO37" i="13" s="1"/>
  <c r="AP38" i="13"/>
  <c r="AP37" i="13" s="1"/>
  <c r="AQ38" i="13"/>
  <c r="AQ37" i="13" s="1"/>
  <c r="AR38" i="13"/>
  <c r="AR37" i="13" s="1"/>
  <c r="AS38" i="13"/>
  <c r="AS37" i="13" s="1"/>
  <c r="AT38" i="13"/>
  <c r="AT37" i="13" s="1"/>
  <c r="AU38" i="13"/>
  <c r="AU37" i="13" s="1"/>
  <c r="AV38" i="13"/>
  <c r="AV37" i="13" s="1"/>
  <c r="AW38" i="13"/>
  <c r="AW37" i="13" s="1"/>
  <c r="AX38" i="13"/>
  <c r="AX37" i="13" s="1"/>
  <c r="AY38" i="13"/>
  <c r="AY37" i="13" s="1"/>
  <c r="AZ38" i="13"/>
  <c r="AZ37" i="13" s="1"/>
  <c r="BA38" i="13"/>
  <c r="BA37" i="13" s="1"/>
  <c r="E38" i="13"/>
  <c r="E37" i="13" s="1"/>
  <c r="W38" i="13"/>
  <c r="W37" i="13" s="1"/>
  <c r="F34" i="13"/>
  <c r="G34" i="13"/>
  <c r="H34" i="13"/>
  <c r="I34" i="13"/>
  <c r="J34" i="13"/>
  <c r="K34" i="13"/>
  <c r="L34" i="13"/>
  <c r="M34" i="13"/>
  <c r="N34" i="13"/>
  <c r="O34" i="13"/>
  <c r="P34" i="13"/>
  <c r="Q34" i="13"/>
  <c r="R34" i="13"/>
  <c r="S34" i="13"/>
  <c r="T34" i="13"/>
  <c r="U34" i="13"/>
  <c r="V34" i="13"/>
  <c r="W34" i="13"/>
  <c r="X34" i="13"/>
  <c r="Y34" i="13"/>
  <c r="Z34" i="13"/>
  <c r="AA34" i="13"/>
  <c r="AB34" i="13"/>
  <c r="AC34" i="13"/>
  <c r="AD34" i="13"/>
  <c r="AE34" i="13"/>
  <c r="AF34" i="13"/>
  <c r="AG34" i="13"/>
  <c r="AH34" i="13"/>
  <c r="AI34" i="13"/>
  <c r="AJ34" i="13"/>
  <c r="AK34" i="13"/>
  <c r="AL34" i="13"/>
  <c r="AM34" i="13"/>
  <c r="AN34" i="13"/>
  <c r="AO34" i="13"/>
  <c r="AP34" i="13"/>
  <c r="AQ34" i="13"/>
  <c r="AR34" i="13"/>
  <c r="AS34" i="13"/>
  <c r="AT34" i="13"/>
  <c r="AU34" i="13"/>
  <c r="AV34" i="13"/>
  <c r="AW34" i="13"/>
  <c r="AX34" i="13"/>
  <c r="AY34" i="13"/>
  <c r="AZ34" i="13"/>
  <c r="BA34" i="13"/>
  <c r="E34" i="13"/>
  <c r="F29" i="13"/>
  <c r="G29" i="13"/>
  <c r="H29" i="13"/>
  <c r="I29" i="13"/>
  <c r="J29" i="13"/>
  <c r="K29" i="13"/>
  <c r="L29" i="13"/>
  <c r="M29" i="13"/>
  <c r="N29" i="13"/>
  <c r="O29" i="13"/>
  <c r="P29" i="13"/>
  <c r="Q29" i="13"/>
  <c r="R29" i="13"/>
  <c r="S29" i="13"/>
  <c r="T29" i="13"/>
  <c r="U29" i="13"/>
  <c r="V29" i="13"/>
  <c r="W29" i="13"/>
  <c r="X29" i="13"/>
  <c r="Y29" i="13"/>
  <c r="Z29" i="13"/>
  <c r="AA29" i="13"/>
  <c r="AB29" i="13"/>
  <c r="AC29" i="13"/>
  <c r="AD29" i="13"/>
  <c r="AE29" i="13"/>
  <c r="AF29" i="13"/>
  <c r="AG29" i="13"/>
  <c r="AH29" i="13"/>
  <c r="AI29" i="13"/>
  <c r="AJ29" i="13"/>
  <c r="AK29" i="13"/>
  <c r="AL29" i="13"/>
  <c r="AM29" i="13"/>
  <c r="AN29" i="13"/>
  <c r="AO29" i="13"/>
  <c r="AP29" i="13"/>
  <c r="AQ29" i="13"/>
  <c r="AR29" i="13"/>
  <c r="AS29" i="13"/>
  <c r="AT29" i="13"/>
  <c r="AU29" i="13"/>
  <c r="AV29" i="13"/>
  <c r="AW29" i="13"/>
  <c r="AX29" i="13"/>
  <c r="AY29" i="13"/>
  <c r="AZ29" i="13"/>
  <c r="BA29" i="13"/>
  <c r="E29" i="13"/>
  <c r="Q26" i="13"/>
  <c r="BA26" i="13"/>
  <c r="Y25" i="13"/>
  <c r="AP83" i="13"/>
  <c r="AP71" i="13" s="1"/>
  <c r="AP24" i="13" s="1"/>
  <c r="AR83" i="13"/>
  <c r="AR80" i="13"/>
  <c r="AF77" i="13"/>
  <c r="AF71" i="13" s="1"/>
  <c r="AF24" i="13" s="1"/>
  <c r="AD76" i="13"/>
  <c r="AD71" i="13" l="1"/>
  <c r="AD24" i="13" s="1"/>
  <c r="AJ76" i="13"/>
  <c r="AJ71" i="13" s="1"/>
  <c r="AJ24" i="13" s="1"/>
  <c r="E26" i="13"/>
  <c r="O42" i="13"/>
  <c r="AD42" i="13"/>
  <c r="Z42" i="13"/>
  <c r="J28" i="13"/>
  <c r="J21" i="13" s="1"/>
  <c r="K84" i="13"/>
  <c r="K25" i="13" s="1"/>
  <c r="AI26" i="13"/>
  <c r="BA42" i="13"/>
  <c r="AW42" i="13"/>
  <c r="AS42" i="13"/>
  <c r="AO42" i="13"/>
  <c r="AK42" i="13"/>
  <c r="AT42" i="13"/>
  <c r="AP42" i="13"/>
  <c r="AL42" i="13"/>
  <c r="AV42" i="13"/>
  <c r="AF42" i="13"/>
  <c r="P42" i="13"/>
  <c r="AE42" i="13"/>
  <c r="AA42" i="13"/>
  <c r="AH28" i="13"/>
  <c r="AH21" i="13" s="1"/>
  <c r="AU42" i="13"/>
  <c r="AQ42" i="13"/>
  <c r="V42" i="13"/>
  <c r="N42" i="13"/>
  <c r="AW28" i="13"/>
  <c r="AW21" i="13" s="1"/>
  <c r="AO28" i="13"/>
  <c r="AO21" i="13" s="1"/>
  <c r="AO20" i="13" s="1"/>
  <c r="AG28" i="13"/>
  <c r="AG21" i="13" s="1"/>
  <c r="E52" i="13"/>
  <c r="AR71" i="13"/>
  <c r="AR24" i="13" s="1"/>
  <c r="E42" i="13"/>
  <c r="AG42" i="13"/>
  <c r="AC42" i="13"/>
  <c r="Y42" i="13"/>
  <c r="U42" i="13"/>
  <c r="Q42" i="13"/>
  <c r="M42" i="13"/>
  <c r="AX28" i="13"/>
  <c r="AX21" i="13" s="1"/>
  <c r="Q28" i="13"/>
  <c r="Q21" i="13" s="1"/>
  <c r="AZ42" i="13"/>
  <c r="AR42" i="13"/>
  <c r="AN42" i="13"/>
  <c r="AJ42" i="13"/>
  <c r="AB42" i="13"/>
  <c r="X42" i="13"/>
  <c r="T42" i="13"/>
  <c r="L42" i="13"/>
  <c r="H42" i="13"/>
  <c r="AT52" i="13"/>
  <c r="AT41" i="13" s="1"/>
  <c r="AL52" i="13"/>
  <c r="AD52" i="13"/>
  <c r="AD41" i="13" s="1"/>
  <c r="V52" i="13"/>
  <c r="V41" i="13" s="1"/>
  <c r="N52" i="13"/>
  <c r="N41" i="13" s="1"/>
  <c r="F52" i="13"/>
  <c r="F41" i="13" s="1"/>
  <c r="AY42" i="13"/>
  <c r="AM42" i="13"/>
  <c r="W42" i="13"/>
  <c r="S42" i="13"/>
  <c r="G42" i="13"/>
  <c r="BA52" i="13"/>
  <c r="AS52" i="13"/>
  <c r="AK52" i="13"/>
  <c r="AC52" i="13"/>
  <c r="U52" i="13"/>
  <c r="M52" i="13"/>
  <c r="M41" i="13" s="1"/>
  <c r="AC84" i="13"/>
  <c r="AC25" i="13" s="1"/>
  <c r="W84" i="13"/>
  <c r="W25" i="13" s="1"/>
  <c r="Z28" i="13"/>
  <c r="Z21" i="13" s="1"/>
  <c r="AX42" i="13"/>
  <c r="AH42" i="13"/>
  <c r="R42" i="13"/>
  <c r="AP52" i="13"/>
  <c r="AH52" i="13"/>
  <c r="Z52" i="13"/>
  <c r="R52" i="13"/>
  <c r="J52" i="13"/>
  <c r="J41" i="13" s="1"/>
  <c r="AD38" i="13"/>
  <c r="AD37" i="13" s="1"/>
  <c r="AD28" i="13" s="1"/>
  <c r="AD21" i="13" s="1"/>
  <c r="AW52" i="13"/>
  <c r="AO52" i="13"/>
  <c r="AO41" i="13" s="1"/>
  <c r="AO22" i="13" s="1"/>
  <c r="AG52" i="13"/>
  <c r="Y52" i="13"/>
  <c r="Q52" i="13"/>
  <c r="I52" i="13"/>
  <c r="I41" i="13" s="1"/>
  <c r="AU84" i="13"/>
  <c r="AU25" i="13" s="1"/>
  <c r="AY52" i="13"/>
  <c r="AQ52" i="13"/>
  <c r="AM52" i="13"/>
  <c r="AE52" i="13"/>
  <c r="AA52" i="13"/>
  <c r="W52" i="13"/>
  <c r="S52" i="13"/>
  <c r="O52" i="13"/>
  <c r="K52" i="13"/>
  <c r="G52" i="13"/>
  <c r="AZ52" i="13"/>
  <c r="AV52" i="13"/>
  <c r="AR52" i="13"/>
  <c r="AN52" i="13"/>
  <c r="AJ52" i="13"/>
  <c r="AF52" i="13"/>
  <c r="AB52" i="13"/>
  <c r="X52" i="13"/>
  <c r="T52" i="13"/>
  <c r="P52" i="13"/>
  <c r="L52" i="13"/>
  <c r="H52" i="13"/>
  <c r="AP28" i="13"/>
  <c r="AP21" i="13" s="1"/>
  <c r="Y28" i="13"/>
  <c r="Y21" i="13" s="1"/>
  <c r="I28" i="13"/>
  <c r="AC28" i="13"/>
  <c r="AC21" i="13" s="1"/>
  <c r="M28" i="13"/>
  <c r="M21" i="13" s="1"/>
  <c r="AL28" i="13"/>
  <c r="AL21" i="13" s="1"/>
  <c r="F28" i="13"/>
  <c r="F21" i="13" s="1"/>
  <c r="AS28" i="13"/>
  <c r="AS21" i="13" s="1"/>
  <c r="U28" i="13"/>
  <c r="U21" i="13" s="1"/>
  <c r="AT28" i="13"/>
  <c r="N28" i="13"/>
  <c r="N21" i="13" s="1"/>
  <c r="E28" i="13"/>
  <c r="E21" i="13" s="1"/>
  <c r="BA28" i="13"/>
  <c r="AK28" i="13"/>
  <c r="AK21" i="13" s="1"/>
  <c r="V28" i="13"/>
  <c r="V21" i="13" s="1"/>
  <c r="AY28" i="13"/>
  <c r="AY21" i="13" s="1"/>
  <c r="AU28" i="13"/>
  <c r="AU21" i="13" s="1"/>
  <c r="AQ28" i="13"/>
  <c r="AQ21" i="13" s="1"/>
  <c r="AM28" i="13"/>
  <c r="AM21" i="13" s="1"/>
  <c r="AI28" i="13"/>
  <c r="AI21" i="13" s="1"/>
  <c r="AE28" i="13"/>
  <c r="AE21" i="13" s="1"/>
  <c r="AA28" i="13"/>
  <c r="AA21" i="13" s="1"/>
  <c r="W28" i="13"/>
  <c r="W21" i="13" s="1"/>
  <c r="S28" i="13"/>
  <c r="S21" i="13" s="1"/>
  <c r="O28" i="13"/>
  <c r="O21" i="13" s="1"/>
  <c r="K28" i="13"/>
  <c r="K21" i="13" s="1"/>
  <c r="G28" i="13"/>
  <c r="G21" i="13" s="1"/>
  <c r="AZ28" i="13"/>
  <c r="AV28" i="13"/>
  <c r="AV21" i="13" s="1"/>
  <c r="AR28" i="13"/>
  <c r="AR21" i="13" s="1"/>
  <c r="AN28" i="13"/>
  <c r="AJ28" i="13"/>
  <c r="AF28" i="13"/>
  <c r="AF21" i="13" s="1"/>
  <c r="AB28" i="13"/>
  <c r="X28" i="13"/>
  <c r="T28" i="13"/>
  <c r="P28" i="13"/>
  <c r="L28" i="13"/>
  <c r="L21" i="13" s="1"/>
  <c r="H28" i="13"/>
  <c r="T73" i="13"/>
  <c r="T74" i="13"/>
  <c r="T72" i="13"/>
  <c r="R75" i="13"/>
  <c r="R71" i="13" s="1"/>
  <c r="R24" i="13" s="1"/>
  <c r="AV41" i="13" l="1"/>
  <c r="BA41" i="13"/>
  <c r="BA22" i="13" s="1"/>
  <c r="AH41" i="13"/>
  <c r="AW41" i="13"/>
  <c r="Z41" i="13"/>
  <c r="AF41" i="13"/>
  <c r="O41" i="13"/>
  <c r="AK41" i="13"/>
  <c r="AB41" i="13"/>
  <c r="AA41" i="13"/>
  <c r="P41" i="13"/>
  <c r="AS41" i="13"/>
  <c r="X41" i="13"/>
  <c r="S41" i="13"/>
  <c r="U41" i="13"/>
  <c r="E41" i="13"/>
  <c r="E22" i="13" s="1"/>
  <c r="AQ41" i="13"/>
  <c r="AE41" i="13"/>
  <c r="AP41" i="13"/>
  <c r="Q41" i="13"/>
  <c r="Q22" i="13" s="1"/>
  <c r="Q20" i="13" s="1"/>
  <c r="AG41" i="13"/>
  <c r="AL41" i="13"/>
  <c r="T41" i="13"/>
  <c r="AY41" i="13"/>
  <c r="Y41" i="13"/>
  <c r="AZ41" i="13"/>
  <c r="AR41" i="13"/>
  <c r="AC41" i="13"/>
  <c r="AC22" i="13" s="1"/>
  <c r="AC20" i="13" s="1"/>
  <c r="AJ41" i="13"/>
  <c r="R41" i="13"/>
  <c r="L41" i="13"/>
  <c r="AN41" i="13"/>
  <c r="T71" i="13"/>
  <c r="T24" i="13" s="1"/>
  <c r="H41" i="13"/>
  <c r="R38" i="13"/>
  <c r="R37" i="13" s="1"/>
  <c r="R28" i="13" s="1"/>
  <c r="R21" i="13" s="1"/>
  <c r="G41" i="13"/>
  <c r="W41" i="13"/>
  <c r="W22" i="13" s="1"/>
  <c r="W20" i="13" s="1"/>
  <c r="AM41" i="13"/>
  <c r="AO27" i="13"/>
  <c r="BA21" i="13"/>
  <c r="AT21" i="13"/>
  <c r="AB21" i="13"/>
  <c r="I21" i="13"/>
  <c r="P21" i="13"/>
  <c r="AZ21" i="13"/>
  <c r="T21" i="13"/>
  <c r="X21" i="13"/>
  <c r="AN21" i="13"/>
  <c r="AJ21" i="13"/>
  <c r="H21" i="13"/>
  <c r="AI81" i="12"/>
  <c r="AI79" i="12" s="1"/>
  <c r="AJ81" i="12"/>
  <c r="AJ79" i="12" s="1"/>
  <c r="AK81" i="12"/>
  <c r="AK79" i="12" s="1"/>
  <c r="AL81" i="12"/>
  <c r="AL79" i="12" s="1"/>
  <c r="AM81" i="12"/>
  <c r="AM79" i="12" s="1"/>
  <c r="F79" i="12"/>
  <c r="G79" i="12"/>
  <c r="H79" i="12"/>
  <c r="I79" i="12"/>
  <c r="J79" i="12"/>
  <c r="K79" i="12"/>
  <c r="L79" i="12"/>
  <c r="M79" i="12"/>
  <c r="N79" i="12"/>
  <c r="O79" i="12"/>
  <c r="P79" i="12"/>
  <c r="Q79" i="12"/>
  <c r="R79" i="12"/>
  <c r="S79" i="12"/>
  <c r="T79" i="12"/>
  <c r="U79" i="12"/>
  <c r="V79" i="12"/>
  <c r="W79" i="12"/>
  <c r="X79" i="12"/>
  <c r="Y79" i="12"/>
  <c r="Z79" i="12"/>
  <c r="AB79" i="12"/>
  <c r="AC79" i="12"/>
  <c r="AD79" i="12"/>
  <c r="AE79" i="12"/>
  <c r="AF79" i="12"/>
  <c r="E79" i="12"/>
  <c r="F74" i="12"/>
  <c r="G74" i="12"/>
  <c r="H74" i="12"/>
  <c r="I74" i="12"/>
  <c r="J74" i="12"/>
  <c r="K74" i="12"/>
  <c r="L74" i="12"/>
  <c r="M74" i="12"/>
  <c r="N74" i="12"/>
  <c r="O74" i="12"/>
  <c r="P74" i="12"/>
  <c r="Q74" i="12"/>
  <c r="R74" i="12"/>
  <c r="S74" i="12"/>
  <c r="T74" i="12"/>
  <c r="U74" i="12"/>
  <c r="V74" i="12"/>
  <c r="W74" i="12"/>
  <c r="X74" i="12"/>
  <c r="Y74" i="12"/>
  <c r="Z74" i="12"/>
  <c r="AB74" i="12"/>
  <c r="AC74" i="12"/>
  <c r="AD74" i="12"/>
  <c r="AE74" i="12"/>
  <c r="AF74" i="12"/>
  <c r="AG74" i="12"/>
  <c r="AI74" i="12"/>
  <c r="AJ74" i="12"/>
  <c r="AK74" i="12"/>
  <c r="AL74" i="12"/>
  <c r="AM74" i="12"/>
  <c r="E74" i="12"/>
  <c r="F48" i="12"/>
  <c r="G48" i="12"/>
  <c r="H48" i="12"/>
  <c r="I48" i="12"/>
  <c r="J48" i="12"/>
  <c r="K48" i="12"/>
  <c r="L48" i="12"/>
  <c r="M48" i="12"/>
  <c r="N48" i="12"/>
  <c r="O48" i="12"/>
  <c r="P48" i="12"/>
  <c r="Q48" i="12"/>
  <c r="R48" i="12"/>
  <c r="S48" i="12"/>
  <c r="T48" i="12"/>
  <c r="U48" i="12"/>
  <c r="V48" i="12"/>
  <c r="W48" i="12"/>
  <c r="X48" i="12"/>
  <c r="Y48" i="12"/>
  <c r="Z48" i="12"/>
  <c r="AG48" i="12"/>
  <c r="AI48" i="12"/>
  <c r="AJ48" i="12"/>
  <c r="AK48" i="12"/>
  <c r="AL48" i="12"/>
  <c r="AM48" i="12"/>
  <c r="E48" i="12"/>
  <c r="AB49" i="12"/>
  <c r="AC49" i="12"/>
  <c r="AD49" i="12"/>
  <c r="AE49" i="12"/>
  <c r="AF49" i="12"/>
  <c r="AB50" i="12"/>
  <c r="AC50" i="12"/>
  <c r="AD50" i="12"/>
  <c r="AE50" i="12"/>
  <c r="AF50" i="12"/>
  <c r="AB51" i="12"/>
  <c r="AC51" i="12"/>
  <c r="AD51" i="12"/>
  <c r="AE51" i="12"/>
  <c r="AF51" i="12"/>
  <c r="BA27" i="13" l="1"/>
  <c r="BA20" i="13" s="1"/>
  <c r="Q27" i="13"/>
  <c r="W27" i="13"/>
  <c r="AC27" i="13"/>
  <c r="AF48" i="12"/>
  <c r="AC48" i="12"/>
  <c r="AB48" i="12"/>
  <c r="AD48" i="12"/>
  <c r="AE48" i="12"/>
  <c r="AJ71" i="11"/>
  <c r="AK71" i="11"/>
  <c r="AL71" i="11"/>
  <c r="AM71" i="11"/>
  <c r="AJ73" i="11"/>
  <c r="AK73" i="11"/>
  <c r="AL73" i="11"/>
  <c r="AM73" i="11"/>
  <c r="AI48" i="11"/>
  <c r="AJ48" i="11"/>
  <c r="AK48" i="11"/>
  <c r="AL48" i="11"/>
  <c r="AM48" i="11"/>
  <c r="AI49" i="11"/>
  <c r="AJ49" i="11"/>
  <c r="AK49" i="11"/>
  <c r="AL49" i="11"/>
  <c r="AM49" i="11"/>
  <c r="F75" i="11"/>
  <c r="G75" i="11"/>
  <c r="H75" i="11"/>
  <c r="I75" i="11"/>
  <c r="J75" i="11"/>
  <c r="K75" i="11"/>
  <c r="L75" i="11"/>
  <c r="M75" i="11"/>
  <c r="N75" i="11"/>
  <c r="O75" i="11"/>
  <c r="P75" i="11"/>
  <c r="Q75" i="11"/>
  <c r="R75" i="11"/>
  <c r="S75" i="11"/>
  <c r="T75" i="11"/>
  <c r="U75" i="11"/>
  <c r="V75" i="11"/>
  <c r="W75" i="11"/>
  <c r="X75" i="11"/>
  <c r="Y75" i="11"/>
  <c r="Z75" i="11"/>
  <c r="AB75" i="11"/>
  <c r="AC75" i="11"/>
  <c r="AD75" i="11"/>
  <c r="AE75" i="11"/>
  <c r="AF75" i="11"/>
  <c r="E75" i="11"/>
  <c r="F68" i="11"/>
  <c r="G68" i="11"/>
  <c r="H68" i="11"/>
  <c r="I68" i="11"/>
  <c r="J68" i="11"/>
  <c r="K68" i="11"/>
  <c r="L68" i="11"/>
  <c r="M68" i="11"/>
  <c r="N68" i="11"/>
  <c r="O68" i="11"/>
  <c r="P68" i="11"/>
  <c r="Q68" i="11"/>
  <c r="R68" i="11"/>
  <c r="S68" i="11"/>
  <c r="T68" i="11"/>
  <c r="U68" i="11"/>
  <c r="V68" i="11"/>
  <c r="W68" i="11"/>
  <c r="X68" i="11"/>
  <c r="Y68" i="11"/>
  <c r="Z68" i="11"/>
  <c r="E68" i="11"/>
  <c r="F47" i="11"/>
  <c r="G47" i="11"/>
  <c r="H47" i="11"/>
  <c r="I47" i="11"/>
  <c r="J47" i="11"/>
  <c r="K47" i="11"/>
  <c r="L47" i="11"/>
  <c r="M47" i="11"/>
  <c r="N47" i="11"/>
  <c r="O47" i="11"/>
  <c r="P47" i="11"/>
  <c r="Q47" i="11"/>
  <c r="R47" i="11"/>
  <c r="S47" i="11"/>
  <c r="T47" i="11"/>
  <c r="U47" i="11"/>
  <c r="V47" i="11"/>
  <c r="W47" i="11"/>
  <c r="X47" i="11"/>
  <c r="Y47" i="11"/>
  <c r="Z47" i="11"/>
  <c r="AB47" i="11"/>
  <c r="AC47" i="11"/>
  <c r="AD47" i="11"/>
  <c r="AE47" i="11"/>
  <c r="AF47" i="11"/>
  <c r="AG47" i="11"/>
  <c r="E47" i="11"/>
  <c r="F42" i="11"/>
  <c r="G42" i="11"/>
  <c r="H42" i="11"/>
  <c r="I42" i="11"/>
  <c r="J42" i="11"/>
  <c r="K42" i="11"/>
  <c r="L42" i="11"/>
  <c r="M42" i="11"/>
  <c r="N42" i="11"/>
  <c r="O42" i="11"/>
  <c r="P42" i="11"/>
  <c r="Q42" i="11"/>
  <c r="R42" i="11"/>
  <c r="S42" i="11"/>
  <c r="T42" i="11"/>
  <c r="U42" i="11"/>
  <c r="V42" i="11"/>
  <c r="W42" i="11"/>
  <c r="X42" i="11"/>
  <c r="Y42" i="11"/>
  <c r="Z42" i="11"/>
  <c r="AC42" i="11"/>
  <c r="AE42" i="11"/>
  <c r="AF42" i="11"/>
  <c r="AG42" i="11"/>
  <c r="AJ42" i="11"/>
  <c r="AL42" i="11"/>
  <c r="AM42" i="11"/>
  <c r="E42" i="11"/>
  <c r="AK47" i="11" l="1"/>
  <c r="AL47" i="11"/>
  <c r="AJ47" i="11"/>
  <c r="AM47" i="11"/>
  <c r="AI47" i="11"/>
  <c r="AJ80" i="10"/>
  <c r="AK80" i="10"/>
  <c r="AL80" i="10"/>
  <c r="AM80" i="10"/>
  <c r="AM79" i="10"/>
  <c r="AM74" i="10" s="1"/>
  <c r="AL79" i="10"/>
  <c r="AK79" i="10"/>
  <c r="AJ79" i="10"/>
  <c r="AI80" i="10"/>
  <c r="AG46" i="10"/>
  <c r="AH46" i="10"/>
  <c r="AI46" i="10"/>
  <c r="AJ46" i="10"/>
  <c r="AK46" i="10"/>
  <c r="AL46" i="10"/>
  <c r="AM46" i="10"/>
  <c r="AG55" i="10"/>
  <c r="AH55" i="10"/>
  <c r="AI55" i="10"/>
  <c r="AJ55" i="10"/>
  <c r="AK55" i="10"/>
  <c r="AL55" i="10"/>
  <c r="AM55" i="10"/>
  <c r="F41" i="10"/>
  <c r="G41" i="10"/>
  <c r="H41" i="10"/>
  <c r="I41" i="10"/>
  <c r="J41" i="10"/>
  <c r="K41" i="10"/>
  <c r="L41" i="10"/>
  <c r="M41" i="10"/>
  <c r="N41" i="10"/>
  <c r="O41" i="10"/>
  <c r="P41" i="10"/>
  <c r="Q41" i="10"/>
  <c r="R41" i="10"/>
  <c r="S41" i="10"/>
  <c r="T41" i="10"/>
  <c r="U41" i="10"/>
  <c r="V41" i="10"/>
  <c r="W41" i="10"/>
  <c r="X41" i="10"/>
  <c r="Y41" i="10"/>
  <c r="Z41" i="10"/>
  <c r="AE41" i="10"/>
  <c r="AF41" i="10"/>
  <c r="AG41" i="10"/>
  <c r="E41" i="10"/>
  <c r="F59" i="10"/>
  <c r="G59" i="10"/>
  <c r="H59" i="10"/>
  <c r="I59" i="10"/>
  <c r="J59" i="10"/>
  <c r="K59" i="10"/>
  <c r="L59" i="10"/>
  <c r="M59" i="10"/>
  <c r="N59" i="10"/>
  <c r="O59" i="10"/>
  <c r="P59" i="10"/>
  <c r="Q59" i="10"/>
  <c r="R59" i="10"/>
  <c r="S59" i="10"/>
  <c r="T59" i="10"/>
  <c r="U59" i="10"/>
  <c r="V59" i="10"/>
  <c r="W59" i="10"/>
  <c r="X59" i="10"/>
  <c r="Y59" i="10"/>
  <c r="Z59" i="10"/>
  <c r="AB59" i="10"/>
  <c r="AC59" i="10"/>
  <c r="AD59" i="10"/>
  <c r="AE59" i="10"/>
  <c r="AF59" i="10"/>
  <c r="E59" i="10"/>
  <c r="F82" i="10"/>
  <c r="G82" i="10"/>
  <c r="H82" i="10"/>
  <c r="I82" i="10"/>
  <c r="J82" i="10"/>
  <c r="K82" i="10"/>
  <c r="L82" i="10"/>
  <c r="M82" i="10"/>
  <c r="N82" i="10"/>
  <c r="O82" i="10"/>
  <c r="P82" i="10"/>
  <c r="Q82" i="10"/>
  <c r="R82" i="10"/>
  <c r="S82" i="10"/>
  <c r="T82" i="10"/>
  <c r="U82" i="10"/>
  <c r="V82" i="10"/>
  <c r="W82" i="10"/>
  <c r="X82" i="10"/>
  <c r="Y82" i="10"/>
  <c r="Z82" i="10"/>
  <c r="AB82" i="10"/>
  <c r="AC82" i="10"/>
  <c r="AD82" i="10"/>
  <c r="AE82" i="10"/>
  <c r="AF82" i="10"/>
  <c r="E82" i="10"/>
  <c r="AD77" i="10"/>
  <c r="AK77" i="10" s="1"/>
  <c r="AD78" i="10"/>
  <c r="AK78" i="10" s="1"/>
  <c r="AD75" i="10"/>
  <c r="AM60" i="10"/>
  <c r="AM59" i="10" s="1"/>
  <c r="AL60" i="10"/>
  <c r="AL59" i="10" s="1"/>
  <c r="AK60" i="10"/>
  <c r="AK59" i="10" s="1"/>
  <c r="AJ60" i="10"/>
  <c r="AJ59" i="10" s="1"/>
  <c r="AI60" i="10"/>
  <c r="AI59" i="10" s="1"/>
  <c r="AG60" i="10"/>
  <c r="AG59" i="10" s="1"/>
  <c r="AH60" i="10"/>
  <c r="AH59" i="10" s="1"/>
  <c r="AB74" i="10"/>
  <c r="AL41" i="10" l="1"/>
  <c r="AJ74" i="10"/>
  <c r="AL74" i="10"/>
  <c r="AK75" i="10"/>
  <c r="AK74" i="10" s="1"/>
  <c r="AD74" i="10"/>
  <c r="AI79" i="10"/>
  <c r="AI74" i="10" s="1"/>
  <c r="AJ41" i="10"/>
  <c r="AM41" i="10"/>
  <c r="AA59" i="10"/>
  <c r="G72" i="8"/>
  <c r="H72" i="8"/>
  <c r="I72" i="8"/>
  <c r="J72" i="8"/>
  <c r="K72" i="8"/>
  <c r="L72" i="8"/>
  <c r="M72" i="8"/>
  <c r="N72" i="8"/>
  <c r="O72" i="8"/>
  <c r="P72" i="8"/>
  <c r="Q72" i="8"/>
  <c r="R72" i="8"/>
  <c r="S72" i="8"/>
  <c r="T72" i="8"/>
  <c r="U72" i="8"/>
  <c r="W72" i="8"/>
  <c r="X72" i="8"/>
  <c r="Y72" i="8"/>
  <c r="Z72" i="8"/>
  <c r="AA72" i="8"/>
  <c r="AB72" i="8"/>
  <c r="AC72" i="8"/>
  <c r="AD72" i="8"/>
  <c r="AE72" i="8"/>
  <c r="AF72" i="8"/>
  <c r="AG72" i="8"/>
  <c r="AH72" i="8"/>
  <c r="AI72" i="8"/>
  <c r="AK72" i="8"/>
  <c r="AL72" i="8"/>
  <c r="AM72" i="8"/>
  <c r="AN72" i="8"/>
  <c r="AO72" i="8"/>
  <c r="AP72" i="8"/>
  <c r="AQ72" i="8"/>
  <c r="AR72" i="8"/>
  <c r="AS72" i="8"/>
  <c r="AT72" i="8"/>
  <c r="AU72" i="8"/>
  <c r="AV72" i="8"/>
  <c r="AW72" i="8"/>
  <c r="AY72" i="8"/>
  <c r="AZ72" i="8"/>
  <c r="BB72" i="8"/>
  <c r="BC72" i="8"/>
  <c r="BD72" i="8"/>
  <c r="BF72" i="8"/>
  <c r="BG72" i="8"/>
  <c r="BH72" i="8"/>
  <c r="BI72" i="8"/>
  <c r="BJ72" i="8"/>
  <c r="BK72" i="8"/>
  <c r="BM72" i="8"/>
  <c r="BN72" i="8"/>
  <c r="BO72" i="8"/>
  <c r="BP72" i="8"/>
  <c r="BQ72" i="8"/>
  <c r="BR72" i="8"/>
  <c r="BT72" i="8"/>
  <c r="BU72" i="8"/>
  <c r="BV72" i="8"/>
  <c r="BV28" i="8" s="1"/>
  <c r="BW72" i="8"/>
  <c r="BX72" i="8"/>
  <c r="G89" i="8"/>
  <c r="H89" i="8"/>
  <c r="I89" i="8"/>
  <c r="J89" i="8"/>
  <c r="K89" i="8"/>
  <c r="L89" i="8"/>
  <c r="M89" i="8"/>
  <c r="N89" i="8"/>
  <c r="O89" i="8"/>
  <c r="P89" i="8"/>
  <c r="Q89" i="8"/>
  <c r="R89" i="8"/>
  <c r="S89" i="8"/>
  <c r="T89" i="8"/>
  <c r="U89" i="8"/>
  <c r="W58" i="8"/>
  <c r="X58" i="8"/>
  <c r="Y58" i="8"/>
  <c r="Z58" i="8"/>
  <c r="AA58" i="8"/>
  <c r="AB58" i="8"/>
  <c r="AC58" i="8"/>
  <c r="AD58" i="8"/>
  <c r="AE58" i="8"/>
  <c r="AF58" i="8"/>
  <c r="AG58" i="8"/>
  <c r="AH58" i="8"/>
  <c r="AI58" i="8"/>
  <c r="AK58" i="8"/>
  <c r="AL58" i="8"/>
  <c r="AM58" i="8"/>
  <c r="AN58" i="8"/>
  <c r="AO58" i="8"/>
  <c r="AP58" i="8"/>
  <c r="AQ58" i="8"/>
  <c r="AR58" i="8"/>
  <c r="AS58" i="8"/>
  <c r="AT58" i="8"/>
  <c r="AU58" i="8"/>
  <c r="AV58" i="8"/>
  <c r="AW58" i="8"/>
  <c r="AY58" i="8"/>
  <c r="AZ58" i="8"/>
  <c r="BA58" i="8"/>
  <c r="BB58" i="8"/>
  <c r="BC58" i="8"/>
  <c r="BD58" i="8"/>
  <c r="BE58" i="8"/>
  <c r="BF58" i="8"/>
  <c r="BG58" i="8"/>
  <c r="BH58" i="8"/>
  <c r="BI58" i="8"/>
  <c r="BJ58" i="8"/>
  <c r="BK58" i="8"/>
  <c r="BM58" i="8"/>
  <c r="BN58" i="8"/>
  <c r="BO58" i="8"/>
  <c r="BP58" i="8"/>
  <c r="BQ58" i="8"/>
  <c r="BR58" i="8"/>
  <c r="BS58" i="8"/>
  <c r="BT58" i="8"/>
  <c r="BU58" i="8"/>
  <c r="BV58" i="8"/>
  <c r="BW58" i="8"/>
  <c r="BX58" i="8"/>
  <c r="F58" i="8"/>
  <c r="G58" i="8"/>
  <c r="H58" i="8"/>
  <c r="I58" i="8"/>
  <c r="J58" i="8"/>
  <c r="K58" i="8"/>
  <c r="L58" i="8"/>
  <c r="M58" i="8"/>
  <c r="N58" i="8"/>
  <c r="O58" i="8"/>
  <c r="P58" i="8"/>
  <c r="Q58" i="8"/>
  <c r="R58" i="8"/>
  <c r="S58" i="8"/>
  <c r="T58" i="8"/>
  <c r="U58" i="8"/>
  <c r="V58" i="8"/>
  <c r="BX89" i="8"/>
  <c r="J89" i="7" l="1"/>
  <c r="K89" i="7"/>
  <c r="K27" i="7" s="1"/>
  <c r="M89" i="7"/>
  <c r="N89" i="7"/>
  <c r="R89" i="7"/>
  <c r="S89" i="7"/>
  <c r="T89" i="7"/>
  <c r="V89" i="7"/>
  <c r="W89" i="7"/>
  <c r="X89" i="7"/>
  <c r="Y89" i="7"/>
  <c r="AB89" i="7"/>
  <c r="AC89" i="7"/>
  <c r="AE89" i="7"/>
  <c r="AG89" i="7"/>
  <c r="AI89" i="7"/>
  <c r="I89" i="7"/>
  <c r="L52" i="7"/>
  <c r="N52" i="7"/>
  <c r="Q52" i="7"/>
  <c r="S52" i="7"/>
  <c r="V52" i="7"/>
  <c r="W52" i="7"/>
  <c r="X52" i="7"/>
  <c r="Y52" i="7"/>
  <c r="Z52" i="7"/>
  <c r="AA52" i="7"/>
  <c r="AF52" i="7"/>
  <c r="AG52" i="7"/>
  <c r="AH52" i="7"/>
  <c r="AI52" i="7"/>
  <c r="AJ52" i="7"/>
  <c r="AK52" i="7"/>
  <c r="AL52" i="7"/>
  <c r="AM52" i="7"/>
  <c r="AN52" i="7"/>
  <c r="AO52" i="7"/>
  <c r="I44" i="7"/>
  <c r="J44" i="7"/>
  <c r="K44" i="7"/>
  <c r="J38" i="7"/>
  <c r="K38" i="7"/>
  <c r="O38" i="7"/>
  <c r="P38" i="7"/>
  <c r="Q38" i="7"/>
  <c r="R38" i="7"/>
  <c r="S38" i="7"/>
  <c r="T38" i="7"/>
  <c r="U38" i="7"/>
  <c r="V38" i="7"/>
  <c r="W38" i="7"/>
  <c r="X38" i="7"/>
  <c r="Y38" i="7"/>
  <c r="Z38" i="7"/>
  <c r="AA38" i="7"/>
  <c r="AB38" i="7"/>
  <c r="AC38" i="7"/>
  <c r="AE38" i="7"/>
  <c r="AG38" i="7"/>
  <c r="AH38" i="7"/>
  <c r="AI38" i="7"/>
  <c r="AJ38" i="7"/>
  <c r="AK38" i="7"/>
  <c r="AL38" i="7"/>
  <c r="AM38" i="7"/>
  <c r="AO38" i="7"/>
  <c r="AH93" i="7"/>
  <c r="O72" i="7"/>
  <c r="P72" i="7"/>
  <c r="Q72" i="7"/>
  <c r="R72" i="7"/>
  <c r="S72" i="7"/>
  <c r="T72" i="7"/>
  <c r="U72" i="7"/>
  <c r="V72" i="7"/>
  <c r="W72" i="7"/>
  <c r="X72" i="7"/>
  <c r="Y72" i="7"/>
  <c r="Z72" i="7"/>
  <c r="AA72" i="7"/>
  <c r="AB72" i="7"/>
  <c r="AC72" i="7"/>
  <c r="AE72" i="7"/>
  <c r="AG72" i="7"/>
  <c r="AJ72" i="7"/>
  <c r="AK72" i="7"/>
  <c r="AL72" i="7"/>
  <c r="AM72" i="7"/>
  <c r="AF87" i="7"/>
  <c r="V74" i="8"/>
  <c r="V75" i="8"/>
  <c r="AD78" i="7"/>
  <c r="AD82" i="7"/>
  <c r="AD83" i="7"/>
  <c r="AD85" i="7"/>
  <c r="AD87" i="7"/>
  <c r="V73" i="8"/>
  <c r="J58" i="7"/>
  <c r="K58" i="7"/>
  <c r="O58" i="7"/>
  <c r="P58" i="7"/>
  <c r="Q58" i="7"/>
  <c r="R58" i="7"/>
  <c r="S58" i="7"/>
  <c r="T58" i="7"/>
  <c r="U58" i="7"/>
  <c r="V58" i="7"/>
  <c r="W58" i="7"/>
  <c r="X58" i="7"/>
  <c r="Y58" i="7"/>
  <c r="Z58" i="7"/>
  <c r="AA58" i="7"/>
  <c r="AB58" i="7"/>
  <c r="AC58" i="7"/>
  <c r="AE58" i="7"/>
  <c r="AG58" i="7"/>
  <c r="AI58" i="7"/>
  <c r="AJ58" i="7"/>
  <c r="AK58" i="7"/>
  <c r="AL58" i="7"/>
  <c r="AM58" i="7"/>
  <c r="AO58" i="7"/>
  <c r="I58" i="7"/>
  <c r="AX59" i="8"/>
  <c r="AJ59" i="8"/>
  <c r="AD59" i="7"/>
  <c r="AH48" i="7"/>
  <c r="E50" i="8"/>
  <c r="V77" i="8"/>
  <c r="V76" i="8"/>
  <c r="L93" i="7"/>
  <c r="P92" i="7"/>
  <c r="L92" i="7" s="1"/>
  <c r="O91" i="7"/>
  <c r="L91" i="7" s="1"/>
  <c r="O90" i="7"/>
  <c r="N87" i="7"/>
  <c r="L87" i="7" s="1"/>
  <c r="N85" i="7"/>
  <c r="L85" i="7" s="1"/>
  <c r="M83" i="7"/>
  <c r="M82" i="7"/>
  <c r="N74" i="7"/>
  <c r="L74" i="7" s="1"/>
  <c r="N75" i="7"/>
  <c r="L75" i="7" s="1"/>
  <c r="N78" i="7"/>
  <c r="L78" i="7" s="1"/>
  <c r="N73" i="7"/>
  <c r="L73" i="7" s="1"/>
  <c r="I73" i="7"/>
  <c r="N58" i="7"/>
  <c r="M59" i="7"/>
  <c r="N49" i="7"/>
  <c r="L49" i="7" s="1"/>
  <c r="N46" i="7"/>
  <c r="L46" i="7" s="1"/>
  <c r="N47" i="7"/>
  <c r="L47" i="7" s="1"/>
  <c r="N48" i="7"/>
  <c r="N45" i="7"/>
  <c r="M77" i="7"/>
  <c r="I38" i="7"/>
  <c r="AX49" i="8" l="1"/>
  <c r="BL49" i="8" s="1"/>
  <c r="AN48" i="7"/>
  <c r="AJ46" i="8"/>
  <c r="AJ45" i="8" s="1"/>
  <c r="AF44" i="7"/>
  <c r="AF42" i="7" s="1"/>
  <c r="L45" i="7"/>
  <c r="N44" i="7"/>
  <c r="M58" i="7"/>
  <c r="L82" i="7"/>
  <c r="AJ77" i="8"/>
  <c r="N77" i="7"/>
  <c r="L77" i="7" s="1"/>
  <c r="AD38" i="7"/>
  <c r="O89" i="7"/>
  <c r="I72" i="7"/>
  <c r="AN59" i="7"/>
  <c r="AN58" i="7" s="1"/>
  <c r="AD72" i="7"/>
  <c r="AH80" i="10"/>
  <c r="BL59" i="8"/>
  <c r="BL58" i="8" s="1"/>
  <c r="M38" i="7"/>
  <c r="AX58" i="8"/>
  <c r="AH58" i="7"/>
  <c r="AD58" i="7"/>
  <c r="E49" i="8"/>
  <c r="AF38" i="7"/>
  <c r="E77" i="8"/>
  <c r="AH49" i="11"/>
  <c r="AF58" i="7"/>
  <c r="AJ58" i="8"/>
  <c r="M72" i="7"/>
  <c r="J72" i="7"/>
  <c r="L59" i="7"/>
  <c r="L58" i="7" s="1"/>
  <c r="L83" i="7"/>
  <c r="L48" i="7"/>
  <c r="BQ38" i="6"/>
  <c r="AT92" i="6"/>
  <c r="AF92" i="7" s="1"/>
  <c r="AT93" i="6"/>
  <c r="Z44" i="6"/>
  <c r="AE44" i="6"/>
  <c r="AJ44" i="6"/>
  <c r="AO44" i="6"/>
  <c r="AT44" i="6"/>
  <c r="AY44" i="6"/>
  <c r="BD44" i="6"/>
  <c r="BL44" i="6"/>
  <c r="BI44" i="6" s="1"/>
  <c r="BO44" i="6"/>
  <c r="BP44" i="6"/>
  <c r="BQ44" i="6"/>
  <c r="BR44" i="6"/>
  <c r="BT44" i="6"/>
  <c r="BU44" i="6"/>
  <c r="BW44" i="6"/>
  <c r="AH51" i="12" l="1"/>
  <c r="L44" i="7"/>
  <c r="BN44" i="6"/>
  <c r="G45" i="21"/>
  <c r="G44" i="21"/>
  <c r="N72" i="7"/>
  <c r="BL77" i="8"/>
  <c r="BV44" i="6"/>
  <c r="E59" i="8"/>
  <c r="E58" i="8" s="1"/>
  <c r="AF93" i="7"/>
  <c r="AN93" i="7" s="1"/>
  <c r="AH48" i="11"/>
  <c r="AH47" i="11" s="1"/>
  <c r="AA47" i="11"/>
  <c r="AN38" i="7"/>
  <c r="E76" i="8"/>
  <c r="Y44" i="6"/>
  <c r="V44" i="6" s="1"/>
  <c r="X44" i="6"/>
  <c r="BS44" i="6"/>
  <c r="W44" i="6"/>
  <c r="U44" i="6" s="1"/>
  <c r="AJ93" i="8" l="1"/>
  <c r="BL93" i="8" s="1"/>
  <c r="L90" i="21" s="1"/>
  <c r="E93" i="8"/>
  <c r="BL76" i="8"/>
  <c r="BD87" i="6"/>
  <c r="AA79" i="10" l="1"/>
  <c r="AX87" i="8"/>
  <c r="G84" i="21" l="1"/>
  <c r="AH79" i="10"/>
  <c r="BL87" i="8"/>
  <c r="E87" i="8"/>
  <c r="I38" i="6"/>
  <c r="M58" i="6"/>
  <c r="N58" i="6"/>
  <c r="O58" i="6"/>
  <c r="P58" i="6"/>
  <c r="Q58" i="6"/>
  <c r="R58" i="6"/>
  <c r="S58" i="6"/>
  <c r="T58" i="6"/>
  <c r="U58" i="6"/>
  <c r="V58" i="6"/>
  <c r="W58" i="6"/>
  <c r="X58" i="6"/>
  <c r="Y58" i="6"/>
  <c r="Z58" i="6"/>
  <c r="AA58" i="6"/>
  <c r="AB58" i="6"/>
  <c r="AC58" i="6"/>
  <c r="AD58" i="6"/>
  <c r="AE58" i="6"/>
  <c r="AF58" i="6"/>
  <c r="AG58" i="6"/>
  <c r="AH58" i="6"/>
  <c r="AI58" i="6"/>
  <c r="AK58" i="6"/>
  <c r="AL58" i="6"/>
  <c r="AM58" i="6"/>
  <c r="AN58" i="6"/>
  <c r="AO58" i="6"/>
  <c r="AP58" i="6"/>
  <c r="AQ58" i="6"/>
  <c r="AR58" i="6"/>
  <c r="AS58" i="6"/>
  <c r="AU58" i="6"/>
  <c r="AV58" i="6"/>
  <c r="AW58" i="6"/>
  <c r="AX58" i="6"/>
  <c r="AY58" i="6"/>
  <c r="AZ58" i="6"/>
  <c r="BA58" i="6"/>
  <c r="BB58" i="6"/>
  <c r="BC58" i="6"/>
  <c r="BE58" i="6"/>
  <c r="BF58" i="6"/>
  <c r="BG58" i="6"/>
  <c r="BH58" i="6"/>
  <c r="BI58" i="6"/>
  <c r="BJ58" i="6"/>
  <c r="BK58" i="6"/>
  <c r="BL58" i="6"/>
  <c r="BM58" i="6"/>
  <c r="BS58" i="6"/>
  <c r="BT58" i="6"/>
  <c r="BU58" i="6"/>
  <c r="BV58" i="6"/>
  <c r="BW58" i="6"/>
  <c r="L58" i="6"/>
  <c r="I24" i="6"/>
  <c r="J89" i="6"/>
  <c r="K89" i="6"/>
  <c r="L89" i="6"/>
  <c r="M89" i="6"/>
  <c r="N89" i="6"/>
  <c r="O89" i="6"/>
  <c r="Q89" i="6"/>
  <c r="R89" i="6"/>
  <c r="S89" i="6"/>
  <c r="T89" i="6"/>
  <c r="I89" i="6"/>
  <c r="I26" i="6" s="1"/>
  <c r="I25" i="6"/>
  <c r="I29" i="6"/>
  <c r="I34" i="6"/>
  <c r="I43" i="6"/>
  <c r="I42" i="6" s="1"/>
  <c r="I53" i="6"/>
  <c r="I56" i="6"/>
  <c r="I66" i="6"/>
  <c r="I69" i="6"/>
  <c r="I23" i="6" s="1"/>
  <c r="BO91" i="6"/>
  <c r="BP91" i="6"/>
  <c r="BO92" i="6"/>
  <c r="BP92" i="6"/>
  <c r="BD91" i="6"/>
  <c r="AH91" i="7" s="1"/>
  <c r="AX91" i="8" s="1"/>
  <c r="AH92" i="7"/>
  <c r="AT91" i="6"/>
  <c r="AF91" i="7" s="1"/>
  <c r="AJ91" i="8" s="1"/>
  <c r="AA77" i="11" s="1"/>
  <c r="AH77" i="11" s="1"/>
  <c r="AJ91" i="6"/>
  <c r="AJ92" i="6"/>
  <c r="AJ90" i="6"/>
  <c r="BO74" i="6"/>
  <c r="BP74" i="6"/>
  <c r="BR74" i="6"/>
  <c r="BO75" i="6"/>
  <c r="BP75" i="6"/>
  <c r="BR75" i="6"/>
  <c r="BO78" i="6"/>
  <c r="BP78" i="6"/>
  <c r="BR78" i="6"/>
  <c r="BO82" i="6"/>
  <c r="BP82" i="6"/>
  <c r="BO83" i="6"/>
  <c r="BP83" i="6"/>
  <c r="BO85" i="6"/>
  <c r="BP85" i="6"/>
  <c r="BR73" i="6"/>
  <c r="BP73" i="6"/>
  <c r="BD74" i="6"/>
  <c r="AH74" i="7" s="1"/>
  <c r="BD75" i="6"/>
  <c r="AH75" i="7" s="1"/>
  <c r="BD78" i="6"/>
  <c r="AH78" i="7" s="1"/>
  <c r="BD82" i="6"/>
  <c r="AH82" i="7" s="1"/>
  <c r="BD83" i="6"/>
  <c r="AH83" i="7" s="1"/>
  <c r="AX83" i="8" s="1"/>
  <c r="BD85" i="6"/>
  <c r="AX85" i="8" s="1"/>
  <c r="BL85" i="8" s="1"/>
  <c r="BD73" i="6"/>
  <c r="AT73" i="6"/>
  <c r="AT75" i="6"/>
  <c r="AT78" i="6"/>
  <c r="AF78" i="7" s="1"/>
  <c r="AN78" i="7" s="1"/>
  <c r="AT82" i="6"/>
  <c r="AF82" i="7" s="1"/>
  <c r="AT83" i="6"/>
  <c r="AF83" i="7" s="1"/>
  <c r="AT85" i="6"/>
  <c r="AF85" i="7" s="1"/>
  <c r="AT74" i="6"/>
  <c r="AF74" i="7" s="1"/>
  <c r="AJ73" i="6"/>
  <c r="AJ75" i="6"/>
  <c r="AJ78" i="6"/>
  <c r="AJ82" i="6"/>
  <c r="AJ83" i="6"/>
  <c r="AJ85" i="6"/>
  <c r="AJ74" i="6"/>
  <c r="BR58" i="6"/>
  <c r="BQ58" i="6"/>
  <c r="BQ56" i="6" s="1"/>
  <c r="BP58" i="6"/>
  <c r="BO58" i="6"/>
  <c r="BD58" i="6"/>
  <c r="AT58" i="6"/>
  <c r="AJ59" i="6"/>
  <c r="BD48" i="6"/>
  <c r="AH47" i="7" s="1"/>
  <c r="BD47" i="6"/>
  <c r="AH46" i="7" s="1"/>
  <c r="BD46" i="6"/>
  <c r="AT46" i="6"/>
  <c r="AT47" i="6"/>
  <c r="AT48" i="6"/>
  <c r="AJ46" i="6"/>
  <c r="AJ47" i="6"/>
  <c r="AD46" i="7" s="1"/>
  <c r="AJ48" i="6"/>
  <c r="AD47" i="7" s="1"/>
  <c r="V47" i="8" l="1"/>
  <c r="AH49" i="10" s="1"/>
  <c r="AB46" i="7"/>
  <c r="AN46" i="7"/>
  <c r="V48" i="8"/>
  <c r="AH50" i="10" s="1"/>
  <c r="AB47" i="7"/>
  <c r="AN47" i="7"/>
  <c r="E48" i="8" s="1"/>
  <c r="BD45" i="6"/>
  <c r="AJ89" i="6"/>
  <c r="BP72" i="6"/>
  <c r="AH44" i="7"/>
  <c r="AF75" i="7"/>
  <c r="E75" i="8" s="1"/>
  <c r="BL75" i="8" s="1"/>
  <c r="AT72" i="6"/>
  <c r="AT45" i="6"/>
  <c r="BD72" i="6"/>
  <c r="BO72" i="6"/>
  <c r="BQ72" i="6"/>
  <c r="AJ72" i="6"/>
  <c r="AD45" i="7"/>
  <c r="AJ45" i="6"/>
  <c r="BQ45" i="6"/>
  <c r="BR72" i="6"/>
  <c r="AJ58" i="6"/>
  <c r="BN58" i="6"/>
  <c r="AH73" i="7"/>
  <c r="AH72" i="7" s="1"/>
  <c r="AF73" i="7"/>
  <c r="E85" i="8"/>
  <c r="AA81" i="12"/>
  <c r="AX47" i="8"/>
  <c r="E74" i="8"/>
  <c r="BL74" i="8" s="1"/>
  <c r="AJ78" i="8"/>
  <c r="BL78" i="8" s="1"/>
  <c r="E78" i="8"/>
  <c r="V91" i="8"/>
  <c r="E91" i="8"/>
  <c r="AX48" i="8"/>
  <c r="BL48" i="8" s="1"/>
  <c r="AH77" i="12"/>
  <c r="AJ82" i="8"/>
  <c r="BL82" i="8" s="1"/>
  <c r="E82" i="8"/>
  <c r="AX72" i="8"/>
  <c r="AH76" i="12"/>
  <c r="AJ83" i="8"/>
  <c r="E83" i="8"/>
  <c r="V92" i="8"/>
  <c r="BL92" i="8" s="1"/>
  <c r="L89" i="21" s="1"/>
  <c r="E92" i="8"/>
  <c r="I41" i="6"/>
  <c r="I22" i="6" s="1"/>
  <c r="I28" i="6"/>
  <c r="G71" i="21"/>
  <c r="G72" i="21"/>
  <c r="AB45" i="7" l="1"/>
  <c r="AB44" i="7" s="1"/>
  <c r="AN45" i="7"/>
  <c r="BN72" i="6"/>
  <c r="BL47" i="8"/>
  <c r="AX45" i="8"/>
  <c r="AF72" i="7"/>
  <c r="V46" i="8"/>
  <c r="V45" i="8" s="1"/>
  <c r="AD44" i="7"/>
  <c r="AN44" i="7"/>
  <c r="AN42" i="7" s="1"/>
  <c r="BN45" i="6"/>
  <c r="G43" i="21"/>
  <c r="G80" i="21"/>
  <c r="G81" i="21"/>
  <c r="G75" i="21"/>
  <c r="AA78" i="10"/>
  <c r="AH78" i="10" s="1"/>
  <c r="AN72" i="7"/>
  <c r="G41" i="21"/>
  <c r="I27" i="6"/>
  <c r="BL83" i="8"/>
  <c r="AA85" i="10"/>
  <c r="AH85" i="10" s="1"/>
  <c r="BL91" i="8"/>
  <c r="L88" i="21" s="1"/>
  <c r="N38" i="7"/>
  <c r="E47" i="8"/>
  <c r="AJ72" i="8"/>
  <c r="AA87" i="10"/>
  <c r="AH87" i="10" s="1"/>
  <c r="V90" i="8"/>
  <c r="V89" i="8" s="1"/>
  <c r="AD89" i="7"/>
  <c r="AH50" i="12"/>
  <c r="AH75" i="12"/>
  <c r="AH74" i="12" s="1"/>
  <c r="AA74" i="12"/>
  <c r="AA77" i="10"/>
  <c r="AH77" i="10" s="1"/>
  <c r="F44" i="5"/>
  <c r="G44" i="5"/>
  <c r="H44" i="5"/>
  <c r="I44" i="5"/>
  <c r="J44" i="5"/>
  <c r="K44" i="5"/>
  <c r="L44" i="5"/>
  <c r="M44" i="5"/>
  <c r="N44" i="5"/>
  <c r="O44" i="5"/>
  <c r="P44" i="5"/>
  <c r="Q44" i="5"/>
  <c r="R44" i="5"/>
  <c r="S44" i="5"/>
  <c r="T44" i="5"/>
  <c r="U44" i="5"/>
  <c r="V44" i="5"/>
  <c r="W44" i="5"/>
  <c r="X44" i="5"/>
  <c r="Y44" i="5"/>
  <c r="Z44" i="5"/>
  <c r="AA44" i="5"/>
  <c r="AB44" i="5"/>
  <c r="AC44" i="5"/>
  <c r="AD44" i="5"/>
  <c r="AE44" i="5"/>
  <c r="AF44" i="5"/>
  <c r="AG44" i="5"/>
  <c r="AH44" i="5"/>
  <c r="AI44" i="5"/>
  <c r="AJ44" i="5"/>
  <c r="AK44" i="5"/>
  <c r="AL44" i="5"/>
  <c r="AM44" i="5"/>
  <c r="AN44" i="5"/>
  <c r="AO44" i="5"/>
  <c r="AP44" i="5"/>
  <c r="AQ44" i="5"/>
  <c r="AR44" i="5"/>
  <c r="AS44" i="5"/>
  <c r="AT44" i="5"/>
  <c r="AU44" i="5"/>
  <c r="AV44" i="5"/>
  <c r="AY44" i="5"/>
  <c r="AZ44" i="5"/>
  <c r="E44" i="5"/>
  <c r="F53" i="5"/>
  <c r="G53" i="5"/>
  <c r="H53" i="5"/>
  <c r="I53" i="5"/>
  <c r="J53" i="5"/>
  <c r="K53" i="5"/>
  <c r="L53" i="5"/>
  <c r="M53" i="5"/>
  <c r="N53" i="5"/>
  <c r="O53" i="5"/>
  <c r="P53" i="5"/>
  <c r="Q53" i="5"/>
  <c r="R53" i="5"/>
  <c r="S53" i="5"/>
  <c r="T53" i="5"/>
  <c r="U53" i="5"/>
  <c r="V53" i="5"/>
  <c r="W53" i="5"/>
  <c r="X53" i="5"/>
  <c r="Y53" i="5"/>
  <c r="Z53" i="5"/>
  <c r="AA53" i="5"/>
  <c r="AB53" i="5"/>
  <c r="AC53" i="5"/>
  <c r="AD53" i="5"/>
  <c r="AE53" i="5"/>
  <c r="AF53" i="5"/>
  <c r="AG53" i="5"/>
  <c r="AH53" i="5"/>
  <c r="AI53" i="5"/>
  <c r="AJ53" i="5"/>
  <c r="AK53" i="5"/>
  <c r="AL53" i="5"/>
  <c r="AM53" i="5"/>
  <c r="AN53" i="5"/>
  <c r="AO53" i="5"/>
  <c r="AP53" i="5"/>
  <c r="AQ53" i="5"/>
  <c r="AR53" i="5"/>
  <c r="AS53" i="5"/>
  <c r="AT53" i="5"/>
  <c r="AU53" i="5"/>
  <c r="AV53" i="5"/>
  <c r="AW53" i="5"/>
  <c r="AX53" i="5"/>
  <c r="AY53" i="5"/>
  <c r="AZ53" i="5"/>
  <c r="E53" i="5"/>
  <c r="F69" i="5"/>
  <c r="G69" i="5"/>
  <c r="H69" i="5"/>
  <c r="I69" i="5"/>
  <c r="J69" i="5"/>
  <c r="K69" i="5"/>
  <c r="L69" i="5"/>
  <c r="M69" i="5"/>
  <c r="N69" i="5"/>
  <c r="O69" i="5"/>
  <c r="P69" i="5"/>
  <c r="Q69" i="5"/>
  <c r="R69" i="5"/>
  <c r="S69" i="5"/>
  <c r="T69" i="5"/>
  <c r="U69" i="5"/>
  <c r="V69" i="5"/>
  <c r="W69" i="5"/>
  <c r="X69" i="5"/>
  <c r="Y69" i="5"/>
  <c r="Z69" i="5"/>
  <c r="AA69" i="5"/>
  <c r="AB69" i="5"/>
  <c r="AC69" i="5"/>
  <c r="AD69" i="5"/>
  <c r="AE69" i="5"/>
  <c r="AF69" i="5"/>
  <c r="AG69" i="5"/>
  <c r="AH69" i="5"/>
  <c r="AI69" i="5"/>
  <c r="AJ69" i="5"/>
  <c r="AK69" i="5"/>
  <c r="AL69" i="5"/>
  <c r="AM69" i="5"/>
  <c r="AN69" i="5"/>
  <c r="AO69" i="5"/>
  <c r="AP69" i="5"/>
  <c r="AQ69" i="5"/>
  <c r="AR69" i="5"/>
  <c r="AS69" i="5"/>
  <c r="AT69" i="5"/>
  <c r="AU69" i="5"/>
  <c r="AY69" i="5"/>
  <c r="AZ69" i="5"/>
  <c r="E69" i="5"/>
  <c r="BL46" i="8" l="1"/>
  <c r="BL45" i="8" s="1"/>
  <c r="E46" i="8"/>
  <c r="E45" i="8" s="1"/>
  <c r="E43" i="8" s="1"/>
  <c r="G42" i="21"/>
  <c r="G40" i="21" s="1"/>
  <c r="AH48" i="10"/>
  <c r="AH47" i="10" s="1"/>
  <c r="L38" i="7"/>
  <c r="L72" i="7"/>
  <c r="E73" i="8"/>
  <c r="BL73" i="8" s="1"/>
  <c r="N40" i="21"/>
  <c r="G70" i="21"/>
  <c r="AA84" i="10"/>
  <c r="AH49" i="12"/>
  <c r="AH48" i="12" s="1"/>
  <c r="AA48" i="12"/>
  <c r="F45" i="4"/>
  <c r="G45" i="4"/>
  <c r="H45" i="4"/>
  <c r="I45" i="4"/>
  <c r="J45" i="4"/>
  <c r="K45" i="4"/>
  <c r="L45" i="4"/>
  <c r="M45" i="4"/>
  <c r="N45" i="4"/>
  <c r="O45" i="4"/>
  <c r="P45" i="4"/>
  <c r="Q45" i="4"/>
  <c r="R45" i="4"/>
  <c r="S45" i="4"/>
  <c r="T45" i="4"/>
  <c r="U45" i="4"/>
  <c r="V45" i="4"/>
  <c r="W45" i="4"/>
  <c r="X45" i="4"/>
  <c r="Y45" i="4"/>
  <c r="Z45" i="4"/>
  <c r="AA45" i="4"/>
  <c r="AB45" i="4"/>
  <c r="AC45" i="4"/>
  <c r="AD45" i="4"/>
  <c r="AE45" i="4"/>
  <c r="AF45" i="4"/>
  <c r="AG45" i="4"/>
  <c r="AH45" i="4"/>
  <c r="AI45" i="4"/>
  <c r="AJ45" i="4"/>
  <c r="AK45" i="4"/>
  <c r="AL45" i="4"/>
  <c r="AM45" i="4"/>
  <c r="AN45" i="4"/>
  <c r="AO45" i="4"/>
  <c r="AP45" i="4"/>
  <c r="AQ45" i="4"/>
  <c r="AR45" i="4"/>
  <c r="AS45" i="4"/>
  <c r="AT45" i="4"/>
  <c r="AU45" i="4"/>
  <c r="AV45" i="4"/>
  <c r="AW45" i="4"/>
  <c r="AX45" i="4"/>
  <c r="AY45" i="4"/>
  <c r="AZ45" i="4"/>
  <c r="E45" i="4"/>
  <c r="F53" i="4"/>
  <c r="G53" i="4"/>
  <c r="H53" i="4"/>
  <c r="I53" i="4"/>
  <c r="J53" i="4"/>
  <c r="K53" i="4"/>
  <c r="L53" i="4"/>
  <c r="M53" i="4"/>
  <c r="N53" i="4"/>
  <c r="O53" i="4"/>
  <c r="P53" i="4"/>
  <c r="Q53" i="4"/>
  <c r="R53" i="4"/>
  <c r="S53" i="4"/>
  <c r="T53" i="4"/>
  <c r="U53" i="4"/>
  <c r="V53" i="4"/>
  <c r="W53" i="4"/>
  <c r="X53" i="4"/>
  <c r="Y53" i="4"/>
  <c r="Z53" i="4"/>
  <c r="AA53" i="4"/>
  <c r="AB53" i="4"/>
  <c r="AC53" i="4"/>
  <c r="AD53" i="4"/>
  <c r="AE53" i="4"/>
  <c r="AF53" i="4"/>
  <c r="AG53" i="4"/>
  <c r="AH53" i="4"/>
  <c r="AI53" i="4"/>
  <c r="AJ53" i="4"/>
  <c r="AK53" i="4"/>
  <c r="AL53" i="4"/>
  <c r="AM53" i="4"/>
  <c r="AN53" i="4"/>
  <c r="AO53" i="4"/>
  <c r="AP53" i="4"/>
  <c r="AQ53" i="4"/>
  <c r="AR53" i="4"/>
  <c r="AS53" i="4"/>
  <c r="AT53" i="4"/>
  <c r="AU53" i="4"/>
  <c r="AV53" i="4"/>
  <c r="AW53" i="4"/>
  <c r="AX53" i="4"/>
  <c r="AY53" i="4"/>
  <c r="AZ53" i="4"/>
  <c r="E53" i="4"/>
  <c r="F67" i="4"/>
  <c r="G67" i="4"/>
  <c r="H67" i="4"/>
  <c r="I67" i="4"/>
  <c r="J67" i="4"/>
  <c r="K67" i="4"/>
  <c r="L67" i="4"/>
  <c r="M67" i="4"/>
  <c r="N67" i="4"/>
  <c r="O67" i="4"/>
  <c r="P67" i="4"/>
  <c r="Q67" i="4"/>
  <c r="R67" i="4"/>
  <c r="S67" i="4"/>
  <c r="T67" i="4"/>
  <c r="U67" i="4"/>
  <c r="V67" i="4"/>
  <c r="W67" i="4"/>
  <c r="X67" i="4"/>
  <c r="Y67" i="4"/>
  <c r="Z67" i="4"/>
  <c r="AA67" i="4"/>
  <c r="AB67" i="4"/>
  <c r="AC67" i="4"/>
  <c r="AD67" i="4"/>
  <c r="AE67" i="4"/>
  <c r="AF67" i="4"/>
  <c r="AG67" i="4"/>
  <c r="AH67" i="4"/>
  <c r="AI67" i="4"/>
  <c r="AJ67" i="4"/>
  <c r="AK67" i="4"/>
  <c r="AL67" i="4"/>
  <c r="AM67" i="4"/>
  <c r="AN67" i="4"/>
  <c r="AO67" i="4"/>
  <c r="AP67" i="4"/>
  <c r="AQ67" i="4"/>
  <c r="AR67" i="4"/>
  <c r="AS67" i="4"/>
  <c r="AT67" i="4"/>
  <c r="AU67" i="4"/>
  <c r="AV67" i="4"/>
  <c r="AW67" i="4"/>
  <c r="AY67" i="4"/>
  <c r="AZ67" i="4"/>
  <c r="E67" i="4"/>
  <c r="AZ75" i="4"/>
  <c r="AY75" i="4"/>
  <c r="I75" i="4"/>
  <c r="J75" i="4"/>
  <c r="K75" i="4"/>
  <c r="L75" i="4"/>
  <c r="M75" i="4"/>
  <c r="N75" i="4"/>
  <c r="O75" i="4"/>
  <c r="P75" i="4"/>
  <c r="Q75" i="4"/>
  <c r="R75" i="4"/>
  <c r="S75" i="4"/>
  <c r="T75" i="4"/>
  <c r="U75" i="4"/>
  <c r="V75" i="4"/>
  <c r="W75" i="4"/>
  <c r="X75" i="4"/>
  <c r="Y75" i="4"/>
  <c r="Z75" i="4"/>
  <c r="AA75" i="4"/>
  <c r="AB75" i="4"/>
  <c r="AC75" i="4"/>
  <c r="AD75" i="4"/>
  <c r="AE75" i="4"/>
  <c r="AF75" i="4"/>
  <c r="AG75" i="4"/>
  <c r="AH75" i="4"/>
  <c r="AI75" i="4"/>
  <c r="AJ75" i="4"/>
  <c r="AK75" i="4"/>
  <c r="AL75" i="4"/>
  <c r="AM75" i="4"/>
  <c r="AN75" i="4"/>
  <c r="AO75" i="4"/>
  <c r="AP75" i="4"/>
  <c r="AQ75" i="4"/>
  <c r="AR75" i="4"/>
  <c r="AS75" i="4"/>
  <c r="AT75" i="4"/>
  <c r="AU75" i="4"/>
  <c r="AV75" i="4"/>
  <c r="F75" i="4"/>
  <c r="G75" i="4"/>
  <c r="H75" i="4"/>
  <c r="E75" i="4"/>
  <c r="AX75" i="4"/>
  <c r="AA47" i="10" l="1"/>
  <c r="E72" i="8"/>
  <c r="N70" i="21"/>
  <c r="AA75" i="10"/>
  <c r="AA74" i="10" s="1"/>
  <c r="V72" i="8"/>
  <c r="BL72" i="8"/>
  <c r="AH84" i="10"/>
  <c r="AA82" i="10"/>
  <c r="F76" i="3"/>
  <c r="G76" i="3"/>
  <c r="H76" i="3"/>
  <c r="I76" i="3"/>
  <c r="J76" i="3"/>
  <c r="K76" i="3"/>
  <c r="L76" i="3"/>
  <c r="M76" i="3"/>
  <c r="N76" i="3"/>
  <c r="O76" i="3"/>
  <c r="P76" i="3"/>
  <c r="Q76" i="3"/>
  <c r="R76" i="3"/>
  <c r="S76" i="3"/>
  <c r="T76" i="3"/>
  <c r="U76" i="3"/>
  <c r="V76" i="3"/>
  <c r="W76" i="3"/>
  <c r="X76" i="3"/>
  <c r="Y76" i="3"/>
  <c r="Z76" i="3"/>
  <c r="AA76" i="3"/>
  <c r="AB76" i="3"/>
  <c r="AC76" i="3"/>
  <c r="AD76" i="3"/>
  <c r="AE76" i="3"/>
  <c r="AF76" i="3"/>
  <c r="AG76" i="3"/>
  <c r="AH76" i="3"/>
  <c r="AI76" i="3"/>
  <c r="AJ76" i="3"/>
  <c r="AK76" i="3"/>
  <c r="AL76" i="3"/>
  <c r="AM76" i="3"/>
  <c r="AN76" i="3"/>
  <c r="AO76" i="3"/>
  <c r="AP76" i="3"/>
  <c r="AQ76" i="3"/>
  <c r="AR76" i="3"/>
  <c r="AS76" i="3"/>
  <c r="AT76" i="3"/>
  <c r="AU76" i="3"/>
  <c r="AV76" i="3"/>
  <c r="AX76" i="3"/>
  <c r="AY76" i="3"/>
  <c r="AZ76" i="3"/>
  <c r="E76" i="3"/>
  <c r="F54" i="3"/>
  <c r="G54" i="3"/>
  <c r="H54" i="3"/>
  <c r="I54" i="3"/>
  <c r="J54" i="3"/>
  <c r="K54" i="3"/>
  <c r="L54" i="3"/>
  <c r="M54" i="3"/>
  <c r="N54" i="3"/>
  <c r="O54" i="3"/>
  <c r="P54" i="3"/>
  <c r="Q54" i="3"/>
  <c r="R54" i="3"/>
  <c r="S54" i="3"/>
  <c r="T54" i="3"/>
  <c r="U54" i="3"/>
  <c r="V54" i="3"/>
  <c r="W54" i="3"/>
  <c r="X54" i="3"/>
  <c r="Y54" i="3"/>
  <c r="Z54" i="3"/>
  <c r="AA54" i="3"/>
  <c r="AB54" i="3"/>
  <c r="AC54" i="3"/>
  <c r="AD54" i="3"/>
  <c r="AE54" i="3"/>
  <c r="AF54" i="3"/>
  <c r="AG54" i="3"/>
  <c r="AH54" i="3"/>
  <c r="AI54" i="3"/>
  <c r="AJ54" i="3"/>
  <c r="AK54" i="3"/>
  <c r="AL54" i="3"/>
  <c r="AM54" i="3"/>
  <c r="AN54" i="3"/>
  <c r="AQ54" i="3"/>
  <c r="AR54" i="3"/>
  <c r="AS54" i="3"/>
  <c r="AT54" i="3"/>
  <c r="AU54" i="3"/>
  <c r="AV54" i="3"/>
  <c r="AW54" i="3"/>
  <c r="AX54" i="3"/>
  <c r="AY54" i="3"/>
  <c r="AZ54" i="3"/>
  <c r="E54" i="3"/>
  <c r="AH75" i="10" l="1"/>
  <c r="AH74" i="10" s="1"/>
  <c r="N90" i="21" l="1"/>
  <c r="J21" i="21"/>
  <c r="G21" i="21"/>
  <c r="E21" i="21"/>
  <c r="N66" i="21"/>
  <c r="N18" i="21" s="1"/>
  <c r="L66" i="21"/>
  <c r="L18" i="21" s="1"/>
  <c r="K66" i="21"/>
  <c r="K18" i="21" s="1"/>
  <c r="J66" i="21"/>
  <c r="J18" i="21" s="1"/>
  <c r="I66" i="21"/>
  <c r="I18" i="21" s="1"/>
  <c r="H66" i="21"/>
  <c r="H18" i="21" s="1"/>
  <c r="G66" i="21"/>
  <c r="G18" i="21" s="1"/>
  <c r="E66" i="21"/>
  <c r="E18" i="21" s="1"/>
  <c r="K63" i="21"/>
  <c r="I63" i="21"/>
  <c r="H63" i="21"/>
  <c r="E63" i="21"/>
  <c r="T58" i="21"/>
  <c r="S58" i="21"/>
  <c r="R58" i="21"/>
  <c r="Q58" i="21"/>
  <c r="K58" i="21"/>
  <c r="K52" i="21" s="1"/>
  <c r="I58" i="21"/>
  <c r="I52" i="21" s="1"/>
  <c r="H58" i="21"/>
  <c r="H52" i="21" s="1"/>
  <c r="E58" i="21"/>
  <c r="E52" i="21" s="1"/>
  <c r="R22" i="21"/>
  <c r="L38" i="21"/>
  <c r="L37" i="21" s="1"/>
  <c r="T38" i="21"/>
  <c r="S38" i="21"/>
  <c r="R17" i="21"/>
  <c r="Q17" i="21"/>
  <c r="J38" i="21"/>
  <c r="J37" i="21" s="1"/>
  <c r="G38" i="21"/>
  <c r="G37" i="21" s="1"/>
  <c r="E38" i="21"/>
  <c r="E37" i="21" s="1"/>
  <c r="T33" i="21"/>
  <c r="S33" i="21"/>
  <c r="Q33" i="21"/>
  <c r="N29" i="21"/>
  <c r="L29" i="21"/>
  <c r="K29" i="21"/>
  <c r="J29" i="21"/>
  <c r="I29" i="21"/>
  <c r="H29" i="21"/>
  <c r="G29" i="21"/>
  <c r="E29" i="21"/>
  <c r="E23" i="21" s="1"/>
  <c r="E16" i="21" s="1"/>
  <c r="T24" i="21"/>
  <c r="S24" i="21"/>
  <c r="R24" i="21"/>
  <c r="R23" i="21" s="1"/>
  <c r="R16" i="21" s="1"/>
  <c r="Q24" i="21"/>
  <c r="N24" i="21"/>
  <c r="N23" i="21" s="1"/>
  <c r="L24" i="21"/>
  <c r="L23" i="21" s="1"/>
  <c r="L16" i="21" s="1"/>
  <c r="K24" i="21"/>
  <c r="K23" i="21" s="1"/>
  <c r="J24" i="21"/>
  <c r="J23" i="21" s="1"/>
  <c r="J16" i="21" s="1"/>
  <c r="I24" i="21"/>
  <c r="I23" i="21" s="1"/>
  <c r="H24" i="21"/>
  <c r="H23" i="21" s="1"/>
  <c r="G24" i="21"/>
  <c r="G23" i="21" s="1"/>
  <c r="K21" i="21"/>
  <c r="I21" i="21"/>
  <c r="H21" i="21"/>
  <c r="K20" i="21"/>
  <c r="J20" i="21"/>
  <c r="I20" i="21"/>
  <c r="H20" i="21"/>
  <c r="G20" i="21"/>
  <c r="E20" i="21"/>
  <c r="K19" i="21"/>
  <c r="I19" i="21"/>
  <c r="H19" i="21"/>
  <c r="K17" i="21"/>
  <c r="I17" i="21"/>
  <c r="H17" i="21"/>
  <c r="S23" i="21" l="1"/>
  <c r="S16" i="21" s="1"/>
  <c r="S37" i="21"/>
  <c r="S36" i="21" s="1"/>
  <c r="T37" i="21"/>
  <c r="T36" i="21" s="1"/>
  <c r="Q23" i="21"/>
  <c r="Q16" i="21" s="1"/>
  <c r="T23" i="21"/>
  <c r="T16" i="21" s="1"/>
  <c r="N86" i="21"/>
  <c r="N21" i="21" s="1"/>
  <c r="H16" i="21"/>
  <c r="H15" i="21" s="1"/>
  <c r="H22" i="21"/>
  <c r="N38" i="21"/>
  <c r="N37" i="21" s="1"/>
  <c r="E36" i="21"/>
  <c r="E17" i="21" s="1"/>
  <c r="I22" i="21"/>
  <c r="I16" i="21"/>
  <c r="I15" i="21" s="1"/>
  <c r="G16" i="21"/>
  <c r="K22" i="21"/>
  <c r="K16" i="21"/>
  <c r="K15" i="21" s="1"/>
  <c r="Q22" i="21"/>
  <c r="G58" i="21"/>
  <c r="G52" i="21" s="1"/>
  <c r="J58" i="21"/>
  <c r="J52" i="21" s="1"/>
  <c r="J36" i="21" s="1"/>
  <c r="N16" i="21"/>
  <c r="T17" i="21" l="1"/>
  <c r="T15" i="21" s="1"/>
  <c r="T22" i="21"/>
  <c r="S17" i="21"/>
  <c r="S15" i="21" s="1"/>
  <c r="S22" i="21"/>
  <c r="G36" i="21"/>
  <c r="G17" i="21" s="1"/>
  <c r="J17" i="21"/>
  <c r="L58" i="21"/>
  <c r="N58" i="21"/>
  <c r="Q15" i="21"/>
  <c r="R15" i="21"/>
  <c r="N52" i="21" l="1"/>
  <c r="N36" i="21" s="1"/>
  <c r="L52" i="21"/>
  <c r="L36" i="21" s="1"/>
  <c r="L17" i="21" s="1"/>
  <c r="N17" i="21" l="1"/>
  <c r="W37" i="19"/>
  <c r="W36" i="19" s="1"/>
  <c r="W35" i="19" s="1"/>
  <c r="V37" i="19"/>
  <c r="V36" i="19" s="1"/>
  <c r="V35" i="19" s="1"/>
  <c r="W32" i="19"/>
  <c r="V32" i="19"/>
  <c r="V24" i="19"/>
  <c r="AC16" i="19"/>
  <c r="AB16" i="19"/>
  <c r="V23" i="19" l="1"/>
  <c r="V22" i="19" s="1"/>
  <c r="V17" i="19"/>
  <c r="V15" i="19" s="1"/>
  <c r="W23" i="19"/>
  <c r="W22" i="19" s="1"/>
  <c r="W17" i="19"/>
  <c r="W15" i="19" s="1"/>
  <c r="U33" i="18" l="1"/>
  <c r="U24" i="18" s="1"/>
  <c r="U23" i="18" s="1"/>
  <c r="U22" i="18" s="1"/>
  <c r="U21" i="18" s="1"/>
  <c r="H33" i="18"/>
  <c r="H24" i="18"/>
  <c r="H23" i="18" s="1"/>
  <c r="H22" i="18" s="1"/>
  <c r="H21" i="18" s="1"/>
  <c r="G24" i="18"/>
  <c r="G23" i="18" s="1"/>
  <c r="G22" i="18" s="1"/>
  <c r="G21" i="18" s="1"/>
  <c r="AC21" i="18"/>
  <c r="CJ92" i="14" l="1"/>
  <c r="CI92" i="14"/>
  <c r="CH92" i="14"/>
  <c r="CH88" i="14" s="1"/>
  <c r="CH25" i="14" s="1"/>
  <c r="CG92" i="14"/>
  <c r="CG88" i="14" s="1"/>
  <c r="CG25" i="14" s="1"/>
  <c r="CF92" i="14"/>
  <c r="CF88" i="14" s="1"/>
  <c r="CF25" i="14" s="1"/>
  <c r="CE92" i="14"/>
  <c r="CE88" i="14" s="1"/>
  <c r="CE25" i="14" s="1"/>
  <c r="CD92" i="14"/>
  <c r="CD88" i="14" s="1"/>
  <c r="CD25" i="14" s="1"/>
  <c r="CC92" i="14"/>
  <c r="CC88" i="14" s="1"/>
  <c r="CC25" i="14" s="1"/>
  <c r="CB92" i="14"/>
  <c r="CB88" i="14" s="1"/>
  <c r="CB25" i="14" s="1"/>
  <c r="CA92" i="14"/>
  <c r="CA88" i="14" s="1"/>
  <c r="CA25" i="14" s="1"/>
  <c r="BZ92" i="14"/>
  <c r="BZ88" i="14" s="1"/>
  <c r="BZ25" i="14" s="1"/>
  <c r="BY92" i="14"/>
  <c r="BY88" i="14" s="1"/>
  <c r="BY25" i="14" s="1"/>
  <c r="BX92" i="14"/>
  <c r="BW92" i="14"/>
  <c r="BW88" i="14" s="1"/>
  <c r="BW25" i="14" s="1"/>
  <c r="R92" i="14"/>
  <c r="R88" i="14" s="1"/>
  <c r="Q92" i="14"/>
  <c r="Q88" i="14" s="1"/>
  <c r="P92" i="14"/>
  <c r="P88" i="14" s="1"/>
  <c r="O92" i="14"/>
  <c r="O88" i="14" s="1"/>
  <c r="N92" i="14"/>
  <c r="N88" i="14" s="1"/>
  <c r="M92" i="14"/>
  <c r="M88" i="14" s="1"/>
  <c r="L92" i="14"/>
  <c r="L88" i="14" s="1"/>
  <c r="L25" i="14" s="1"/>
  <c r="K92" i="14"/>
  <c r="K88" i="14" s="1"/>
  <c r="J92" i="14"/>
  <c r="J88" i="14" s="1"/>
  <c r="I92" i="14"/>
  <c r="I88" i="14" s="1"/>
  <c r="H92" i="14"/>
  <c r="G92" i="14"/>
  <c r="G88" i="14" s="1"/>
  <c r="F92" i="14"/>
  <c r="F88" i="14" s="1"/>
  <c r="E92" i="14"/>
  <c r="E88" i="14" s="1"/>
  <c r="CJ88" i="14"/>
  <c r="CJ25" i="14" s="1"/>
  <c r="CI88" i="14"/>
  <c r="CI25" i="14" s="1"/>
  <c r="BX88" i="14"/>
  <c r="BV88" i="14"/>
  <c r="BV25" i="14" s="1"/>
  <c r="BU88" i="14"/>
  <c r="BU25" i="14" s="1"/>
  <c r="BT88" i="14"/>
  <c r="BT25" i="14" s="1"/>
  <c r="BS88" i="14"/>
  <c r="BR88" i="14"/>
  <c r="BR25" i="14" s="1"/>
  <c r="BQ88" i="14"/>
  <c r="BP88" i="14"/>
  <c r="BO88" i="14"/>
  <c r="BN88" i="14"/>
  <c r="BN25" i="14" s="1"/>
  <c r="BM88" i="14"/>
  <c r="BM25" i="14" s="1"/>
  <c r="BL88" i="14"/>
  <c r="BL25" i="14" s="1"/>
  <c r="BK88" i="14"/>
  <c r="BJ88" i="14"/>
  <c r="BJ25" i="14" s="1"/>
  <c r="BI88" i="14"/>
  <c r="BI25" i="14" s="1"/>
  <c r="BH88" i="14"/>
  <c r="BG88" i="14"/>
  <c r="BG25" i="14" s="1"/>
  <c r="BF88" i="14"/>
  <c r="BF25" i="14" s="1"/>
  <c r="BE88" i="14"/>
  <c r="BE25" i="14" s="1"/>
  <c r="BD88" i="14"/>
  <c r="BD25" i="14" s="1"/>
  <c r="BC88" i="14"/>
  <c r="BC25" i="14" s="1"/>
  <c r="BB88" i="14"/>
  <c r="BB25" i="14" s="1"/>
  <c r="BA88" i="14"/>
  <c r="BA25" i="14" s="1"/>
  <c r="AZ88" i="14"/>
  <c r="AY88" i="14"/>
  <c r="AX88" i="14"/>
  <c r="AX25" i="14" s="1"/>
  <c r="AW88" i="14"/>
  <c r="AW25" i="14" s="1"/>
  <c r="AV88" i="14"/>
  <c r="AV25" i="14" s="1"/>
  <c r="AU88" i="14"/>
  <c r="AU25" i="14" s="1"/>
  <c r="AT88" i="14"/>
  <c r="AT25" i="14" s="1"/>
  <c r="AS88" i="14"/>
  <c r="AS25" i="14" s="1"/>
  <c r="AR88" i="14"/>
  <c r="AR25" i="14" s="1"/>
  <c r="AQ88" i="14"/>
  <c r="AQ25" i="14" s="1"/>
  <c r="AP88" i="14"/>
  <c r="AP25" i="14" s="1"/>
  <c r="AO88" i="14"/>
  <c r="AO25" i="14" s="1"/>
  <c r="AN88" i="14"/>
  <c r="AN25" i="14" s="1"/>
  <c r="AM88" i="14"/>
  <c r="AM25" i="14" s="1"/>
  <c r="AL88" i="14"/>
  <c r="AL25" i="14" s="1"/>
  <c r="AK88" i="14"/>
  <c r="AK25" i="14" s="1"/>
  <c r="AJ88" i="14"/>
  <c r="AI88" i="14"/>
  <c r="AI25" i="14" s="1"/>
  <c r="AH88" i="14"/>
  <c r="AH25" i="14" s="1"/>
  <c r="AG88" i="14"/>
  <c r="AG25" i="14" s="1"/>
  <c r="AF88" i="14"/>
  <c r="AE88" i="14"/>
  <c r="AE25" i="14" s="1"/>
  <c r="AD88" i="14"/>
  <c r="AD25" i="14" s="1"/>
  <c r="AC88" i="14"/>
  <c r="AC25" i="14" s="1"/>
  <c r="AB88" i="14"/>
  <c r="AB25" i="14" s="1"/>
  <c r="AA88" i="14"/>
  <c r="Z88" i="14"/>
  <c r="Z25" i="14" s="1"/>
  <c r="Y88" i="14"/>
  <c r="Y25" i="14" s="1"/>
  <c r="X88" i="14"/>
  <c r="X25" i="14" s="1"/>
  <c r="W88" i="14"/>
  <c r="W25" i="14" s="1"/>
  <c r="V88" i="14"/>
  <c r="V25" i="14" s="1"/>
  <c r="U88" i="14"/>
  <c r="U25" i="14" s="1"/>
  <c r="T88" i="14"/>
  <c r="T25" i="14" s="1"/>
  <c r="S88" i="14"/>
  <c r="H88" i="14"/>
  <c r="CJ71" i="14"/>
  <c r="CJ22" i="14" s="1"/>
  <c r="CI71" i="14"/>
  <c r="CI22" i="14" s="1"/>
  <c r="CH71" i="14"/>
  <c r="CH22" i="14" s="1"/>
  <c r="CG71" i="14"/>
  <c r="CG22" i="14" s="1"/>
  <c r="CF71" i="14"/>
  <c r="CF22" i="14" s="1"/>
  <c r="CE71" i="14"/>
  <c r="CD71" i="14"/>
  <c r="CD22" i="14" s="1"/>
  <c r="CC71" i="14"/>
  <c r="CC22" i="14" s="1"/>
  <c r="CB71" i="14"/>
  <c r="CA71" i="14"/>
  <c r="BZ71" i="14"/>
  <c r="BZ22" i="14" s="1"/>
  <c r="BY71" i="14"/>
  <c r="BY22" i="14" s="1"/>
  <c r="BX71" i="14"/>
  <c r="BW71" i="14"/>
  <c r="BW22" i="14" s="1"/>
  <c r="BV71" i="14"/>
  <c r="BU71" i="14"/>
  <c r="BU22" i="14" s="1"/>
  <c r="BT71" i="14"/>
  <c r="BS71" i="14"/>
  <c r="BR71" i="14"/>
  <c r="BQ71" i="14"/>
  <c r="BQ22" i="14" s="1"/>
  <c r="BP71" i="14"/>
  <c r="BO71" i="14"/>
  <c r="BN71" i="14"/>
  <c r="BM71" i="14"/>
  <c r="BM22" i="14" s="1"/>
  <c r="BL71" i="14"/>
  <c r="BK71" i="14"/>
  <c r="BK22" i="14" s="1"/>
  <c r="BJ71" i="14"/>
  <c r="BJ22" i="14" s="1"/>
  <c r="BI71" i="14"/>
  <c r="BI22" i="14" s="1"/>
  <c r="BH71" i="14"/>
  <c r="BG71" i="14"/>
  <c r="BF71" i="14"/>
  <c r="BF22" i="14" s="1"/>
  <c r="BE71" i="14"/>
  <c r="BE22" i="14" s="1"/>
  <c r="BD71" i="14"/>
  <c r="BD22" i="14" s="1"/>
  <c r="BC71" i="14"/>
  <c r="BB71" i="14"/>
  <c r="BB22" i="14" s="1"/>
  <c r="BA71" i="14"/>
  <c r="BA22" i="14" s="1"/>
  <c r="AZ71" i="14"/>
  <c r="AZ22" i="14" s="1"/>
  <c r="AY71" i="14"/>
  <c r="AY22" i="14" s="1"/>
  <c r="AX71" i="14"/>
  <c r="AX22" i="14" s="1"/>
  <c r="AW71" i="14"/>
  <c r="AW22" i="14" s="1"/>
  <c r="AV71" i="14"/>
  <c r="AV22" i="14" s="1"/>
  <c r="AU71" i="14"/>
  <c r="AT71" i="14"/>
  <c r="AT22" i="14" s="1"/>
  <c r="AS71" i="14"/>
  <c r="AS22" i="14" s="1"/>
  <c r="AR71" i="14"/>
  <c r="AQ71" i="14"/>
  <c r="AP71" i="14"/>
  <c r="AO71" i="14"/>
  <c r="AO22" i="14" s="1"/>
  <c r="AN71" i="14"/>
  <c r="AM71" i="14"/>
  <c r="AM22" i="14" s="1"/>
  <c r="AL71" i="14"/>
  <c r="AL22" i="14" s="1"/>
  <c r="AK71" i="14"/>
  <c r="AK22" i="14" s="1"/>
  <c r="AJ71" i="14"/>
  <c r="AI71" i="14"/>
  <c r="AH71" i="14"/>
  <c r="AH22" i="14" s="1"/>
  <c r="AG71" i="14"/>
  <c r="AG22" i="14" s="1"/>
  <c r="AF71" i="14"/>
  <c r="AF22" i="14" s="1"/>
  <c r="AE71" i="14"/>
  <c r="AD71" i="14"/>
  <c r="AD22" i="14" s="1"/>
  <c r="AC71" i="14"/>
  <c r="AC22" i="14" s="1"/>
  <c r="AB71" i="14"/>
  <c r="AA71" i="14"/>
  <c r="AA22" i="14" s="1"/>
  <c r="Z71" i="14"/>
  <c r="Z22" i="14" s="1"/>
  <c r="Y71" i="14"/>
  <c r="Y22" i="14" s="1"/>
  <c r="X71" i="14"/>
  <c r="X22" i="14" s="1"/>
  <c r="W71" i="14"/>
  <c r="V71" i="14"/>
  <c r="V22" i="14" s="1"/>
  <c r="U71" i="14"/>
  <c r="U22" i="14" s="1"/>
  <c r="T71" i="14"/>
  <c r="S71" i="14"/>
  <c r="CJ68" i="14"/>
  <c r="CI68" i="14"/>
  <c r="CH68" i="14"/>
  <c r="CG68" i="14"/>
  <c r="CF68" i="14"/>
  <c r="CE68" i="14"/>
  <c r="CD68" i="14"/>
  <c r="CC68" i="14"/>
  <c r="CB68" i="14"/>
  <c r="CA68" i="14"/>
  <c r="BZ68" i="14"/>
  <c r="BY68" i="14"/>
  <c r="BX68" i="14"/>
  <c r="BW68" i="14"/>
  <c r="BV68" i="14"/>
  <c r="BU68" i="14"/>
  <c r="BT68" i="14"/>
  <c r="BS68" i="14"/>
  <c r="BR68" i="14"/>
  <c r="BQ68" i="14"/>
  <c r="BP68" i="14"/>
  <c r="BO68" i="14"/>
  <c r="BN68" i="14"/>
  <c r="BM68" i="14"/>
  <c r="BL68" i="14"/>
  <c r="BK68" i="14"/>
  <c r="BJ68" i="14"/>
  <c r="BI68" i="14"/>
  <c r="BH68" i="14"/>
  <c r="BG68" i="14"/>
  <c r="BF68" i="14"/>
  <c r="BE68" i="14"/>
  <c r="BD68" i="14"/>
  <c r="BC68" i="14"/>
  <c r="BB68" i="14"/>
  <c r="BA68" i="14"/>
  <c r="AZ68" i="14"/>
  <c r="AY68" i="14"/>
  <c r="AX68" i="14"/>
  <c r="AW68" i="14"/>
  <c r="AV68" i="14"/>
  <c r="AU68" i="14"/>
  <c r="AT68" i="14"/>
  <c r="AS68" i="14"/>
  <c r="AR68" i="14"/>
  <c r="AQ68" i="14"/>
  <c r="AP68" i="14"/>
  <c r="AO68" i="14"/>
  <c r="AN68" i="14"/>
  <c r="AM68" i="14"/>
  <c r="AL68" i="14"/>
  <c r="AK68" i="14"/>
  <c r="AJ68" i="14"/>
  <c r="AI68" i="14"/>
  <c r="AH68" i="14"/>
  <c r="AG68" i="14"/>
  <c r="AF68" i="14"/>
  <c r="AE68" i="14"/>
  <c r="AD68" i="14"/>
  <c r="AC68" i="14"/>
  <c r="AB68" i="14"/>
  <c r="AA68" i="14"/>
  <c r="Z68" i="14"/>
  <c r="Y68" i="14"/>
  <c r="X68" i="14"/>
  <c r="W68" i="14"/>
  <c r="V68" i="14"/>
  <c r="U68" i="14"/>
  <c r="T68" i="14"/>
  <c r="S68" i="14"/>
  <c r="R68" i="14"/>
  <c r="Q68" i="14"/>
  <c r="P68" i="14"/>
  <c r="O68" i="14"/>
  <c r="N68" i="14"/>
  <c r="M68" i="14"/>
  <c r="L68" i="14"/>
  <c r="K68" i="14"/>
  <c r="J68" i="14"/>
  <c r="I68" i="14"/>
  <c r="H68" i="14"/>
  <c r="G68" i="14"/>
  <c r="F68" i="14"/>
  <c r="E68" i="14"/>
  <c r="DL64" i="14"/>
  <c r="DK64" i="14"/>
  <c r="DJ64" i="14"/>
  <c r="DI64" i="14"/>
  <c r="DH64" i="14"/>
  <c r="DG64" i="14"/>
  <c r="DF64" i="14"/>
  <c r="DE64" i="14"/>
  <c r="DD64" i="14"/>
  <c r="DC64" i="14"/>
  <c r="R64" i="14"/>
  <c r="Q64" i="14"/>
  <c r="P64" i="14"/>
  <c r="O64" i="14"/>
  <c r="N64" i="14"/>
  <c r="M64" i="14"/>
  <c r="L64" i="14"/>
  <c r="K64" i="14"/>
  <c r="J64" i="14"/>
  <c r="I64" i="14"/>
  <c r="H64" i="14"/>
  <c r="G64" i="14"/>
  <c r="F64" i="14"/>
  <c r="E64" i="14"/>
  <c r="DL63" i="14"/>
  <c r="DK63" i="14"/>
  <c r="DJ63" i="14"/>
  <c r="DI63" i="14"/>
  <c r="DH63" i="14"/>
  <c r="DG63" i="14"/>
  <c r="DF63" i="14"/>
  <c r="DE63" i="14"/>
  <c r="DD63" i="14"/>
  <c r="DC63" i="14"/>
  <c r="DB63" i="14"/>
  <c r="DA63" i="14"/>
  <c r="CZ63" i="14"/>
  <c r="CY63" i="14"/>
  <c r="CX63" i="14"/>
  <c r="CW63" i="14"/>
  <c r="CV63" i="14"/>
  <c r="CU63" i="14"/>
  <c r="CT63" i="14"/>
  <c r="CS63" i="14"/>
  <c r="CR63" i="14"/>
  <c r="CQ63" i="14"/>
  <c r="CP63" i="14"/>
  <c r="CO63" i="14"/>
  <c r="CN63" i="14"/>
  <c r="CM63" i="14"/>
  <c r="CL63" i="14"/>
  <c r="CK63" i="14"/>
  <c r="CK19" i="14" s="1"/>
  <c r="CJ63" i="14"/>
  <c r="CJ57" i="14" s="1"/>
  <c r="CI63" i="14"/>
  <c r="CH63" i="14"/>
  <c r="CG63" i="14"/>
  <c r="CF63" i="14"/>
  <c r="CF57" i="14" s="1"/>
  <c r="CE63" i="14"/>
  <c r="CE57" i="14" s="1"/>
  <c r="CD63" i="14"/>
  <c r="CD57" i="14" s="1"/>
  <c r="CC63" i="14"/>
  <c r="CB63" i="14"/>
  <c r="CB57" i="14" s="1"/>
  <c r="CA63" i="14"/>
  <c r="CA57" i="14" s="1"/>
  <c r="BZ63" i="14"/>
  <c r="BZ57" i="14" s="1"/>
  <c r="BY63" i="14"/>
  <c r="BY57" i="14" s="1"/>
  <c r="BX63" i="14"/>
  <c r="BX57" i="14" s="1"/>
  <c r="BW63" i="14"/>
  <c r="BW57" i="14" s="1"/>
  <c r="BV63" i="14"/>
  <c r="BV57" i="14" s="1"/>
  <c r="BU63" i="14"/>
  <c r="BT63" i="14"/>
  <c r="BT57" i="14" s="1"/>
  <c r="BS63" i="14"/>
  <c r="BS57" i="14" s="1"/>
  <c r="BR63" i="14"/>
  <c r="BR57" i="14" s="1"/>
  <c r="BQ63" i="14"/>
  <c r="BP63" i="14"/>
  <c r="BP57" i="14" s="1"/>
  <c r="BO63" i="14"/>
  <c r="BO57" i="14" s="1"/>
  <c r="BN63" i="14"/>
  <c r="BN57" i="14" s="1"/>
  <c r="BM63" i="14"/>
  <c r="BL63" i="14"/>
  <c r="BL57" i="14" s="1"/>
  <c r="BK63" i="14"/>
  <c r="BK57" i="14" s="1"/>
  <c r="BJ63" i="14"/>
  <c r="BJ57" i="14" s="1"/>
  <c r="BI63" i="14"/>
  <c r="BH63" i="14"/>
  <c r="BH57" i="14" s="1"/>
  <c r="BG63" i="14"/>
  <c r="BG57" i="14" s="1"/>
  <c r="BA63" i="14"/>
  <c r="BA57" i="14" s="1"/>
  <c r="AZ63" i="14"/>
  <c r="AY63" i="14"/>
  <c r="AY57" i="14" s="1"/>
  <c r="AX63" i="14"/>
  <c r="AX57" i="14" s="1"/>
  <c r="AW63" i="14"/>
  <c r="AW57" i="14" s="1"/>
  <c r="AV63" i="14"/>
  <c r="AV57" i="14" s="1"/>
  <c r="AU63" i="14"/>
  <c r="AU57" i="14" s="1"/>
  <c r="AT63" i="14"/>
  <c r="AT57" i="14" s="1"/>
  <c r="AS63" i="14"/>
  <c r="AR63" i="14"/>
  <c r="AQ63" i="14"/>
  <c r="AQ57" i="14" s="1"/>
  <c r="AP63" i="14"/>
  <c r="AP57" i="14" s="1"/>
  <c r="AO63" i="14"/>
  <c r="AO57" i="14" s="1"/>
  <c r="AN63" i="14"/>
  <c r="AM63" i="14"/>
  <c r="AM57" i="14" s="1"/>
  <c r="AL63" i="14"/>
  <c r="AL57" i="14" s="1"/>
  <c r="AK63" i="14"/>
  <c r="AK57" i="14" s="1"/>
  <c r="AJ63" i="14"/>
  <c r="AJ57" i="14" s="1"/>
  <c r="AI63" i="14"/>
  <c r="AI57" i="14" s="1"/>
  <c r="AH63" i="14"/>
  <c r="AH57" i="14" s="1"/>
  <c r="AG63" i="14"/>
  <c r="AG57" i="14" s="1"/>
  <c r="AF63" i="14"/>
  <c r="AE63" i="14"/>
  <c r="AE57" i="14" s="1"/>
  <c r="AD63" i="14"/>
  <c r="AD57" i="14" s="1"/>
  <c r="AC63" i="14"/>
  <c r="AC57" i="14" s="1"/>
  <c r="AB63" i="14"/>
  <c r="AB57" i="14" s="1"/>
  <c r="AA63" i="14"/>
  <c r="AA57" i="14" s="1"/>
  <c r="Z63" i="14"/>
  <c r="Z57" i="14" s="1"/>
  <c r="Y63" i="14"/>
  <c r="Y57" i="14" s="1"/>
  <c r="X63" i="14"/>
  <c r="X57" i="14" s="1"/>
  <c r="W63" i="14"/>
  <c r="W57" i="14" s="1"/>
  <c r="V63" i="14"/>
  <c r="V57" i="14" s="1"/>
  <c r="U63" i="14"/>
  <c r="U57" i="14" s="1"/>
  <c r="T63" i="14"/>
  <c r="S63" i="14"/>
  <c r="S57" i="14" s="1"/>
  <c r="CI57" i="14"/>
  <c r="CH57" i="14"/>
  <c r="CG57" i="14"/>
  <c r="CC57" i="14"/>
  <c r="BU57" i="14"/>
  <c r="BQ57" i="14"/>
  <c r="BM57" i="14"/>
  <c r="BI57" i="14"/>
  <c r="BF57" i="14"/>
  <c r="BE57" i="14"/>
  <c r="BD57" i="14"/>
  <c r="BC57" i="14"/>
  <c r="BB57" i="14"/>
  <c r="AZ57" i="14"/>
  <c r="AS57" i="14"/>
  <c r="AR57" i="14"/>
  <c r="AN57" i="14"/>
  <c r="AF57" i="14"/>
  <c r="T57" i="14"/>
  <c r="R57" i="14"/>
  <c r="Q57" i="14"/>
  <c r="P57" i="14"/>
  <c r="O57" i="14"/>
  <c r="N57" i="14"/>
  <c r="M57" i="14"/>
  <c r="L57" i="14"/>
  <c r="K57" i="14"/>
  <c r="J57" i="14"/>
  <c r="I57" i="14"/>
  <c r="H57" i="14"/>
  <c r="G57" i="14"/>
  <c r="F57" i="14"/>
  <c r="E57" i="14"/>
  <c r="CJ55" i="14"/>
  <c r="CJ54" i="14" s="1"/>
  <c r="CJ53" i="14" s="1"/>
  <c r="CI55" i="14"/>
  <c r="CI54" i="14" s="1"/>
  <c r="CI53" i="14" s="1"/>
  <c r="CG55" i="14"/>
  <c r="CG54" i="14" s="1"/>
  <c r="CG53" i="14" s="1"/>
  <c r="CF55" i="14"/>
  <c r="CE55" i="14"/>
  <c r="CE54" i="14" s="1"/>
  <c r="CE53" i="14" s="1"/>
  <c r="CD55" i="14"/>
  <c r="CD54" i="14" s="1"/>
  <c r="CD53" i="14" s="1"/>
  <c r="CC55" i="14"/>
  <c r="CC54" i="14" s="1"/>
  <c r="CC53" i="14" s="1"/>
  <c r="CB55" i="14"/>
  <c r="CB54" i="14" s="1"/>
  <c r="CB53" i="14" s="1"/>
  <c r="CA55" i="14"/>
  <c r="CA54" i="14" s="1"/>
  <c r="CA53" i="14" s="1"/>
  <c r="BZ55" i="14"/>
  <c r="BY55" i="14"/>
  <c r="BY54" i="14" s="1"/>
  <c r="BY53" i="14" s="1"/>
  <c r="BX55" i="14"/>
  <c r="BX54" i="14" s="1"/>
  <c r="BX53" i="14" s="1"/>
  <c r="BW55" i="14"/>
  <c r="BW54" i="14" s="1"/>
  <c r="BW53" i="14" s="1"/>
  <c r="BT55" i="14"/>
  <c r="P55" i="14" s="1"/>
  <c r="P54" i="14" s="1"/>
  <c r="P53" i="14" s="1"/>
  <c r="R55" i="14"/>
  <c r="R54" i="14" s="1"/>
  <c r="R53" i="14" s="1"/>
  <c r="Q55" i="14"/>
  <c r="O55" i="14"/>
  <c r="O54" i="14" s="1"/>
  <c r="O53" i="14" s="1"/>
  <c r="N55" i="14"/>
  <c r="N54" i="14" s="1"/>
  <c r="N53" i="14" s="1"/>
  <c r="M55" i="14"/>
  <c r="M54" i="14" s="1"/>
  <c r="M53" i="14" s="1"/>
  <c r="L55" i="14"/>
  <c r="L54" i="14" s="1"/>
  <c r="L53" i="14" s="1"/>
  <c r="K55" i="14"/>
  <c r="K54" i="14" s="1"/>
  <c r="K53" i="14" s="1"/>
  <c r="J55" i="14"/>
  <c r="J54" i="14" s="1"/>
  <c r="J53" i="14" s="1"/>
  <c r="I55" i="14"/>
  <c r="I54" i="14" s="1"/>
  <c r="I53" i="14" s="1"/>
  <c r="H55" i="14"/>
  <c r="H54" i="14" s="1"/>
  <c r="H53" i="14" s="1"/>
  <c r="G55" i="14"/>
  <c r="G54" i="14" s="1"/>
  <c r="G53" i="14" s="1"/>
  <c r="F55" i="14"/>
  <c r="F54" i="14" s="1"/>
  <c r="F53" i="14" s="1"/>
  <c r="E55" i="14"/>
  <c r="E54" i="14" s="1"/>
  <c r="E53" i="14" s="1"/>
  <c r="CF54" i="14"/>
  <c r="CF53" i="14" s="1"/>
  <c r="BZ54" i="14"/>
  <c r="BZ53" i="14" s="1"/>
  <c r="BV54" i="14"/>
  <c r="BV53" i="14" s="1"/>
  <c r="BU54" i="14"/>
  <c r="BS54" i="14"/>
  <c r="BS53" i="14" s="1"/>
  <c r="BR54" i="14"/>
  <c r="BR53" i="14" s="1"/>
  <c r="BQ54" i="14"/>
  <c r="BQ53" i="14" s="1"/>
  <c r="BP54" i="14"/>
  <c r="BP53" i="14" s="1"/>
  <c r="BO54" i="14"/>
  <c r="BO53" i="14" s="1"/>
  <c r="BN54" i="14"/>
  <c r="BN53" i="14" s="1"/>
  <c r="BM54" i="14"/>
  <c r="BM53" i="14" s="1"/>
  <c r="BL54" i="14"/>
  <c r="BK54" i="14"/>
  <c r="BK53" i="14" s="1"/>
  <c r="BJ54" i="14"/>
  <c r="BJ53" i="14" s="1"/>
  <c r="BI54" i="14"/>
  <c r="BI53" i="14" s="1"/>
  <c r="BH54" i="14"/>
  <c r="BG54" i="14"/>
  <c r="BG53" i="14" s="1"/>
  <c r="BF54" i="14"/>
  <c r="BF53" i="14" s="1"/>
  <c r="BE54" i="14"/>
  <c r="BE53" i="14" s="1"/>
  <c r="BD54" i="14"/>
  <c r="BD53" i="14" s="1"/>
  <c r="BC54" i="14"/>
  <c r="BC53" i="14" s="1"/>
  <c r="BB54" i="14"/>
  <c r="BB53" i="14" s="1"/>
  <c r="BA54" i="14"/>
  <c r="BA53" i="14" s="1"/>
  <c r="AZ54" i="14"/>
  <c r="AZ53" i="14" s="1"/>
  <c r="AY54" i="14"/>
  <c r="AY53" i="14" s="1"/>
  <c r="AX54" i="14"/>
  <c r="AX53" i="14" s="1"/>
  <c r="AW54" i="14"/>
  <c r="AW53" i="14" s="1"/>
  <c r="AV54" i="14"/>
  <c r="AU54" i="14"/>
  <c r="AU53" i="14" s="1"/>
  <c r="AT54" i="14"/>
  <c r="AT53" i="14" s="1"/>
  <c r="AS54" i="14"/>
  <c r="AS53" i="14" s="1"/>
  <c r="AR54" i="14"/>
  <c r="AQ54" i="14"/>
  <c r="AQ53" i="14" s="1"/>
  <c r="AP54" i="14"/>
  <c r="AP53" i="14" s="1"/>
  <c r="AO54" i="14"/>
  <c r="AO53" i="14" s="1"/>
  <c r="AN54" i="14"/>
  <c r="AM54" i="14"/>
  <c r="AM53" i="14" s="1"/>
  <c r="AL54" i="14"/>
  <c r="AL53" i="14" s="1"/>
  <c r="AK54" i="14"/>
  <c r="AK53" i="14" s="1"/>
  <c r="AJ54" i="14"/>
  <c r="AI54" i="14"/>
  <c r="AI53" i="14" s="1"/>
  <c r="AH54" i="14"/>
  <c r="AH53" i="14" s="1"/>
  <c r="AG54" i="14"/>
  <c r="AG53" i="14" s="1"/>
  <c r="AF54" i="14"/>
  <c r="AF53" i="14" s="1"/>
  <c r="AE54" i="14"/>
  <c r="AE53" i="14" s="1"/>
  <c r="AD54" i="14"/>
  <c r="AD53" i="14" s="1"/>
  <c r="AC54" i="14"/>
  <c r="AC53" i="14" s="1"/>
  <c r="AB54" i="14"/>
  <c r="AB53" i="14" s="1"/>
  <c r="AA54" i="14"/>
  <c r="AA53" i="14" s="1"/>
  <c r="Z54" i="14"/>
  <c r="Z53" i="14" s="1"/>
  <c r="Y54" i="14"/>
  <c r="Y53" i="14" s="1"/>
  <c r="X54" i="14"/>
  <c r="W54" i="14"/>
  <c r="W53" i="14" s="1"/>
  <c r="V54" i="14"/>
  <c r="V53" i="14" s="1"/>
  <c r="U54" i="14"/>
  <c r="U53" i="14" s="1"/>
  <c r="T54" i="14"/>
  <c r="S54" i="14"/>
  <c r="S53" i="14" s="1"/>
  <c r="Q54" i="14"/>
  <c r="Q53" i="14" s="1"/>
  <c r="BU53" i="14"/>
  <c r="BL53" i="14"/>
  <c r="BH53" i="14"/>
  <c r="AV53" i="14"/>
  <c r="AR53" i="14"/>
  <c r="AN53" i="14"/>
  <c r="AJ53" i="14"/>
  <c r="X53" i="14"/>
  <c r="T53" i="14"/>
  <c r="CJ44" i="14"/>
  <c r="CI44" i="14"/>
  <c r="CH44" i="14"/>
  <c r="CG44" i="14"/>
  <c r="CF44" i="14"/>
  <c r="CE44" i="14"/>
  <c r="CC44" i="14"/>
  <c r="CB44" i="14"/>
  <c r="CA44" i="14"/>
  <c r="BZ44" i="14"/>
  <c r="BY44" i="14"/>
  <c r="BX44" i="14"/>
  <c r="BW44" i="14"/>
  <c r="BP44" i="14"/>
  <c r="BP42" i="14" s="1"/>
  <c r="BP41" i="14" s="1"/>
  <c r="BB44" i="14"/>
  <c r="BB42" i="14" s="1"/>
  <c r="BB41" i="14" s="1"/>
  <c r="R44" i="14"/>
  <c r="Q44" i="14"/>
  <c r="P44" i="14"/>
  <c r="O44" i="14"/>
  <c r="N44" i="14"/>
  <c r="M44" i="14"/>
  <c r="K44" i="14"/>
  <c r="J44" i="14"/>
  <c r="I44" i="14"/>
  <c r="H44" i="14"/>
  <c r="G44" i="14"/>
  <c r="F44" i="14"/>
  <c r="E44" i="14"/>
  <c r="CJ43" i="14"/>
  <c r="CI43" i="14"/>
  <c r="CH43" i="14"/>
  <c r="CG43" i="14"/>
  <c r="CF43" i="14"/>
  <c r="CE43" i="14"/>
  <c r="CD43" i="14"/>
  <c r="CC43" i="14"/>
  <c r="CB43" i="14"/>
  <c r="CA43" i="14"/>
  <c r="BZ43" i="14"/>
  <c r="BY43" i="14"/>
  <c r="BX43" i="14"/>
  <c r="BW43" i="14"/>
  <c r="R43" i="14"/>
  <c r="Q43" i="14"/>
  <c r="P43" i="14"/>
  <c r="O43" i="14"/>
  <c r="N43" i="14"/>
  <c r="M43" i="14"/>
  <c r="L43" i="14"/>
  <c r="K43" i="14"/>
  <c r="K42" i="14" s="1"/>
  <c r="J43" i="14"/>
  <c r="I43" i="14"/>
  <c r="H43" i="14"/>
  <c r="G43" i="14"/>
  <c r="F43" i="14"/>
  <c r="E43" i="14"/>
  <c r="E42" i="14" s="1"/>
  <c r="E41" i="14" s="1"/>
  <c r="BV42" i="14"/>
  <c r="BV41" i="14" s="1"/>
  <c r="BU42" i="14"/>
  <c r="BU41" i="14" s="1"/>
  <c r="BT42" i="14"/>
  <c r="BT41" i="14" s="1"/>
  <c r="BS42" i="14"/>
  <c r="BS41" i="14" s="1"/>
  <c r="BR42" i="14"/>
  <c r="BR41" i="14" s="1"/>
  <c r="BQ42" i="14"/>
  <c r="BQ41" i="14" s="1"/>
  <c r="BO42" i="14"/>
  <c r="BO41" i="14" s="1"/>
  <c r="BN42" i="14"/>
  <c r="BN41" i="14" s="1"/>
  <c r="BM42" i="14"/>
  <c r="BM41" i="14" s="1"/>
  <c r="BL42" i="14"/>
  <c r="BL41" i="14" s="1"/>
  <c r="BK42" i="14"/>
  <c r="BK41" i="14" s="1"/>
  <c r="BJ42" i="14"/>
  <c r="BJ41" i="14" s="1"/>
  <c r="BI42" i="14"/>
  <c r="BI41" i="14" s="1"/>
  <c r="BH42" i="14"/>
  <c r="BH41" i="14" s="1"/>
  <c r="BG42" i="14"/>
  <c r="BF42" i="14"/>
  <c r="BF41" i="14" s="1"/>
  <c r="BE42" i="14"/>
  <c r="BE41" i="14" s="1"/>
  <c r="BD42" i="14"/>
  <c r="BD41" i="14" s="1"/>
  <c r="BC42" i="14"/>
  <c r="BA42" i="14"/>
  <c r="BA41" i="14" s="1"/>
  <c r="AZ42" i="14"/>
  <c r="AZ41" i="14" s="1"/>
  <c r="AY42" i="14"/>
  <c r="AY41" i="14" s="1"/>
  <c r="AX42" i="14"/>
  <c r="AX41" i="14" s="1"/>
  <c r="AW42" i="14"/>
  <c r="AW41" i="14" s="1"/>
  <c r="AV42" i="14"/>
  <c r="AV41" i="14" s="1"/>
  <c r="AU42" i="14"/>
  <c r="AU41" i="14" s="1"/>
  <c r="AT42" i="14"/>
  <c r="AS42" i="14"/>
  <c r="AS41" i="14" s="1"/>
  <c r="AR42" i="14"/>
  <c r="AR41" i="14" s="1"/>
  <c r="AQ42" i="14"/>
  <c r="AQ41" i="14" s="1"/>
  <c r="AP42" i="14"/>
  <c r="AO42" i="14"/>
  <c r="AO41" i="14" s="1"/>
  <c r="AN42" i="14"/>
  <c r="AN41" i="14" s="1"/>
  <c r="AM42" i="14"/>
  <c r="AM41" i="14" s="1"/>
  <c r="AL42" i="14"/>
  <c r="AL41" i="14" s="1"/>
  <c r="AK42" i="14"/>
  <c r="AK41" i="14" s="1"/>
  <c r="AJ42" i="14"/>
  <c r="AJ41" i="14" s="1"/>
  <c r="AI42" i="14"/>
  <c r="AI41" i="14" s="1"/>
  <c r="AH42" i="14"/>
  <c r="AH41" i="14" s="1"/>
  <c r="AG42" i="14"/>
  <c r="AG41" i="14" s="1"/>
  <c r="AF42" i="14"/>
  <c r="AF41" i="14" s="1"/>
  <c r="AE42" i="14"/>
  <c r="AE41" i="14" s="1"/>
  <c r="AD42" i="14"/>
  <c r="AC42" i="14"/>
  <c r="AC41" i="14" s="1"/>
  <c r="AB42" i="14"/>
  <c r="AB41" i="14" s="1"/>
  <c r="AA42" i="14"/>
  <c r="AA41" i="14" s="1"/>
  <c r="Z42" i="14"/>
  <c r="Z41" i="14" s="1"/>
  <c r="Y42" i="14"/>
  <c r="Y41" i="14" s="1"/>
  <c r="X42" i="14"/>
  <c r="X41" i="14" s="1"/>
  <c r="W42" i="14"/>
  <c r="W41" i="14" s="1"/>
  <c r="V42" i="14"/>
  <c r="U42" i="14"/>
  <c r="U41" i="14" s="1"/>
  <c r="T42" i="14"/>
  <c r="T41" i="14" s="1"/>
  <c r="S42" i="14"/>
  <c r="S41" i="14" s="1"/>
  <c r="BG41" i="14"/>
  <c r="BC41" i="14"/>
  <c r="AT41" i="14"/>
  <c r="AP41" i="14"/>
  <c r="AD41" i="14"/>
  <c r="V41" i="14"/>
  <c r="CJ37" i="14"/>
  <c r="CI37" i="14"/>
  <c r="CH37" i="14"/>
  <c r="CG37" i="14"/>
  <c r="CF37" i="14"/>
  <c r="CE37" i="14"/>
  <c r="CD37" i="14"/>
  <c r="CC37" i="14"/>
  <c r="CB37" i="14"/>
  <c r="CA37" i="14"/>
  <c r="BZ37" i="14"/>
  <c r="BY37" i="14"/>
  <c r="BX37" i="14"/>
  <c r="BW37" i="14"/>
  <c r="BV37" i="14"/>
  <c r="BU37" i="14"/>
  <c r="BT37" i="14"/>
  <c r="BS37" i="14"/>
  <c r="BR37" i="14"/>
  <c r="BQ37" i="14"/>
  <c r="BP37" i="14"/>
  <c r="BO37" i="14"/>
  <c r="BN37" i="14"/>
  <c r="BM37" i="14"/>
  <c r="BL37" i="14"/>
  <c r="BK37" i="14"/>
  <c r="BJ37" i="14"/>
  <c r="BI37" i="14"/>
  <c r="BH37" i="14"/>
  <c r="BG37" i="14"/>
  <c r="BF37" i="14"/>
  <c r="BE37" i="14"/>
  <c r="BD37" i="14"/>
  <c r="BC37" i="14"/>
  <c r="BB37" i="14"/>
  <c r="BA37" i="14"/>
  <c r="AZ37" i="14"/>
  <c r="AY37" i="14"/>
  <c r="AX37" i="14"/>
  <c r="AW37" i="14"/>
  <c r="AV37" i="14"/>
  <c r="AU37" i="14"/>
  <c r="AT37" i="14"/>
  <c r="AS37" i="14"/>
  <c r="AR37" i="14"/>
  <c r="AQ37" i="14"/>
  <c r="AP37" i="14"/>
  <c r="AO37" i="14"/>
  <c r="AN37" i="14"/>
  <c r="AM37" i="14"/>
  <c r="AL37" i="14"/>
  <c r="AK37" i="14"/>
  <c r="AJ37" i="14"/>
  <c r="AI37" i="14"/>
  <c r="AH37" i="14"/>
  <c r="AG37" i="14"/>
  <c r="AF37" i="14"/>
  <c r="AE37" i="14"/>
  <c r="AD37" i="14"/>
  <c r="AC37" i="14"/>
  <c r="AB37" i="14"/>
  <c r="AA37" i="14"/>
  <c r="Z37" i="14"/>
  <c r="Y37" i="14"/>
  <c r="X37" i="14"/>
  <c r="W37" i="14"/>
  <c r="V37" i="14"/>
  <c r="U37" i="14"/>
  <c r="T37" i="14"/>
  <c r="S37" i="14"/>
  <c r="R37" i="14"/>
  <c r="Q37" i="14"/>
  <c r="P37" i="14"/>
  <c r="O37" i="14"/>
  <c r="N37" i="14"/>
  <c r="M37" i="14"/>
  <c r="L37" i="14"/>
  <c r="K37" i="14"/>
  <c r="J37" i="14"/>
  <c r="I37" i="14"/>
  <c r="H37" i="14"/>
  <c r="G37" i="14"/>
  <c r="F37" i="14"/>
  <c r="E37" i="14"/>
  <c r="CJ33" i="14"/>
  <c r="CI33" i="14"/>
  <c r="CH33" i="14"/>
  <c r="CG33" i="14"/>
  <c r="CF33" i="14"/>
  <c r="CE33" i="14"/>
  <c r="CD33" i="14"/>
  <c r="CC33" i="14"/>
  <c r="CB33" i="14"/>
  <c r="CA33" i="14"/>
  <c r="BZ33" i="14"/>
  <c r="BY33" i="14"/>
  <c r="BX33" i="14"/>
  <c r="BW33" i="14"/>
  <c r="BV33" i="14"/>
  <c r="BU33" i="14"/>
  <c r="BT33" i="14"/>
  <c r="BS33" i="14"/>
  <c r="BR33" i="14"/>
  <c r="BQ33" i="14"/>
  <c r="BP33" i="14"/>
  <c r="BO33" i="14"/>
  <c r="BN33" i="14"/>
  <c r="BM33" i="14"/>
  <c r="BL33" i="14"/>
  <c r="BK33" i="14"/>
  <c r="BJ33" i="14"/>
  <c r="BI33" i="14"/>
  <c r="BH33" i="14"/>
  <c r="BG33" i="14"/>
  <c r="BF33" i="14"/>
  <c r="BE33" i="14"/>
  <c r="BD33" i="14"/>
  <c r="BC33" i="14"/>
  <c r="BB33" i="14"/>
  <c r="BA33" i="14"/>
  <c r="AZ33" i="14"/>
  <c r="AY33" i="14"/>
  <c r="AX33" i="14"/>
  <c r="AW33" i="14"/>
  <c r="AV33" i="14"/>
  <c r="AU33" i="14"/>
  <c r="AT33" i="14"/>
  <c r="AS33" i="14"/>
  <c r="AR33" i="14"/>
  <c r="AQ33" i="14"/>
  <c r="AP33" i="14"/>
  <c r="AO33" i="14"/>
  <c r="AN33" i="14"/>
  <c r="AM33" i="14"/>
  <c r="AL33" i="14"/>
  <c r="AK33" i="14"/>
  <c r="AJ33" i="14"/>
  <c r="AI33" i="14"/>
  <c r="AH33" i="14"/>
  <c r="AG33" i="14"/>
  <c r="AF33" i="14"/>
  <c r="AE33" i="14"/>
  <c r="AD33" i="14"/>
  <c r="AC33" i="14"/>
  <c r="AB33" i="14"/>
  <c r="AA33" i="14"/>
  <c r="Z33" i="14"/>
  <c r="Y33" i="14"/>
  <c r="X33" i="14"/>
  <c r="W33" i="14"/>
  <c r="V33" i="14"/>
  <c r="U33" i="14"/>
  <c r="T33" i="14"/>
  <c r="S33" i="14"/>
  <c r="R33" i="14"/>
  <c r="Q33" i="14"/>
  <c r="P33" i="14"/>
  <c r="O33" i="14"/>
  <c r="N33" i="14"/>
  <c r="M33" i="14"/>
  <c r="L33" i="14"/>
  <c r="K33" i="14"/>
  <c r="J33" i="14"/>
  <c r="I33" i="14"/>
  <c r="H33" i="14"/>
  <c r="G33" i="14"/>
  <c r="F33" i="14"/>
  <c r="E33" i="14"/>
  <c r="CJ28" i="14"/>
  <c r="CI28" i="14"/>
  <c r="CH28" i="14"/>
  <c r="CG28" i="14"/>
  <c r="CF28" i="14"/>
  <c r="CE28" i="14"/>
  <c r="CD28" i="14"/>
  <c r="CC28" i="14"/>
  <c r="CB28" i="14"/>
  <c r="CA28" i="14"/>
  <c r="BZ28" i="14"/>
  <c r="BY28" i="14"/>
  <c r="BX28" i="14"/>
  <c r="BW28" i="14"/>
  <c r="BV28" i="14"/>
  <c r="BU28" i="14"/>
  <c r="BT28" i="14"/>
  <c r="BS28" i="14"/>
  <c r="BR28" i="14"/>
  <c r="BQ28" i="14"/>
  <c r="BP28" i="14"/>
  <c r="BO28" i="14"/>
  <c r="BN28" i="14"/>
  <c r="BM28" i="14"/>
  <c r="BL28" i="14"/>
  <c r="BK28" i="14"/>
  <c r="BJ28" i="14"/>
  <c r="BI28" i="14"/>
  <c r="BH28" i="14"/>
  <c r="BG28" i="14"/>
  <c r="BF28" i="14"/>
  <c r="BE28" i="14"/>
  <c r="BD28" i="14"/>
  <c r="BC28" i="14"/>
  <c r="BB28" i="14"/>
  <c r="BA28" i="14"/>
  <c r="AZ28" i="14"/>
  <c r="AY28" i="14"/>
  <c r="AX28" i="14"/>
  <c r="AW28" i="14"/>
  <c r="AV28" i="14"/>
  <c r="AU28" i="14"/>
  <c r="AT28" i="14"/>
  <c r="AS28" i="14"/>
  <c r="AR28" i="14"/>
  <c r="AQ28" i="14"/>
  <c r="AP28" i="14"/>
  <c r="AO28" i="14"/>
  <c r="AN28" i="14"/>
  <c r="AM28" i="14"/>
  <c r="AL28" i="14"/>
  <c r="AK28" i="14"/>
  <c r="AJ28" i="14"/>
  <c r="AI28" i="14"/>
  <c r="AH28" i="14"/>
  <c r="AG28" i="14"/>
  <c r="AF28" i="14"/>
  <c r="AE28" i="14"/>
  <c r="AE27" i="14" s="1"/>
  <c r="AD28" i="14"/>
  <c r="AC28" i="14"/>
  <c r="AB28" i="14"/>
  <c r="AA28" i="14"/>
  <c r="Z28" i="14"/>
  <c r="Y28" i="14"/>
  <c r="X28" i="14"/>
  <c r="W28" i="14"/>
  <c r="W27" i="14" s="1"/>
  <c r="V28" i="14"/>
  <c r="U28" i="14"/>
  <c r="T28" i="14"/>
  <c r="S28" i="14"/>
  <c r="R28" i="14"/>
  <c r="Q28" i="14"/>
  <c r="P28" i="14"/>
  <c r="O28" i="14"/>
  <c r="O27" i="14" s="1"/>
  <c r="N28" i="14"/>
  <c r="M28" i="14"/>
  <c r="L28" i="14"/>
  <c r="K28" i="14"/>
  <c r="J28" i="14"/>
  <c r="I28" i="14"/>
  <c r="H28" i="14"/>
  <c r="G28" i="14"/>
  <c r="G27" i="14" s="1"/>
  <c r="F28" i="14"/>
  <c r="E28" i="14"/>
  <c r="CJ27" i="14"/>
  <c r="CJ20" i="14" s="1"/>
  <c r="CI27" i="14"/>
  <c r="CI20" i="14" s="1"/>
  <c r="CH27" i="14"/>
  <c r="CH20" i="14" s="1"/>
  <c r="CG27" i="14"/>
  <c r="CG20" i="14" s="1"/>
  <c r="CF27" i="14"/>
  <c r="CF20" i="14" s="1"/>
  <c r="CE27" i="14"/>
  <c r="CE20" i="14" s="1"/>
  <c r="CD27" i="14"/>
  <c r="CD20" i="14" s="1"/>
  <c r="CC27" i="14"/>
  <c r="CC20" i="14" s="1"/>
  <c r="CB27" i="14"/>
  <c r="CB20" i="14" s="1"/>
  <c r="CA27" i="14"/>
  <c r="CA20" i="14" s="1"/>
  <c r="BZ27" i="14"/>
  <c r="BZ20" i="14" s="1"/>
  <c r="BY27" i="14"/>
  <c r="BY20" i="14" s="1"/>
  <c r="BX27" i="14"/>
  <c r="BX20" i="14" s="1"/>
  <c r="BW27" i="14"/>
  <c r="BW20" i="14" s="1"/>
  <c r="BV27" i="14"/>
  <c r="BV20" i="14" s="1"/>
  <c r="BU27" i="14"/>
  <c r="BT27" i="14"/>
  <c r="BT20" i="14" s="1"/>
  <c r="BS27" i="14"/>
  <c r="BS20" i="14" s="1"/>
  <c r="BR27" i="14"/>
  <c r="BR20" i="14" s="1"/>
  <c r="BQ27" i="14"/>
  <c r="BP27" i="14"/>
  <c r="BO27" i="14"/>
  <c r="BO20" i="14" s="1"/>
  <c r="BN27" i="14"/>
  <c r="BN20" i="14" s="1"/>
  <c r="BM27" i="14"/>
  <c r="BM26" i="14" s="1"/>
  <c r="BL27" i="14"/>
  <c r="BL20" i="14" s="1"/>
  <c r="BK27" i="14"/>
  <c r="BK20" i="14" s="1"/>
  <c r="BJ27" i="14"/>
  <c r="BJ20" i="14" s="1"/>
  <c r="BI27" i="14"/>
  <c r="BH27" i="14"/>
  <c r="BH20" i="14" s="1"/>
  <c r="BG27" i="14"/>
  <c r="BG20" i="14" s="1"/>
  <c r="BF27" i="14"/>
  <c r="BF20" i="14" s="1"/>
  <c r="BE27" i="14"/>
  <c r="BD27" i="14"/>
  <c r="BD20" i="14" s="1"/>
  <c r="BC27" i="14"/>
  <c r="BB27" i="14"/>
  <c r="BB20" i="14" s="1"/>
  <c r="BA27" i="14"/>
  <c r="BA26" i="14" s="1"/>
  <c r="AZ27" i="14"/>
  <c r="AY27" i="14"/>
  <c r="AY20" i="14" s="1"/>
  <c r="AX27" i="14"/>
  <c r="AX20" i="14" s="1"/>
  <c r="AW27" i="14"/>
  <c r="AW20" i="14" s="1"/>
  <c r="AV27" i="14"/>
  <c r="AV20" i="14" s="1"/>
  <c r="AU27" i="14"/>
  <c r="AU20" i="14" s="1"/>
  <c r="AT27" i="14"/>
  <c r="AT20" i="14" s="1"/>
  <c r="AS27" i="14"/>
  <c r="AR27" i="14"/>
  <c r="AQ27" i="14"/>
  <c r="AP27" i="14"/>
  <c r="AP20" i="14" s="1"/>
  <c r="AO27" i="14"/>
  <c r="AO26" i="14" s="1"/>
  <c r="AN27" i="14"/>
  <c r="AM27" i="14"/>
  <c r="AL27" i="14"/>
  <c r="AL20" i="14" s="1"/>
  <c r="AK27" i="14"/>
  <c r="AJ27" i="14"/>
  <c r="AJ20" i="14" s="1"/>
  <c r="AI27" i="14"/>
  <c r="AI20" i="14" s="1"/>
  <c r="AF27" i="14"/>
  <c r="AA27" i="14"/>
  <c r="AA20" i="14" s="1"/>
  <c r="T27" i="14"/>
  <c r="T20" i="14" s="1"/>
  <c r="S27" i="14"/>
  <c r="S20" i="14" s="1"/>
  <c r="P27" i="14"/>
  <c r="K27" i="14"/>
  <c r="BX25" i="14"/>
  <c r="BQ25" i="14"/>
  <c r="BH25" i="14"/>
  <c r="AF25" i="14"/>
  <c r="AA25" i="14"/>
  <c r="CJ24" i="14"/>
  <c r="CI24" i="14"/>
  <c r="CH24" i="14"/>
  <c r="CG24" i="14"/>
  <c r="CF24" i="14"/>
  <c r="CE24" i="14"/>
  <c r="CD24" i="14"/>
  <c r="CC24" i="14"/>
  <c r="CB24" i="14"/>
  <c r="CA24" i="14"/>
  <c r="BZ24" i="14"/>
  <c r="BY24" i="14"/>
  <c r="BX24" i="14"/>
  <c r="BW24" i="14"/>
  <c r="BV24" i="14"/>
  <c r="BU24" i="14"/>
  <c r="BT24" i="14"/>
  <c r="BS24" i="14"/>
  <c r="BR24" i="14"/>
  <c r="BQ24" i="14"/>
  <c r="BP24" i="14"/>
  <c r="BO24" i="14"/>
  <c r="BN24" i="14"/>
  <c r="BM24" i="14"/>
  <c r="BL24" i="14"/>
  <c r="BK24" i="14"/>
  <c r="BJ24" i="14"/>
  <c r="BI24" i="14"/>
  <c r="BH24" i="14"/>
  <c r="BG24" i="14"/>
  <c r="BF24" i="14"/>
  <c r="BE24" i="14"/>
  <c r="BD24" i="14"/>
  <c r="BC24" i="14"/>
  <c r="BB24" i="14"/>
  <c r="BA24" i="14"/>
  <c r="AZ24" i="14"/>
  <c r="AY24" i="14"/>
  <c r="AX24" i="14"/>
  <c r="AW24" i="14"/>
  <c r="AV24" i="14"/>
  <c r="AU24" i="14"/>
  <c r="AT24" i="14"/>
  <c r="AS24" i="14"/>
  <c r="AR24" i="14"/>
  <c r="AQ24" i="14"/>
  <c r="AP24" i="14"/>
  <c r="AO24" i="14"/>
  <c r="AN24" i="14"/>
  <c r="AM24" i="14"/>
  <c r="AL24" i="14"/>
  <c r="AK24" i="14"/>
  <c r="AJ24" i="14"/>
  <c r="AI24" i="14"/>
  <c r="AH24" i="14"/>
  <c r="AG24" i="14"/>
  <c r="AF24" i="14"/>
  <c r="AE24" i="14"/>
  <c r="AD24" i="14"/>
  <c r="AC24" i="14"/>
  <c r="AB24" i="14"/>
  <c r="AA24" i="14"/>
  <c r="Z24" i="14"/>
  <c r="Y24" i="14"/>
  <c r="X24" i="14"/>
  <c r="W24" i="14"/>
  <c r="V24" i="14"/>
  <c r="U24" i="14"/>
  <c r="T24" i="14"/>
  <c r="S24" i="14"/>
  <c r="L24" i="14"/>
  <c r="E24" i="14"/>
  <c r="CJ23" i="14"/>
  <c r="CI23" i="14"/>
  <c r="CH23" i="14"/>
  <c r="CG23" i="14"/>
  <c r="CF23" i="14"/>
  <c r="CE23" i="14"/>
  <c r="CD23" i="14"/>
  <c r="CC23" i="14"/>
  <c r="CB23" i="14"/>
  <c r="CA23" i="14"/>
  <c r="BZ23" i="14"/>
  <c r="BY23" i="14"/>
  <c r="BX23" i="14"/>
  <c r="BW23" i="14"/>
  <c r="BV23" i="14"/>
  <c r="BU23" i="14"/>
  <c r="BT23" i="14"/>
  <c r="BS23" i="14"/>
  <c r="BR23" i="14"/>
  <c r="BQ23" i="14"/>
  <c r="BP23" i="14"/>
  <c r="BO23" i="14"/>
  <c r="BN23" i="14"/>
  <c r="BM23" i="14"/>
  <c r="BL23" i="14"/>
  <c r="BK23" i="14"/>
  <c r="BJ23" i="14"/>
  <c r="BI23" i="14"/>
  <c r="BH23" i="14"/>
  <c r="BG23" i="14"/>
  <c r="BF23" i="14"/>
  <c r="BE23" i="14"/>
  <c r="BD23" i="14"/>
  <c r="BC23" i="14"/>
  <c r="BB23" i="14"/>
  <c r="BA23" i="14"/>
  <c r="AZ23" i="14"/>
  <c r="AY23" i="14"/>
  <c r="AX23" i="14"/>
  <c r="AW23" i="14"/>
  <c r="AV23" i="14"/>
  <c r="AU23" i="14"/>
  <c r="AT23" i="14"/>
  <c r="AS23" i="14"/>
  <c r="AR23" i="14"/>
  <c r="AQ23" i="14"/>
  <c r="AP23" i="14"/>
  <c r="AO23" i="14"/>
  <c r="AN23" i="14"/>
  <c r="AM23" i="14"/>
  <c r="AL23" i="14"/>
  <c r="AK23" i="14"/>
  <c r="AJ23" i="14"/>
  <c r="AI23" i="14"/>
  <c r="AH23" i="14"/>
  <c r="AG23" i="14"/>
  <c r="AF23" i="14"/>
  <c r="AE23" i="14"/>
  <c r="AD23" i="14"/>
  <c r="AC23" i="14"/>
  <c r="AB23" i="14"/>
  <c r="AA23" i="14"/>
  <c r="Z23" i="14"/>
  <c r="Y23" i="14"/>
  <c r="X23" i="14"/>
  <c r="W23" i="14"/>
  <c r="V23" i="14"/>
  <c r="U23" i="14"/>
  <c r="T23" i="14"/>
  <c r="S23" i="14"/>
  <c r="L23" i="14"/>
  <c r="E23" i="14"/>
  <c r="CE22" i="14"/>
  <c r="CB22" i="14"/>
  <c r="CA22" i="14"/>
  <c r="BX22" i="14"/>
  <c r="BT22" i="14"/>
  <c r="BS22" i="14"/>
  <c r="BP22" i="14"/>
  <c r="BO22" i="14"/>
  <c r="BN22" i="14"/>
  <c r="BH22" i="14"/>
  <c r="BG22" i="14"/>
  <c r="BC22" i="14"/>
  <c r="AU22" i="14"/>
  <c r="AR22" i="14"/>
  <c r="AQ22" i="14"/>
  <c r="AP22" i="14"/>
  <c r="AJ22" i="14"/>
  <c r="AI22" i="14"/>
  <c r="AE22" i="14"/>
  <c r="AB22" i="14"/>
  <c r="W22" i="14"/>
  <c r="T22" i="14"/>
  <c r="S22" i="14"/>
  <c r="L22" i="14"/>
  <c r="E22" i="14"/>
  <c r="BP20" i="14"/>
  <c r="AZ20" i="14"/>
  <c r="AR20" i="14"/>
  <c r="AQ20" i="14"/>
  <c r="AN20" i="14"/>
  <c r="G42" i="14" l="1"/>
  <c r="CI42" i="14"/>
  <c r="CI41" i="14" s="1"/>
  <c r="N40" i="14"/>
  <c r="AV26" i="14"/>
  <c r="AB27" i="14"/>
  <c r="AB26" i="14" s="1"/>
  <c r="X27" i="14"/>
  <c r="X20" i="14" s="1"/>
  <c r="AK26" i="14"/>
  <c r="BC26" i="14"/>
  <c r="BI26" i="14"/>
  <c r="BU26" i="14"/>
  <c r="H42" i="14"/>
  <c r="BH19" i="14"/>
  <c r="H27" i="14"/>
  <c r="I42" i="14"/>
  <c r="CE42" i="14"/>
  <c r="CE41" i="14" s="1"/>
  <c r="CE40" i="14" s="1"/>
  <c r="CE21" i="14" s="1"/>
  <c r="CE19" i="14" s="1"/>
  <c r="R40" i="14"/>
  <c r="L27" i="14"/>
  <c r="AM26" i="14"/>
  <c r="AS26" i="14"/>
  <c r="BE26" i="14"/>
  <c r="BQ26" i="14"/>
  <c r="J42" i="14"/>
  <c r="CF42" i="14"/>
  <c r="CF41" i="14" s="1"/>
  <c r="F40" i="14"/>
  <c r="F21" i="14" s="1"/>
  <c r="F19" i="14" s="1"/>
  <c r="AN19" i="14"/>
  <c r="CG42" i="14"/>
  <c r="CG41" i="14" s="1"/>
  <c r="CG40" i="14" s="1"/>
  <c r="G40" i="14"/>
  <c r="G21" i="14" s="1"/>
  <c r="G19" i="14" s="1"/>
  <c r="K40" i="14"/>
  <c r="K21" i="14" s="1"/>
  <c r="K19" i="14" s="1"/>
  <c r="O40" i="14"/>
  <c r="AN26" i="14"/>
  <c r="BL26" i="14"/>
  <c r="W20" i="14"/>
  <c r="W26" i="14"/>
  <c r="AE26" i="14"/>
  <c r="AE20" i="14"/>
  <c r="E27" i="14"/>
  <c r="E20" i="14" s="1"/>
  <c r="I27" i="14"/>
  <c r="I26" i="14" s="1"/>
  <c r="M27" i="14"/>
  <c r="M26" i="14" s="1"/>
  <c r="Q27" i="14"/>
  <c r="U27" i="14"/>
  <c r="U20" i="14" s="1"/>
  <c r="Y27" i="14"/>
  <c r="Y20" i="14" s="1"/>
  <c r="AC27" i="14"/>
  <c r="AC26" i="14" s="1"/>
  <c r="AG27" i="14"/>
  <c r="AG26" i="14" s="1"/>
  <c r="BP40" i="14"/>
  <c r="BP21" i="14" s="1"/>
  <c r="AN22" i="14"/>
  <c r="AF26" i="14"/>
  <c r="F27" i="14"/>
  <c r="F26" i="14" s="1"/>
  <c r="J27" i="14"/>
  <c r="J26" i="14" s="1"/>
  <c r="N27" i="14"/>
  <c r="N26" i="14" s="1"/>
  <c r="R27" i="14"/>
  <c r="R26" i="14" s="1"/>
  <c r="V27" i="14"/>
  <c r="V20" i="14" s="1"/>
  <c r="Z27" i="14"/>
  <c r="Z20" i="14" s="1"/>
  <c r="AD27" i="14"/>
  <c r="AD20" i="14" s="1"/>
  <c r="AH27" i="14"/>
  <c r="AH20" i="14" s="1"/>
  <c r="T40" i="14"/>
  <c r="T21" i="14" s="1"/>
  <c r="T19" i="14" s="1"/>
  <c r="AB40" i="14"/>
  <c r="AB21" i="14" s="1"/>
  <c r="AF40" i="14"/>
  <c r="AF21" i="14" s="1"/>
  <c r="AJ40" i="14"/>
  <c r="AJ21" i="14" s="1"/>
  <c r="AR40" i="14"/>
  <c r="AR21" i="14" s="1"/>
  <c r="AR19" i="14" s="1"/>
  <c r="AV40" i="14"/>
  <c r="AV21" i="14" s="1"/>
  <c r="AV19" i="14" s="1"/>
  <c r="BA20" i="14"/>
  <c r="BL22" i="14"/>
  <c r="L26" i="14"/>
  <c r="AR26" i="14"/>
  <c r="BD26" i="14"/>
  <c r="BT26" i="14"/>
  <c r="J40" i="14"/>
  <c r="J21" i="14" s="1"/>
  <c r="J19" i="14" s="1"/>
  <c r="BU20" i="14"/>
  <c r="AO20" i="14"/>
  <c r="BM20" i="14"/>
  <c r="AW26" i="14"/>
  <c r="BE20" i="14"/>
  <c r="BQ20" i="14"/>
  <c r="G26" i="14"/>
  <c r="BI20" i="14"/>
  <c r="AS20" i="14"/>
  <c r="H26" i="14"/>
  <c r="P26" i="14"/>
  <c r="BD40" i="14"/>
  <c r="BD21" i="14" s="1"/>
  <c r="BD19" i="14" s="1"/>
  <c r="AZ26" i="14"/>
  <c r="BH26" i="14"/>
  <c r="BP26" i="14"/>
  <c r="L20" i="14"/>
  <c r="AF20" i="14"/>
  <c r="AF19" i="14" s="1"/>
  <c r="AB20" i="14"/>
  <c r="AB19" i="14" s="1"/>
  <c r="AK20" i="14"/>
  <c r="AJ26" i="14"/>
  <c r="BF40" i="14"/>
  <c r="BF21" i="14" s="1"/>
  <c r="BF19" i="14" s="1"/>
  <c r="BW42" i="14"/>
  <c r="BW41" i="14" s="1"/>
  <c r="BW40" i="14" s="1"/>
  <c r="BW21" i="14" s="1"/>
  <c r="BW19" i="14" s="1"/>
  <c r="BC40" i="14"/>
  <c r="BC21" i="14" s="1"/>
  <c r="BG40" i="14"/>
  <c r="BG21" i="14" s="1"/>
  <c r="BG19" i="14" s="1"/>
  <c r="BK40" i="14"/>
  <c r="BK21" i="14" s="1"/>
  <c r="BH40" i="14"/>
  <c r="BH21" i="14" s="1"/>
  <c r="BL40" i="14"/>
  <c r="BL21" i="14" s="1"/>
  <c r="AW40" i="14"/>
  <c r="AW21" i="14" s="1"/>
  <c r="AW19" i="14" s="1"/>
  <c r="BS40" i="14"/>
  <c r="BS21" i="14" s="1"/>
  <c r="BS19" i="14" s="1"/>
  <c r="V40" i="14"/>
  <c r="V21" i="14" s="1"/>
  <c r="Z40" i="14"/>
  <c r="Z21" i="14" s="1"/>
  <c r="AD40" i="14"/>
  <c r="AD21" i="14" s="1"/>
  <c r="AH40" i="14"/>
  <c r="AH21" i="14" s="1"/>
  <c r="AL40" i="14"/>
  <c r="AL21" i="14" s="1"/>
  <c r="AL19" i="14" s="1"/>
  <c r="AP40" i="14"/>
  <c r="AP21" i="14" s="1"/>
  <c r="AP19" i="14" s="1"/>
  <c r="AT40" i="14"/>
  <c r="AT21" i="14" s="1"/>
  <c r="AT19" i="14" s="1"/>
  <c r="AX40" i="14"/>
  <c r="AX21" i="14" s="1"/>
  <c r="AX19" i="14" s="1"/>
  <c r="BJ40" i="14"/>
  <c r="BJ21" i="14" s="1"/>
  <c r="BJ19" i="14" s="1"/>
  <c r="BN40" i="14"/>
  <c r="BN21" i="14" s="1"/>
  <c r="BN19" i="14" s="1"/>
  <c r="BR40" i="14"/>
  <c r="BR21" i="14" s="1"/>
  <c r="BR19" i="14" s="1"/>
  <c r="X40" i="14"/>
  <c r="X21" i="14" s="1"/>
  <c r="AN40" i="14"/>
  <c r="AN21" i="14" s="1"/>
  <c r="AZ40" i="14"/>
  <c r="AZ21" i="14" s="1"/>
  <c r="BO40" i="14"/>
  <c r="BO21" i="14" s="1"/>
  <c r="O26" i="14"/>
  <c r="AM20" i="14"/>
  <c r="AM19" i="14" s="1"/>
  <c r="BC20" i="14"/>
  <c r="K26" i="14"/>
  <c r="S26" i="14"/>
  <c r="AA26" i="14"/>
  <c r="AQ26" i="14"/>
  <c r="AY26" i="14"/>
  <c r="BG26" i="14"/>
  <c r="BK26" i="14"/>
  <c r="BO26" i="14"/>
  <c r="BS26" i="14"/>
  <c r="BY42" i="14"/>
  <c r="BY41" i="14" s="1"/>
  <c r="BY40" i="14" s="1"/>
  <c r="CC42" i="14"/>
  <c r="CC41" i="14" s="1"/>
  <c r="CC40" i="14" s="1"/>
  <c r="P42" i="14"/>
  <c r="E25" i="14"/>
  <c r="S25" i="14"/>
  <c r="AY25" i="14"/>
  <c r="BO25" i="14"/>
  <c r="T26" i="14"/>
  <c r="AI26" i="14"/>
  <c r="Q26" i="14"/>
  <c r="BS25" i="14"/>
  <c r="AJ25" i="14"/>
  <c r="AZ25" i="14"/>
  <c r="BK25" i="14"/>
  <c r="BP25" i="14"/>
  <c r="N42" i="14"/>
  <c r="M42" i="14"/>
  <c r="Q42" i="14"/>
  <c r="F42" i="14"/>
  <c r="R42" i="14"/>
  <c r="O42" i="14"/>
  <c r="BX42" i="14"/>
  <c r="BX41" i="14" s="1"/>
  <c r="BX40" i="14" s="1"/>
  <c r="BX26" i="14" s="1"/>
  <c r="CB42" i="14"/>
  <c r="CB41" i="14" s="1"/>
  <c r="CB40" i="14" s="1"/>
  <c r="CI40" i="14"/>
  <c r="CI21" i="14" s="1"/>
  <c r="CI19" i="14" s="1"/>
  <c r="CH42" i="14"/>
  <c r="CH41" i="14" s="1"/>
  <c r="CJ42" i="14"/>
  <c r="CJ41" i="14" s="1"/>
  <c r="CJ40" i="14" s="1"/>
  <c r="CJ21" i="14" s="1"/>
  <c r="CJ19" i="14" s="1"/>
  <c r="CA42" i="14"/>
  <c r="CA41" i="14" s="1"/>
  <c r="CA40" i="14" s="1"/>
  <c r="BZ42" i="14"/>
  <c r="BZ41" i="14" s="1"/>
  <c r="BZ40" i="14" s="1"/>
  <c r="BB40" i="14"/>
  <c r="BB21" i="14" s="1"/>
  <c r="BB19" i="14" s="1"/>
  <c r="AC40" i="14"/>
  <c r="AC21" i="14" s="1"/>
  <c r="AS40" i="14"/>
  <c r="AS21" i="14" s="1"/>
  <c r="BM40" i="14"/>
  <c r="BM21" i="14" s="1"/>
  <c r="L44" i="14"/>
  <c r="L42" i="14" s="1"/>
  <c r="L41" i="14" s="1"/>
  <c r="L40" i="14" s="1"/>
  <c r="L21" i="14" s="1"/>
  <c r="CD44" i="14"/>
  <c r="CD42" i="14" s="1"/>
  <c r="CD41" i="14" s="1"/>
  <c r="CD40" i="14" s="1"/>
  <c r="CD26" i="14" s="1"/>
  <c r="BV40" i="14"/>
  <c r="BV21" i="14" s="1"/>
  <c r="BV19" i="14" s="1"/>
  <c r="Y40" i="14"/>
  <c r="Y21" i="14" s="1"/>
  <c r="AO40" i="14"/>
  <c r="AO21" i="14" s="1"/>
  <c r="BI40" i="14"/>
  <c r="BI21" i="14" s="1"/>
  <c r="U40" i="14"/>
  <c r="U21" i="14" s="1"/>
  <c r="AK40" i="14"/>
  <c r="AK21" i="14" s="1"/>
  <c r="BA40" i="14"/>
  <c r="BA21" i="14" s="1"/>
  <c r="BE40" i="14"/>
  <c r="BE21" i="14" s="1"/>
  <c r="BU40" i="14"/>
  <c r="BU21" i="14" s="1"/>
  <c r="S40" i="14"/>
  <c r="S21" i="14" s="1"/>
  <c r="S19" i="14" s="1"/>
  <c r="W40" i="14"/>
  <c r="W21" i="14" s="1"/>
  <c r="AA40" i="14"/>
  <c r="AA21" i="14" s="1"/>
  <c r="AA19" i="14" s="1"/>
  <c r="AE40" i="14"/>
  <c r="AE21" i="14" s="1"/>
  <c r="AI40" i="14"/>
  <c r="AI21" i="14" s="1"/>
  <c r="AI19" i="14" s="1"/>
  <c r="AM40" i="14"/>
  <c r="AM21" i="14" s="1"/>
  <c r="AQ40" i="14"/>
  <c r="AQ21" i="14" s="1"/>
  <c r="AQ19" i="14" s="1"/>
  <c r="AU40" i="14"/>
  <c r="AU26" i="14" s="1"/>
  <c r="AY40" i="14"/>
  <c r="AY21" i="14" s="1"/>
  <c r="AY19" i="14" s="1"/>
  <c r="CF40" i="14"/>
  <c r="CF21" i="14" s="1"/>
  <c r="CF19" i="14" s="1"/>
  <c r="H40" i="14"/>
  <c r="H21" i="14" s="1"/>
  <c r="H19" i="14" s="1"/>
  <c r="P40" i="14"/>
  <c r="P21" i="14" s="1"/>
  <c r="P19" i="14" s="1"/>
  <c r="Z26" i="14"/>
  <c r="AL26" i="14"/>
  <c r="AP26" i="14"/>
  <c r="AT26" i="14"/>
  <c r="AX26" i="14"/>
  <c r="BB26" i="14"/>
  <c r="BF26" i="14"/>
  <c r="BJ26" i="14"/>
  <c r="BN26" i="14"/>
  <c r="E40" i="14"/>
  <c r="E21" i="14" s="1"/>
  <c r="I40" i="14"/>
  <c r="I21" i="14" s="1"/>
  <c r="I19" i="14" s="1"/>
  <c r="M40" i="14"/>
  <c r="Q40" i="14"/>
  <c r="AG40" i="14"/>
  <c r="AG21" i="14" s="1"/>
  <c r="BQ40" i="14"/>
  <c r="BQ21" i="14" s="1"/>
  <c r="BV26" i="14"/>
  <c r="BV22" i="14"/>
  <c r="BR26" i="14"/>
  <c r="BR22" i="14"/>
  <c r="CH55" i="14"/>
  <c r="CH54" i="14" s="1"/>
  <c r="CH53" i="14" s="1"/>
  <c r="BT54" i="14"/>
  <c r="BT53" i="14" s="1"/>
  <c r="BT40" i="14" s="1"/>
  <c r="BT21" i="14" s="1"/>
  <c r="BT19" i="14" s="1"/>
  <c r="BL19" i="14" l="1"/>
  <c r="AH19" i="14"/>
  <c r="E19" i="14"/>
  <c r="BO19" i="14"/>
  <c r="AS19" i="14"/>
  <c r="BM19" i="14"/>
  <c r="AD19" i="14"/>
  <c r="Y19" i="14"/>
  <c r="AE19" i="14"/>
  <c r="BP19" i="14"/>
  <c r="AZ19" i="14"/>
  <c r="BK19" i="14"/>
  <c r="BI19" i="14"/>
  <c r="AO19" i="14"/>
  <c r="AJ19" i="14"/>
  <c r="X19" i="14"/>
  <c r="X26" i="14"/>
  <c r="AH26" i="14"/>
  <c r="BC19" i="14"/>
  <c r="AC20" i="14"/>
  <c r="AC19" i="14" s="1"/>
  <c r="L19" i="14"/>
  <c r="BA19" i="14"/>
  <c r="BU19" i="14"/>
  <c r="Z19" i="14"/>
  <c r="U19" i="14"/>
  <c r="AG20" i="14"/>
  <c r="AG19" i="14" s="1"/>
  <c r="BQ19" i="14"/>
  <c r="Y26" i="14"/>
  <c r="V19" i="14"/>
  <c r="E26" i="14"/>
  <c r="AK19" i="14"/>
  <c r="U26" i="14"/>
  <c r="BE19" i="14"/>
  <c r="W19" i="14"/>
  <c r="V26" i="14"/>
  <c r="CE26" i="14"/>
  <c r="AD26" i="14"/>
  <c r="BW26" i="14"/>
  <c r="AU21" i="14"/>
  <c r="AU19" i="14" s="1"/>
  <c r="BX21" i="14"/>
  <c r="BX19" i="14" s="1"/>
  <c r="CB26" i="14"/>
  <c r="CB21" i="14"/>
  <c r="CB19" i="14" s="1"/>
  <c r="CJ26" i="14"/>
  <c r="CD21" i="14"/>
  <c r="CD19" i="14" s="1"/>
  <c r="CH40" i="14"/>
  <c r="CH26" i="14" s="1"/>
  <c r="CA21" i="14"/>
  <c r="CA19" i="14" s="1"/>
  <c r="CA26" i="14"/>
  <c r="CF26" i="14"/>
  <c r="CI26" i="14"/>
  <c r="CG26" i="14"/>
  <c r="CG21" i="14"/>
  <c r="CG19" i="14" s="1"/>
  <c r="CC26" i="14"/>
  <c r="CC21" i="14"/>
  <c r="CC19" i="14" s="1"/>
  <c r="BY26" i="14"/>
  <c r="BY21" i="14"/>
  <c r="BY19" i="14" s="1"/>
  <c r="BZ26" i="14"/>
  <c r="BZ21" i="14"/>
  <c r="BZ19" i="14" s="1"/>
  <c r="CH21" i="14" l="1"/>
  <c r="CH19" i="14" s="1"/>
  <c r="AZ26" i="13"/>
  <c r="AY26" i="13"/>
  <c r="AX26" i="13"/>
  <c r="AW26" i="13"/>
  <c r="AV26" i="13"/>
  <c r="AT26" i="13"/>
  <c r="AS26" i="13"/>
  <c r="AR26" i="13"/>
  <c r="AQ26" i="13"/>
  <c r="AP26" i="13"/>
  <c r="AN26" i="13"/>
  <c r="AM26" i="13"/>
  <c r="AL26" i="13"/>
  <c r="AK26" i="13"/>
  <c r="AJ26" i="13"/>
  <c r="AH26" i="13"/>
  <c r="AG26" i="13"/>
  <c r="AF26" i="13"/>
  <c r="AE26" i="13"/>
  <c r="AD26" i="13"/>
  <c r="AB26" i="13"/>
  <c r="AA26" i="13"/>
  <c r="Z26" i="13"/>
  <c r="Y26" i="13"/>
  <c r="X26" i="13"/>
  <c r="V26" i="13"/>
  <c r="U26" i="13"/>
  <c r="T26" i="13"/>
  <c r="S26" i="13"/>
  <c r="R26" i="13"/>
  <c r="P26" i="13"/>
  <c r="O26" i="13"/>
  <c r="N26" i="13"/>
  <c r="M26" i="13"/>
  <c r="L26" i="13"/>
  <c r="J26" i="13"/>
  <c r="I26" i="13"/>
  <c r="H26" i="13"/>
  <c r="G26" i="13"/>
  <c r="F26" i="13"/>
  <c r="AZ23" i="13"/>
  <c r="AY23" i="13"/>
  <c r="AX23" i="13"/>
  <c r="AW23" i="13"/>
  <c r="AV23" i="13"/>
  <c r="AT23" i="13"/>
  <c r="AS23" i="13"/>
  <c r="AR23" i="13"/>
  <c r="AQ23" i="13"/>
  <c r="AP23" i="13"/>
  <c r="AN23" i="13"/>
  <c r="AM23" i="13"/>
  <c r="AL23" i="13"/>
  <c r="AK23" i="13"/>
  <c r="AJ23" i="13"/>
  <c r="AH23" i="13"/>
  <c r="AG23" i="13"/>
  <c r="AF23" i="13"/>
  <c r="AE23" i="13"/>
  <c r="AD23" i="13"/>
  <c r="AB23" i="13"/>
  <c r="AA23" i="13"/>
  <c r="Z23" i="13"/>
  <c r="Y23" i="13"/>
  <c r="X23" i="13"/>
  <c r="V23" i="13"/>
  <c r="U23" i="13"/>
  <c r="T23" i="13"/>
  <c r="S23" i="13"/>
  <c r="R23" i="13"/>
  <c r="P23" i="13"/>
  <c r="O23" i="13"/>
  <c r="N23" i="13"/>
  <c r="M23" i="13"/>
  <c r="L23" i="13"/>
  <c r="J23" i="13"/>
  <c r="I23" i="13"/>
  <c r="H23" i="13"/>
  <c r="G23" i="13"/>
  <c r="F23" i="13"/>
  <c r="BX61" i="13"/>
  <c r="BW61" i="13"/>
  <c r="BV61" i="13"/>
  <c r="BU61" i="13"/>
  <c r="BT61" i="13"/>
  <c r="BR61" i="13"/>
  <c r="BQ61" i="13"/>
  <c r="BP61" i="13"/>
  <c r="BO61" i="13"/>
  <c r="BN61" i="13"/>
  <c r="BL61" i="13"/>
  <c r="BK61" i="13"/>
  <c r="BJ61" i="13"/>
  <c r="BI61" i="13"/>
  <c r="BH61" i="13"/>
  <c r="BF61" i="13"/>
  <c r="BE61" i="13"/>
  <c r="BD61" i="13"/>
  <c r="BC61" i="13"/>
  <c r="BB61" i="13"/>
  <c r="E27" i="13"/>
  <c r="E20" i="13" s="1"/>
  <c r="AX52" i="13"/>
  <c r="AX41" i="13" s="1"/>
  <c r="AI52" i="13"/>
  <c r="K42" i="13" l="1"/>
  <c r="K41" i="13" s="1"/>
  <c r="K22" i="13" s="1"/>
  <c r="AU52" i="13"/>
  <c r="AU41" i="13" s="1"/>
  <c r="AU22" i="13" s="1"/>
  <c r="AU20" i="13" s="1"/>
  <c r="AI42" i="13"/>
  <c r="AI41" i="13" s="1"/>
  <c r="AI22" i="13" s="1"/>
  <c r="AI20" i="13" s="1"/>
  <c r="G22" i="13"/>
  <c r="G27" i="13"/>
  <c r="AB22" i="13"/>
  <c r="AB20" i="13" s="1"/>
  <c r="AB27" i="13"/>
  <c r="L22" i="13"/>
  <c r="L27" i="13"/>
  <c r="I22" i="13"/>
  <c r="I27" i="13"/>
  <c r="U22" i="13"/>
  <c r="U20" i="13" s="1"/>
  <c r="U27" i="13"/>
  <c r="AR22" i="13"/>
  <c r="AR20" i="13" s="1"/>
  <c r="AR27" i="13"/>
  <c r="S22" i="13"/>
  <c r="S20" i="13" s="1"/>
  <c r="S27" i="13"/>
  <c r="AV22" i="13"/>
  <c r="AV20" i="13" s="1"/>
  <c r="AV27" i="13"/>
  <c r="AZ22" i="13"/>
  <c r="AZ20" i="13" s="1"/>
  <c r="AZ27" i="13"/>
  <c r="AX22" i="13"/>
  <c r="AX20" i="13" s="1"/>
  <c r="AX27" i="13"/>
  <c r="AE22" i="13"/>
  <c r="AE20" i="13" s="1"/>
  <c r="AE27" i="13"/>
  <c r="AK22" i="13"/>
  <c r="AK20" i="13" s="1"/>
  <c r="AK27" i="13"/>
  <c r="AN22" i="13"/>
  <c r="AN20" i="13" s="1"/>
  <c r="AN27" i="13"/>
  <c r="AY22" i="13"/>
  <c r="AY20" i="13" s="1"/>
  <c r="AY27" i="13"/>
  <c r="AD22" i="13"/>
  <c r="AD20" i="13" s="1"/>
  <c r="AD27" i="13"/>
  <c r="J22" i="13"/>
  <c r="J27" i="13"/>
  <c r="AQ22" i="13"/>
  <c r="AQ20" i="13" s="1"/>
  <c r="AQ27" i="13"/>
  <c r="AS22" i="13"/>
  <c r="AS20" i="13" s="1"/>
  <c r="AS27" i="13"/>
  <c r="AA22" i="13"/>
  <c r="AA20" i="13" s="1"/>
  <c r="AA27" i="13"/>
  <c r="Y22" i="13"/>
  <c r="Y20" i="13" s="1"/>
  <c r="Y27" i="13"/>
  <c r="AL22" i="13"/>
  <c r="AL20" i="13" s="1"/>
  <c r="AL27" i="13"/>
  <c r="R22" i="13"/>
  <c r="R20" i="13" s="1"/>
  <c r="R27" i="13"/>
  <c r="Z22" i="13"/>
  <c r="Z20" i="13" s="1"/>
  <c r="Z27" i="13"/>
  <c r="V22" i="13"/>
  <c r="V20" i="13" s="1"/>
  <c r="V27" i="13"/>
  <c r="M22" i="13"/>
  <c r="M27" i="13"/>
  <c r="F22" i="13"/>
  <c r="F27" i="13"/>
  <c r="AM22" i="13"/>
  <c r="AM20" i="13" s="1"/>
  <c r="AM27" i="13"/>
  <c r="T22" i="13"/>
  <c r="T20" i="13" s="1"/>
  <c r="T27" i="13"/>
  <c r="X22" i="13"/>
  <c r="X20" i="13" s="1"/>
  <c r="X27" i="13"/>
  <c r="AF22" i="13"/>
  <c r="AF20" i="13" s="1"/>
  <c r="AF27" i="13"/>
  <c r="AT22" i="13"/>
  <c r="AT20" i="13" s="1"/>
  <c r="AT27" i="13"/>
  <c r="AW22" i="13"/>
  <c r="AW20" i="13" s="1"/>
  <c r="AW27" i="13"/>
  <c r="AG22" i="13"/>
  <c r="AG20" i="13" s="1"/>
  <c r="AG27" i="13"/>
  <c r="N22" i="13"/>
  <c r="N27" i="13"/>
  <c r="P22" i="13"/>
  <c r="P27" i="13"/>
  <c r="AJ22" i="13"/>
  <c r="AJ20" i="13" s="1"/>
  <c r="AJ27" i="13"/>
  <c r="AP22" i="13"/>
  <c r="AP20" i="13" s="1"/>
  <c r="AP27" i="13"/>
  <c r="H22" i="13"/>
  <c r="H27" i="13"/>
  <c r="AH22" i="13"/>
  <c r="AH20" i="13" s="1"/>
  <c r="AH27" i="13"/>
  <c r="O22" i="13"/>
  <c r="O27" i="13"/>
  <c r="AK29" i="12"/>
  <c r="AH81" i="12"/>
  <c r="AG81" i="12"/>
  <c r="AJ29" i="12"/>
  <c r="AF29" i="12"/>
  <c r="AD29" i="12"/>
  <c r="AC29" i="12"/>
  <c r="AB29" i="12"/>
  <c r="Y29" i="12"/>
  <c r="X29" i="12"/>
  <c r="T29" i="12"/>
  <c r="R29" i="12"/>
  <c r="Q29" i="12"/>
  <c r="P29" i="12"/>
  <c r="N29" i="12"/>
  <c r="M29" i="12"/>
  <c r="L29" i="12"/>
  <c r="I29" i="12"/>
  <c r="H29" i="12"/>
  <c r="AM71" i="12"/>
  <c r="AM26" i="12" s="1"/>
  <c r="AL71" i="12"/>
  <c r="AL26" i="12" s="1"/>
  <c r="AK71" i="12"/>
  <c r="AJ71" i="12"/>
  <c r="AI71" i="12"/>
  <c r="AI26" i="12" s="1"/>
  <c r="AH71" i="12"/>
  <c r="AH26" i="12" s="1"/>
  <c r="AG71" i="12"/>
  <c r="AF71" i="12"/>
  <c r="AE71" i="12"/>
  <c r="AE26" i="12" s="1"/>
  <c r="AD71" i="12"/>
  <c r="AD26" i="12" s="1"/>
  <c r="AC71" i="12"/>
  <c r="AC26" i="12" s="1"/>
  <c r="AB71" i="12"/>
  <c r="AA71" i="12"/>
  <c r="AA26" i="12" s="1"/>
  <c r="Z71" i="12"/>
  <c r="Z26" i="12" s="1"/>
  <c r="Y71" i="12"/>
  <c r="X71" i="12"/>
  <c r="W71" i="12"/>
  <c r="W26" i="12" s="1"/>
  <c r="V71" i="12"/>
  <c r="V26" i="12" s="1"/>
  <c r="U71" i="12"/>
  <c r="T71" i="12"/>
  <c r="S71" i="12"/>
  <c r="S26" i="12" s="1"/>
  <c r="R71" i="12"/>
  <c r="R26" i="12" s="1"/>
  <c r="Q71" i="12"/>
  <c r="Q26" i="12" s="1"/>
  <c r="P71" i="12"/>
  <c r="O71" i="12"/>
  <c r="O26" i="12" s="1"/>
  <c r="N71" i="12"/>
  <c r="N26" i="12" s="1"/>
  <c r="M71" i="12"/>
  <c r="L71" i="12"/>
  <c r="K71" i="12"/>
  <c r="K26" i="12" s="1"/>
  <c r="J71" i="12"/>
  <c r="J26" i="12" s="1"/>
  <c r="I71" i="12"/>
  <c r="H71" i="12"/>
  <c r="G71" i="12"/>
  <c r="G26" i="12" s="1"/>
  <c r="F71" i="12"/>
  <c r="F26" i="12" s="1"/>
  <c r="E71" i="12"/>
  <c r="E26" i="12" s="1"/>
  <c r="AM68" i="12"/>
  <c r="AL68" i="12"/>
  <c r="AK68" i="12"/>
  <c r="AJ68" i="12"/>
  <c r="AI68" i="12"/>
  <c r="AH68" i="12"/>
  <c r="AG68" i="12"/>
  <c r="AF68" i="12"/>
  <c r="AE68" i="12"/>
  <c r="AD68" i="12"/>
  <c r="AC68" i="12"/>
  <c r="AB68" i="12"/>
  <c r="AA68" i="12"/>
  <c r="Z68" i="12"/>
  <c r="Y68" i="12"/>
  <c r="X68" i="12"/>
  <c r="W68" i="12"/>
  <c r="V68" i="12"/>
  <c r="U68" i="12"/>
  <c r="T68" i="12"/>
  <c r="S68" i="12"/>
  <c r="R68" i="12"/>
  <c r="Q68" i="12"/>
  <c r="P68" i="12"/>
  <c r="O68" i="12"/>
  <c r="N68" i="12"/>
  <c r="M68" i="12"/>
  <c r="L68" i="12"/>
  <c r="K68" i="12"/>
  <c r="J68" i="12"/>
  <c r="I68" i="12"/>
  <c r="H68" i="12"/>
  <c r="G68" i="12"/>
  <c r="F68" i="12"/>
  <c r="E68" i="12"/>
  <c r="AH64" i="12"/>
  <c r="AH63" i="12" s="1"/>
  <c r="AH58" i="12" s="1"/>
  <c r="AM63" i="12"/>
  <c r="AM58" i="12" s="1"/>
  <c r="AL63" i="12"/>
  <c r="AL58" i="12" s="1"/>
  <c r="AK63" i="12"/>
  <c r="AJ63" i="12"/>
  <c r="AJ58" i="12" s="1"/>
  <c r="AI63" i="12"/>
  <c r="AI58" i="12" s="1"/>
  <c r="AG63" i="12"/>
  <c r="AG58" i="12" s="1"/>
  <c r="AF63" i="12"/>
  <c r="AF58" i="12" s="1"/>
  <c r="AE63" i="12"/>
  <c r="AE58" i="12" s="1"/>
  <c r="AD63" i="12"/>
  <c r="AD58" i="12" s="1"/>
  <c r="AC63" i="12"/>
  <c r="AC58" i="12" s="1"/>
  <c r="AB63" i="12"/>
  <c r="AB58" i="12" s="1"/>
  <c r="AA63" i="12"/>
  <c r="AA58" i="12" s="1"/>
  <c r="Z63" i="12"/>
  <c r="Z58" i="12" s="1"/>
  <c r="Y63" i="12"/>
  <c r="Y58" i="12" s="1"/>
  <c r="X63" i="12"/>
  <c r="X58" i="12" s="1"/>
  <c r="W63" i="12"/>
  <c r="W58" i="12" s="1"/>
  <c r="V63" i="12"/>
  <c r="U63" i="12"/>
  <c r="U58" i="12" s="1"/>
  <c r="T63" i="12"/>
  <c r="T58" i="12" s="1"/>
  <c r="S63" i="12"/>
  <c r="S58" i="12" s="1"/>
  <c r="R63" i="12"/>
  <c r="R58" i="12" s="1"/>
  <c r="Q63" i="12"/>
  <c r="Q58" i="12" s="1"/>
  <c r="P63" i="12"/>
  <c r="P58" i="12" s="1"/>
  <c r="O63" i="12"/>
  <c r="O58" i="12" s="1"/>
  <c r="N63" i="12"/>
  <c r="N58" i="12" s="1"/>
  <c r="M63" i="12"/>
  <c r="M58" i="12" s="1"/>
  <c r="L63" i="12"/>
  <c r="L58" i="12" s="1"/>
  <c r="K63" i="12"/>
  <c r="K58" i="12" s="1"/>
  <c r="J63" i="12"/>
  <c r="J58" i="12" s="1"/>
  <c r="I63" i="12"/>
  <c r="I58" i="12" s="1"/>
  <c r="H63" i="12"/>
  <c r="H58" i="12" s="1"/>
  <c r="G63" i="12"/>
  <c r="G58" i="12" s="1"/>
  <c r="F63" i="12"/>
  <c r="E63" i="12"/>
  <c r="E58" i="12" s="1"/>
  <c r="AK58" i="12"/>
  <c r="V58" i="12"/>
  <c r="F58" i="12"/>
  <c r="AM56" i="12"/>
  <c r="AL56" i="12"/>
  <c r="AK56" i="12"/>
  <c r="AK55" i="12" s="1"/>
  <c r="AK54" i="12" s="1"/>
  <c r="AJ56" i="12"/>
  <c r="AJ55" i="12" s="1"/>
  <c r="AJ54" i="12" s="1"/>
  <c r="AI56" i="12"/>
  <c r="AI55" i="12" s="1"/>
  <c r="AI54" i="12" s="1"/>
  <c r="AH56" i="12"/>
  <c r="AH55" i="12" s="1"/>
  <c r="AH54" i="12" s="1"/>
  <c r="AG56" i="12"/>
  <c r="AG55" i="12" s="1"/>
  <c r="AG54" i="12" s="1"/>
  <c r="AA55" i="12"/>
  <c r="AA54" i="12" s="1"/>
  <c r="AM55" i="12"/>
  <c r="AM54" i="12" s="1"/>
  <c r="AL55" i="12"/>
  <c r="AL54" i="12" s="1"/>
  <c r="AF55" i="12"/>
  <c r="AF54" i="12" s="1"/>
  <c r="AE55" i="12"/>
  <c r="AD55" i="12"/>
  <c r="AD54" i="12" s="1"/>
  <c r="AC55" i="12"/>
  <c r="AC54" i="12" s="1"/>
  <c r="AB55" i="12"/>
  <c r="AB54" i="12" s="1"/>
  <c r="Z55" i="12"/>
  <c r="Z54" i="12" s="1"/>
  <c r="Y55" i="12"/>
  <c r="Y54" i="12" s="1"/>
  <c r="X55" i="12"/>
  <c r="X54" i="12" s="1"/>
  <c r="W55" i="12"/>
  <c r="W54" i="12" s="1"/>
  <c r="V55" i="12"/>
  <c r="V54" i="12" s="1"/>
  <c r="U55" i="12"/>
  <c r="U54" i="12" s="1"/>
  <c r="T55" i="12"/>
  <c r="T54" i="12" s="1"/>
  <c r="S55" i="12"/>
  <c r="S54" i="12" s="1"/>
  <c r="R55" i="12"/>
  <c r="R54" i="12" s="1"/>
  <c r="Q55" i="12"/>
  <c r="Q54" i="12" s="1"/>
  <c r="P55" i="12"/>
  <c r="P54" i="12" s="1"/>
  <c r="O55" i="12"/>
  <c r="O54" i="12" s="1"/>
  <c r="N55" i="12"/>
  <c r="N54" i="12" s="1"/>
  <c r="M55" i="12"/>
  <c r="M54" i="12" s="1"/>
  <c r="L55" i="12"/>
  <c r="L54" i="12" s="1"/>
  <c r="K55" i="12"/>
  <c r="K54" i="12" s="1"/>
  <c r="J55" i="12"/>
  <c r="J54" i="12" s="1"/>
  <c r="I55" i="12"/>
  <c r="I54" i="12" s="1"/>
  <c r="H55" i="12"/>
  <c r="H54" i="12" s="1"/>
  <c r="G55" i="12"/>
  <c r="G54" i="12" s="1"/>
  <c r="F55" i="12"/>
  <c r="F54" i="12" s="1"/>
  <c r="E55" i="12"/>
  <c r="E54" i="12" s="1"/>
  <c r="AE54" i="12"/>
  <c r="AM47" i="12"/>
  <c r="AL47" i="12"/>
  <c r="AK47" i="12"/>
  <c r="AJ47" i="12"/>
  <c r="AI47" i="12"/>
  <c r="AH47" i="12"/>
  <c r="AG47" i="12"/>
  <c r="AM46" i="12"/>
  <c r="AL46" i="12"/>
  <c r="AK46" i="12"/>
  <c r="AJ46" i="12"/>
  <c r="AI46" i="12"/>
  <c r="AH46" i="12"/>
  <c r="AG46" i="12"/>
  <c r="AF45" i="12"/>
  <c r="AE45" i="12"/>
  <c r="AE44" i="12" s="1"/>
  <c r="AD45" i="12"/>
  <c r="AD44" i="12" s="1"/>
  <c r="AC45" i="12"/>
  <c r="AC44" i="12" s="1"/>
  <c r="AB45" i="12"/>
  <c r="AA45" i="12"/>
  <c r="AA44" i="12" s="1"/>
  <c r="Z45" i="12"/>
  <c r="Y45" i="12"/>
  <c r="Y44" i="12" s="1"/>
  <c r="X45" i="12"/>
  <c r="W45" i="12"/>
  <c r="W44" i="12" s="1"/>
  <c r="V45" i="12"/>
  <c r="V44" i="12" s="1"/>
  <c r="U45" i="12"/>
  <c r="U44" i="12" s="1"/>
  <c r="T45" i="12"/>
  <c r="T44" i="12" s="1"/>
  <c r="S45" i="12"/>
  <c r="R45" i="12"/>
  <c r="Q45" i="12"/>
  <c r="P45" i="12"/>
  <c r="O45" i="12"/>
  <c r="N45" i="12"/>
  <c r="M45" i="12"/>
  <c r="L45" i="12"/>
  <c r="L44" i="12" s="1"/>
  <c r="K45" i="12"/>
  <c r="J45" i="12"/>
  <c r="I45" i="12"/>
  <c r="I44" i="12" s="1"/>
  <c r="H45" i="12"/>
  <c r="G45" i="12"/>
  <c r="F45" i="12"/>
  <c r="F44" i="12" s="1"/>
  <c r="E45" i="12"/>
  <c r="E44" i="12" s="1"/>
  <c r="AM40" i="12"/>
  <c r="AL40" i="12"/>
  <c r="AK40" i="12"/>
  <c r="AJ40" i="12"/>
  <c r="AI40" i="12"/>
  <c r="AH40" i="12"/>
  <c r="AG40" i="12"/>
  <c r="AF40" i="12"/>
  <c r="AE40" i="12"/>
  <c r="AD40" i="12"/>
  <c r="AC40" i="12"/>
  <c r="AB40" i="12"/>
  <c r="AA40" i="12"/>
  <c r="Z40" i="12"/>
  <c r="Y40" i="12"/>
  <c r="X40" i="12"/>
  <c r="W40" i="12"/>
  <c r="V40" i="12"/>
  <c r="U40" i="12"/>
  <c r="T40" i="12"/>
  <c r="S40" i="12"/>
  <c r="R40" i="12"/>
  <c r="Q40" i="12"/>
  <c r="P40" i="12"/>
  <c r="O40" i="12"/>
  <c r="N40" i="12"/>
  <c r="M40" i="12"/>
  <c r="L40" i="12"/>
  <c r="K40" i="12"/>
  <c r="J40" i="12"/>
  <c r="I40" i="12"/>
  <c r="H40" i="12"/>
  <c r="G40" i="12"/>
  <c r="F40" i="12"/>
  <c r="E40" i="12"/>
  <c r="AM38" i="12"/>
  <c r="AL38" i="12"/>
  <c r="AK38" i="12"/>
  <c r="AJ38" i="12"/>
  <c r="AI38" i="12"/>
  <c r="AH38" i="12"/>
  <c r="AG38" i="12"/>
  <c r="AM37" i="12"/>
  <c r="AL37" i="12"/>
  <c r="AK37" i="12"/>
  <c r="AJ37" i="12"/>
  <c r="AI37" i="12"/>
  <c r="AH37" i="12"/>
  <c r="AG37" i="12"/>
  <c r="AF36" i="12"/>
  <c r="AE36" i="12"/>
  <c r="AD36" i="12"/>
  <c r="AC36" i="12"/>
  <c r="AB36" i="12"/>
  <c r="AA36" i="12"/>
  <c r="Z36" i="12"/>
  <c r="Y36" i="12"/>
  <c r="X36" i="12"/>
  <c r="W36" i="12"/>
  <c r="V36" i="12"/>
  <c r="U36" i="12"/>
  <c r="T36" i="12"/>
  <c r="S36" i="12"/>
  <c r="R36" i="12"/>
  <c r="Q36" i="12"/>
  <c r="P36" i="12"/>
  <c r="O36" i="12"/>
  <c r="N36" i="12"/>
  <c r="M36" i="12"/>
  <c r="L36" i="12"/>
  <c r="K36" i="12"/>
  <c r="J36" i="12"/>
  <c r="I36" i="12"/>
  <c r="H36" i="12"/>
  <c r="G36" i="12"/>
  <c r="F36" i="12"/>
  <c r="E36" i="12"/>
  <c r="AM32" i="12"/>
  <c r="AL32" i="12"/>
  <c r="AK32" i="12"/>
  <c r="AJ32" i="12"/>
  <c r="AI32" i="12"/>
  <c r="AH32" i="12"/>
  <c r="AG32" i="12"/>
  <c r="AF32" i="12"/>
  <c r="AE32" i="12"/>
  <c r="AD32" i="12"/>
  <c r="AC32" i="12"/>
  <c r="AB32" i="12"/>
  <c r="AA32" i="12"/>
  <c r="Z32" i="12"/>
  <c r="Y32" i="12"/>
  <c r="X32" i="12"/>
  <c r="W32" i="12"/>
  <c r="V32" i="12"/>
  <c r="U32" i="12"/>
  <c r="T32" i="12"/>
  <c r="S32" i="12"/>
  <c r="R32" i="12"/>
  <c r="Q32" i="12"/>
  <c r="P32" i="12"/>
  <c r="O32" i="12"/>
  <c r="N32" i="12"/>
  <c r="M32" i="12"/>
  <c r="L32" i="12"/>
  <c r="K32" i="12"/>
  <c r="J32" i="12"/>
  <c r="I32" i="12"/>
  <c r="H32" i="12"/>
  <c r="G32" i="12"/>
  <c r="F32" i="12"/>
  <c r="E32" i="12"/>
  <c r="P31" i="12"/>
  <c r="P24" i="12" s="1"/>
  <c r="AM29" i="12"/>
  <c r="AL29" i="12"/>
  <c r="AI29" i="12"/>
  <c r="AE29" i="12"/>
  <c r="Z29" i="12"/>
  <c r="W29" i="12"/>
  <c r="V29" i="12"/>
  <c r="U29" i="12"/>
  <c r="S29" i="12"/>
  <c r="O29" i="12"/>
  <c r="K29" i="12"/>
  <c r="J29" i="12"/>
  <c r="G29" i="12"/>
  <c r="F29" i="12"/>
  <c r="E29" i="12"/>
  <c r="AM28" i="12"/>
  <c r="AL28" i="12"/>
  <c r="AK28" i="12"/>
  <c r="AJ28" i="12"/>
  <c r="AI28" i="12"/>
  <c r="AH28" i="12"/>
  <c r="AG28" i="12"/>
  <c r="AF28" i="12"/>
  <c r="AE28" i="12"/>
  <c r="AD28" i="12"/>
  <c r="AC28" i="12"/>
  <c r="AB28" i="12"/>
  <c r="AA28" i="12"/>
  <c r="Z28" i="12"/>
  <c r="Y28" i="12"/>
  <c r="X28" i="12"/>
  <c r="W28" i="12"/>
  <c r="V28" i="12"/>
  <c r="U28" i="12"/>
  <c r="T28" i="12"/>
  <c r="S28" i="12"/>
  <c r="R28" i="12"/>
  <c r="Q28" i="12"/>
  <c r="P28" i="12"/>
  <c r="O28" i="12"/>
  <c r="N28" i="12"/>
  <c r="M28" i="12"/>
  <c r="L28" i="12"/>
  <c r="K28" i="12"/>
  <c r="J28" i="12"/>
  <c r="I28" i="12"/>
  <c r="H28" i="12"/>
  <c r="G28" i="12"/>
  <c r="F28" i="12"/>
  <c r="E28" i="12"/>
  <c r="AM27" i="12"/>
  <c r="AL27" i="12"/>
  <c r="AK27" i="12"/>
  <c r="AJ27" i="12"/>
  <c r="AI27" i="12"/>
  <c r="AH27" i="12"/>
  <c r="AG27" i="12"/>
  <c r="AF27" i="12"/>
  <c r="AE27" i="12"/>
  <c r="AD27" i="12"/>
  <c r="AC27" i="12"/>
  <c r="AB27" i="12"/>
  <c r="AA27" i="12"/>
  <c r="Z27" i="12"/>
  <c r="Y27" i="12"/>
  <c r="X27" i="12"/>
  <c r="W27" i="12"/>
  <c r="V27" i="12"/>
  <c r="U27" i="12"/>
  <c r="T27" i="12"/>
  <c r="S27" i="12"/>
  <c r="R27" i="12"/>
  <c r="Q27" i="12"/>
  <c r="P27" i="12"/>
  <c r="O27" i="12"/>
  <c r="N27" i="12"/>
  <c r="M27" i="12"/>
  <c r="L27" i="12"/>
  <c r="K27" i="12"/>
  <c r="J27" i="12"/>
  <c r="I27" i="12"/>
  <c r="H27" i="12"/>
  <c r="G27" i="12"/>
  <c r="F27" i="12"/>
  <c r="E27" i="12"/>
  <c r="AK26" i="12"/>
  <c r="AJ26" i="12"/>
  <c r="AG26" i="12"/>
  <c r="AF26" i="12"/>
  <c r="AB26" i="12"/>
  <c r="Y26" i="12"/>
  <c r="X26" i="12"/>
  <c r="U26" i="12"/>
  <c r="T26" i="12"/>
  <c r="P26" i="12"/>
  <c r="M26" i="12"/>
  <c r="L26" i="12"/>
  <c r="I26" i="12"/>
  <c r="H26" i="12"/>
  <c r="G31" i="12" l="1"/>
  <c r="G24" i="12" s="1"/>
  <c r="O31" i="12"/>
  <c r="O24" i="12" s="1"/>
  <c r="W31" i="12"/>
  <c r="W24" i="12" s="1"/>
  <c r="AE31" i="12"/>
  <c r="AE24" i="12" s="1"/>
  <c r="AF31" i="12"/>
  <c r="AF24" i="12" s="1"/>
  <c r="K31" i="12"/>
  <c r="K24" i="12" s="1"/>
  <c r="S31" i="12"/>
  <c r="S24" i="12" s="1"/>
  <c r="AA31" i="12"/>
  <c r="AA24" i="12" s="1"/>
  <c r="F43" i="12"/>
  <c r="F25" i="12" s="1"/>
  <c r="H31" i="12"/>
  <c r="H24" i="12" s="1"/>
  <c r="L31" i="12"/>
  <c r="L24" i="12" s="1"/>
  <c r="T31" i="12"/>
  <c r="T24" i="12" s="1"/>
  <c r="X31" i="12"/>
  <c r="X24" i="12" s="1"/>
  <c r="AB31" i="12"/>
  <c r="AB24" i="12" s="1"/>
  <c r="AJ45" i="12"/>
  <c r="AJ44" i="12" s="1"/>
  <c r="AJ43" i="12" s="1"/>
  <c r="AJ25" i="12" s="1"/>
  <c r="AG45" i="12"/>
  <c r="AG44" i="12" s="1"/>
  <c r="AG43" i="12" s="1"/>
  <c r="AG25" i="12" s="1"/>
  <c r="AK45" i="12"/>
  <c r="AK44" i="12" s="1"/>
  <c r="AK43" i="12" s="1"/>
  <c r="AK25" i="12" s="1"/>
  <c r="AG36" i="12"/>
  <c r="AG31" i="12" s="1"/>
  <c r="AG24" i="12" s="1"/>
  <c r="L43" i="12"/>
  <c r="L25" i="12" s="1"/>
  <c r="T43" i="12"/>
  <c r="T25" i="12" s="1"/>
  <c r="AU27" i="13"/>
  <c r="E31" i="12"/>
  <c r="E24" i="12" s="1"/>
  <c r="I31" i="12"/>
  <c r="I24" i="12" s="1"/>
  <c r="M31" i="12"/>
  <c r="M24" i="12" s="1"/>
  <c r="Q31" i="12"/>
  <c r="Q24" i="12" s="1"/>
  <c r="U31" i="12"/>
  <c r="Y31" i="12"/>
  <c r="AC31" i="12"/>
  <c r="AC24" i="12" s="1"/>
  <c r="J44" i="12"/>
  <c r="J43" i="12" s="1"/>
  <c r="J25" i="12" s="1"/>
  <c r="N44" i="12"/>
  <c r="N43" i="12" s="1"/>
  <c r="N25" i="12" s="1"/>
  <c r="R44" i="12"/>
  <c r="R43" i="12" s="1"/>
  <c r="R25" i="12" s="1"/>
  <c r="Z44" i="12"/>
  <c r="Z43" i="12" s="1"/>
  <c r="Z25" i="12" s="1"/>
  <c r="AG79" i="12"/>
  <c r="AG29" i="12" s="1"/>
  <c r="AI27" i="13"/>
  <c r="K27" i="13"/>
  <c r="K20" i="13" s="1"/>
  <c r="G20" i="13"/>
  <c r="H20" i="13"/>
  <c r="F20" i="13"/>
  <c r="I20" i="13"/>
  <c r="N20" i="13"/>
  <c r="O20" i="13"/>
  <c r="J20" i="13"/>
  <c r="P20" i="13"/>
  <c r="M20" i="13"/>
  <c r="L20" i="13"/>
  <c r="K44" i="12"/>
  <c r="K43" i="12" s="1"/>
  <c r="K25" i="12" s="1"/>
  <c r="K23" i="12" s="1"/>
  <c r="S44" i="12"/>
  <c r="S43" i="12" s="1"/>
  <c r="S30" i="12" s="1"/>
  <c r="V43" i="12"/>
  <c r="V25" i="12" s="1"/>
  <c r="AI45" i="12"/>
  <c r="AI44" i="12" s="1"/>
  <c r="AI43" i="12" s="1"/>
  <c r="AI25" i="12" s="1"/>
  <c r="AM45" i="12"/>
  <c r="AM44" i="12" s="1"/>
  <c r="AM43" i="12" s="1"/>
  <c r="AM25" i="12" s="1"/>
  <c r="G44" i="12"/>
  <c r="G43" i="12" s="1"/>
  <c r="G25" i="12" s="1"/>
  <c r="G23" i="12" s="1"/>
  <c r="O44" i="12"/>
  <c r="O43" i="12" s="1"/>
  <c r="O25" i="12" s="1"/>
  <c r="O23" i="12" s="1"/>
  <c r="AD43" i="12"/>
  <c r="AD25" i="12" s="1"/>
  <c r="E43" i="12"/>
  <c r="E25" i="12" s="1"/>
  <c r="U43" i="12"/>
  <c r="U25" i="12" s="1"/>
  <c r="I43" i="12"/>
  <c r="I25" i="12" s="1"/>
  <c r="Y43" i="12"/>
  <c r="Y25" i="12" s="1"/>
  <c r="AC43" i="12"/>
  <c r="AC25" i="12" s="1"/>
  <c r="W43" i="12"/>
  <c r="W25" i="12" s="1"/>
  <c r="W23" i="12" s="1"/>
  <c r="P44" i="12"/>
  <c r="P43" i="12" s="1"/>
  <c r="X44" i="12"/>
  <c r="X43" i="12" s="1"/>
  <c r="T30" i="12"/>
  <c r="AL36" i="12"/>
  <c r="AL31" i="12" s="1"/>
  <c r="AH36" i="12"/>
  <c r="AH31" i="12" s="1"/>
  <c r="AH24" i="12" s="1"/>
  <c r="AI36" i="12"/>
  <c r="AI31" i="12" s="1"/>
  <c r="AI24" i="12" s="1"/>
  <c r="AK36" i="12"/>
  <c r="AK31" i="12" s="1"/>
  <c r="AM36" i="12"/>
  <c r="AM31" i="12" s="1"/>
  <c r="AM24" i="12" s="1"/>
  <c r="AJ36" i="12"/>
  <c r="AJ31" i="12" s="1"/>
  <c r="AJ24" i="12" s="1"/>
  <c r="AH45" i="12"/>
  <c r="AH44" i="12" s="1"/>
  <c r="AH43" i="12" s="1"/>
  <c r="AH25" i="12" s="1"/>
  <c r="AL45" i="12"/>
  <c r="AL44" i="12" s="1"/>
  <c r="AL43" i="12" s="1"/>
  <c r="AL25" i="12" s="1"/>
  <c r="Y24" i="12"/>
  <c r="AE43" i="12"/>
  <c r="AE25" i="12" s="1"/>
  <c r="F31" i="12"/>
  <c r="J31" i="12"/>
  <c r="N31" i="12"/>
  <c r="R31" i="12"/>
  <c r="V31" i="12"/>
  <c r="Z31" i="12"/>
  <c r="AD31" i="12"/>
  <c r="AA43" i="12"/>
  <c r="H44" i="12"/>
  <c r="H43" i="12" s="1"/>
  <c r="AB44" i="12"/>
  <c r="AB43" i="12" s="1"/>
  <c r="AF44" i="12"/>
  <c r="AF43" i="12" s="1"/>
  <c r="U24" i="12"/>
  <c r="U23" i="12" s="1"/>
  <c r="M44" i="12"/>
  <c r="M43" i="12" s="1"/>
  <c r="M25" i="12" s="1"/>
  <c r="Q44" i="12"/>
  <c r="Q43" i="12" s="1"/>
  <c r="Q25" i="12" s="1"/>
  <c r="Q23" i="12" s="1"/>
  <c r="T23" i="12" l="1"/>
  <c r="AE23" i="12"/>
  <c r="Y23" i="12"/>
  <c r="I23" i="12"/>
  <c r="K30" i="12"/>
  <c r="U30" i="12"/>
  <c r="M23" i="12"/>
  <c r="L30" i="12"/>
  <c r="L23" i="12"/>
  <c r="AM23" i="12"/>
  <c r="Y30" i="12"/>
  <c r="AG23" i="12"/>
  <c r="E23" i="12"/>
  <c r="G30" i="12"/>
  <c r="S25" i="12"/>
  <c r="S23" i="12" s="1"/>
  <c r="I30" i="12"/>
  <c r="AG30" i="12"/>
  <c r="E30" i="12"/>
  <c r="AC23" i="12"/>
  <c r="W30" i="12"/>
  <c r="AC30" i="12"/>
  <c r="O30" i="12"/>
  <c r="X25" i="12"/>
  <c r="X23" i="12" s="1"/>
  <c r="X30" i="12"/>
  <c r="P25" i="12"/>
  <c r="P23" i="12" s="1"/>
  <c r="P30" i="12"/>
  <c r="AE30" i="12"/>
  <c r="AI23" i="12"/>
  <c r="AK24" i="12"/>
  <c r="AK23" i="12" s="1"/>
  <c r="AK30" i="12"/>
  <c r="AM30" i="12"/>
  <c r="AI30" i="12"/>
  <c r="AJ30" i="12"/>
  <c r="H25" i="12"/>
  <c r="H23" i="12" s="1"/>
  <c r="H30" i="12"/>
  <c r="AD30" i="12"/>
  <c r="AD24" i="12"/>
  <c r="AD23" i="12" s="1"/>
  <c r="N30" i="12"/>
  <c r="N24" i="12"/>
  <c r="N23" i="12" s="1"/>
  <c r="M30" i="12"/>
  <c r="AA25" i="12"/>
  <c r="Z30" i="12"/>
  <c r="Z24" i="12"/>
  <c r="Z23" i="12" s="1"/>
  <c r="J30" i="12"/>
  <c r="J24" i="12"/>
  <c r="J23" i="12" s="1"/>
  <c r="Q30" i="12"/>
  <c r="AF25" i="12"/>
  <c r="AF23" i="12" s="1"/>
  <c r="AF30" i="12"/>
  <c r="AL30" i="12"/>
  <c r="AL24" i="12"/>
  <c r="AL23" i="12" s="1"/>
  <c r="V30" i="12"/>
  <c r="V24" i="12"/>
  <c r="V23" i="12" s="1"/>
  <c r="F30" i="12"/>
  <c r="F24" i="12"/>
  <c r="F23" i="12" s="1"/>
  <c r="AB25" i="12"/>
  <c r="AB23" i="12" s="1"/>
  <c r="AB30" i="12"/>
  <c r="R30" i="12"/>
  <c r="R24" i="12"/>
  <c r="R23" i="12" s="1"/>
  <c r="AJ23" i="12"/>
  <c r="AM75" i="11" l="1"/>
  <c r="AL75" i="11"/>
  <c r="AL29" i="11" s="1"/>
  <c r="AK75" i="11"/>
  <c r="AK29" i="11" s="1"/>
  <c r="AJ75" i="11"/>
  <c r="AJ29" i="11" s="1"/>
  <c r="AI75" i="11"/>
  <c r="AI29" i="11" s="1"/>
  <c r="AG75" i="11"/>
  <c r="AG29" i="11" s="1"/>
  <c r="AM65" i="11"/>
  <c r="AM26" i="11" s="1"/>
  <c r="AL65" i="11"/>
  <c r="AL26" i="11" s="1"/>
  <c r="AK65" i="11"/>
  <c r="AK26" i="11" s="1"/>
  <c r="AJ65" i="11"/>
  <c r="AJ26" i="11" s="1"/>
  <c r="AI65" i="11"/>
  <c r="AI26" i="11" s="1"/>
  <c r="AH65" i="11"/>
  <c r="AG65" i="11"/>
  <c r="AF65" i="11"/>
  <c r="AF26" i="11" s="1"/>
  <c r="AE65" i="11"/>
  <c r="AE26" i="11" s="1"/>
  <c r="AD65" i="11"/>
  <c r="AD26" i="11" s="1"/>
  <c r="AC65" i="11"/>
  <c r="AC26" i="11" s="1"/>
  <c r="AB65" i="11"/>
  <c r="AB26" i="11" s="1"/>
  <c r="AA65" i="11"/>
  <c r="AA26" i="11" s="1"/>
  <c r="Z65" i="11"/>
  <c r="Z26" i="11" s="1"/>
  <c r="Y65" i="11"/>
  <c r="Y26" i="11" s="1"/>
  <c r="X65" i="11"/>
  <c r="X26" i="11" s="1"/>
  <c r="W65" i="11"/>
  <c r="W26" i="11" s="1"/>
  <c r="V65" i="11"/>
  <c r="V26" i="11" s="1"/>
  <c r="U65" i="11"/>
  <c r="U26" i="11" s="1"/>
  <c r="T65" i="11"/>
  <c r="T26" i="11" s="1"/>
  <c r="S65" i="11"/>
  <c r="S26" i="11" s="1"/>
  <c r="R65" i="11"/>
  <c r="R26" i="11" s="1"/>
  <c r="Q65" i="11"/>
  <c r="Q26" i="11" s="1"/>
  <c r="P65" i="11"/>
  <c r="P26" i="11" s="1"/>
  <c r="O65" i="11"/>
  <c r="O26" i="11" s="1"/>
  <c r="N65" i="11"/>
  <c r="N26" i="11" s="1"/>
  <c r="M65" i="11"/>
  <c r="M26" i="11" s="1"/>
  <c r="L65" i="11"/>
  <c r="L26" i="11" s="1"/>
  <c r="K65" i="11"/>
  <c r="K26" i="11" s="1"/>
  <c r="J65" i="11"/>
  <c r="J26" i="11" s="1"/>
  <c r="I65" i="11"/>
  <c r="I26" i="11" s="1"/>
  <c r="H65" i="11"/>
  <c r="H26" i="11" s="1"/>
  <c r="G65" i="11"/>
  <c r="G26" i="11" s="1"/>
  <c r="F65" i="11"/>
  <c r="F26" i="11" s="1"/>
  <c r="E65" i="11"/>
  <c r="E26" i="11" s="1"/>
  <c r="AM62" i="11"/>
  <c r="AL62" i="11"/>
  <c r="AK62" i="11"/>
  <c r="AJ62" i="11"/>
  <c r="AI62" i="11"/>
  <c r="AH62" i="11"/>
  <c r="AG62" i="11"/>
  <c r="AF62" i="11"/>
  <c r="AE62" i="11"/>
  <c r="AD62" i="11"/>
  <c r="AC62" i="11"/>
  <c r="AB62" i="11"/>
  <c r="AA62" i="11"/>
  <c r="Z62" i="11"/>
  <c r="Y62" i="11"/>
  <c r="X62" i="11"/>
  <c r="W62" i="11"/>
  <c r="V62" i="11"/>
  <c r="U62" i="11"/>
  <c r="T62" i="11"/>
  <c r="S62" i="11"/>
  <c r="R62" i="11"/>
  <c r="Q62" i="11"/>
  <c r="P62" i="11"/>
  <c r="O62" i="11"/>
  <c r="N62" i="11"/>
  <c r="M62" i="11"/>
  <c r="L62" i="11"/>
  <c r="K62" i="11"/>
  <c r="J62" i="11"/>
  <c r="I62" i="11"/>
  <c r="H62" i="11"/>
  <c r="G62" i="11"/>
  <c r="F62" i="11"/>
  <c r="E62" i="11"/>
  <c r="AH53" i="11"/>
  <c r="AM53" i="11"/>
  <c r="AL53" i="11"/>
  <c r="AJ53" i="11"/>
  <c r="AI53" i="11"/>
  <c r="AG53" i="11"/>
  <c r="AF53" i="11"/>
  <c r="AE53" i="11"/>
  <c r="AD53" i="11"/>
  <c r="AC53" i="11"/>
  <c r="AB53" i="11"/>
  <c r="Z53" i="11"/>
  <c r="Y53" i="11"/>
  <c r="X53" i="11"/>
  <c r="V53" i="11"/>
  <c r="U53" i="11"/>
  <c r="T53" i="11"/>
  <c r="R53" i="11"/>
  <c r="Q53" i="11"/>
  <c r="P53" i="11"/>
  <c r="O53" i="11"/>
  <c r="N53" i="11"/>
  <c r="M53" i="11"/>
  <c r="L53" i="11"/>
  <c r="K53" i="11"/>
  <c r="J53" i="11"/>
  <c r="I53" i="11"/>
  <c r="H53" i="11"/>
  <c r="F53" i="11"/>
  <c r="E53" i="11"/>
  <c r="AK53" i="11"/>
  <c r="W53" i="11"/>
  <c r="S53" i="11"/>
  <c r="G53" i="11"/>
  <c r="AM50" i="11"/>
  <c r="AL50" i="11"/>
  <c r="AK50" i="11"/>
  <c r="AH50" i="11"/>
  <c r="AG50" i="11"/>
  <c r="AJ50" i="11"/>
  <c r="AI50" i="11"/>
  <c r="AE50" i="11"/>
  <c r="AD50" i="11"/>
  <c r="AC50" i="11"/>
  <c r="AB50" i="11"/>
  <c r="AA50" i="11"/>
  <c r="Z50" i="11"/>
  <c r="Y50" i="11"/>
  <c r="X50" i="11"/>
  <c r="W50" i="11"/>
  <c r="V50" i="11"/>
  <c r="U50" i="11"/>
  <c r="S50" i="11"/>
  <c r="R50" i="11"/>
  <c r="Q50" i="11"/>
  <c r="P50" i="11"/>
  <c r="O50" i="11"/>
  <c r="N50" i="11"/>
  <c r="M50" i="11"/>
  <c r="L50" i="11"/>
  <c r="K50" i="11"/>
  <c r="J50" i="11"/>
  <c r="I50" i="11"/>
  <c r="H50" i="11"/>
  <c r="F50" i="11"/>
  <c r="E50" i="11"/>
  <c r="AF50" i="11"/>
  <c r="T50" i="11"/>
  <c r="G50" i="11"/>
  <c r="AE45" i="11"/>
  <c r="AD45" i="11"/>
  <c r="AB45" i="11"/>
  <c r="AA45" i="11"/>
  <c r="W45" i="11"/>
  <c r="V45" i="11"/>
  <c r="T45" i="11"/>
  <c r="S45" i="11"/>
  <c r="O45" i="11"/>
  <c r="L45" i="11"/>
  <c r="K45" i="11"/>
  <c r="I45" i="11"/>
  <c r="H45" i="11"/>
  <c r="G45" i="11"/>
  <c r="F45" i="11"/>
  <c r="Z45" i="11"/>
  <c r="AM41" i="11"/>
  <c r="AL41" i="11"/>
  <c r="AK41" i="11"/>
  <c r="AJ41" i="11"/>
  <c r="AI41" i="11"/>
  <c r="AH41" i="11"/>
  <c r="AG41" i="11"/>
  <c r="AF41" i="11"/>
  <c r="AE41" i="11"/>
  <c r="AD41" i="11"/>
  <c r="AC41" i="11"/>
  <c r="AB41" i="11"/>
  <c r="AA41" i="11"/>
  <c r="Z41" i="11"/>
  <c r="Y41" i="11"/>
  <c r="X41" i="11"/>
  <c r="W41" i="11"/>
  <c r="V41" i="11"/>
  <c r="U41" i="11"/>
  <c r="T41" i="11"/>
  <c r="S41" i="11"/>
  <c r="R41" i="11"/>
  <c r="Q41" i="11"/>
  <c r="P41" i="11"/>
  <c r="O41" i="11"/>
  <c r="N41" i="11"/>
  <c r="M41" i="11"/>
  <c r="L41" i="11"/>
  <c r="K41" i="11"/>
  <c r="J41" i="11"/>
  <c r="I41" i="11"/>
  <c r="H41" i="11"/>
  <c r="G41" i="11"/>
  <c r="F41" i="11"/>
  <c r="E41" i="11"/>
  <c r="AM39" i="11"/>
  <c r="AL39" i="11"/>
  <c r="AK39" i="11"/>
  <c r="AJ39" i="11"/>
  <c r="AI39" i="11"/>
  <c r="AH39" i="11"/>
  <c r="AG39" i="11"/>
  <c r="AM38" i="11"/>
  <c r="AL38" i="11"/>
  <c r="AK38" i="11"/>
  <c r="AJ38" i="11"/>
  <c r="AI38" i="11"/>
  <c r="AH38" i="11"/>
  <c r="AG38" i="11"/>
  <c r="AF37" i="11"/>
  <c r="AE37" i="11"/>
  <c r="AD37" i="11"/>
  <c r="AC37" i="11"/>
  <c r="AB37" i="11"/>
  <c r="AA37" i="11"/>
  <c r="Z37" i="11"/>
  <c r="Y37" i="11"/>
  <c r="X37" i="11"/>
  <c r="W37" i="11"/>
  <c r="V37" i="11"/>
  <c r="U37" i="11"/>
  <c r="T37" i="11"/>
  <c r="S37" i="11"/>
  <c r="R37" i="11"/>
  <c r="Q37" i="11"/>
  <c r="P37" i="11"/>
  <c r="O37" i="11"/>
  <c r="N37" i="11"/>
  <c r="M37" i="11"/>
  <c r="L37" i="11"/>
  <c r="K37" i="11"/>
  <c r="J37" i="11"/>
  <c r="I37" i="11"/>
  <c r="H37" i="11"/>
  <c r="G37" i="11"/>
  <c r="F37" i="11"/>
  <c r="E37" i="11"/>
  <c r="AM32" i="11"/>
  <c r="AL32" i="11"/>
  <c r="AK32" i="11"/>
  <c r="AJ32" i="11"/>
  <c r="AI32" i="11"/>
  <c r="AH32" i="11"/>
  <c r="AG32" i="11"/>
  <c r="AF32" i="11"/>
  <c r="AE32" i="11"/>
  <c r="AD32" i="11"/>
  <c r="AC32" i="11"/>
  <c r="AB32" i="11"/>
  <c r="AA32" i="11"/>
  <c r="Z32" i="11"/>
  <c r="Y32" i="11"/>
  <c r="X32" i="11"/>
  <c r="W32" i="11"/>
  <c r="V32" i="11"/>
  <c r="U32" i="11"/>
  <c r="T32" i="11"/>
  <c r="S32" i="11"/>
  <c r="R32" i="11"/>
  <c r="Q32" i="11"/>
  <c r="P32" i="11"/>
  <c r="O32" i="11"/>
  <c r="N32" i="11"/>
  <c r="M32" i="11"/>
  <c r="L32" i="11"/>
  <c r="K32" i="11"/>
  <c r="J32" i="11"/>
  <c r="I32" i="11"/>
  <c r="H32" i="11"/>
  <c r="G32" i="11"/>
  <c r="F32" i="11"/>
  <c r="E32" i="11"/>
  <c r="AM29" i="11"/>
  <c r="AF29" i="11"/>
  <c r="AE29" i="11"/>
  <c r="AD29" i="11"/>
  <c r="AC29" i="11"/>
  <c r="AB29" i="11"/>
  <c r="Z29" i="11"/>
  <c r="Y29" i="11"/>
  <c r="X29" i="11"/>
  <c r="W29" i="11"/>
  <c r="V29" i="11"/>
  <c r="U29" i="11"/>
  <c r="T29" i="11"/>
  <c r="S29" i="11"/>
  <c r="R29" i="11"/>
  <c r="Q29" i="11"/>
  <c r="P29" i="11"/>
  <c r="O29" i="11"/>
  <c r="N29" i="11"/>
  <c r="M29" i="11"/>
  <c r="L29" i="11"/>
  <c r="K29" i="11"/>
  <c r="J29" i="11"/>
  <c r="I29" i="11"/>
  <c r="H29" i="11"/>
  <c r="G29" i="11"/>
  <c r="F29" i="11"/>
  <c r="E29" i="11"/>
  <c r="AM28" i="11"/>
  <c r="AL28" i="11"/>
  <c r="AK28" i="11"/>
  <c r="AJ28" i="11"/>
  <c r="AI28" i="11"/>
  <c r="AH28" i="11"/>
  <c r="AG28" i="11"/>
  <c r="AF28" i="11"/>
  <c r="AE28" i="11"/>
  <c r="AD28" i="11"/>
  <c r="AC28" i="11"/>
  <c r="AB28" i="11"/>
  <c r="AA28" i="11"/>
  <c r="Z28" i="11"/>
  <c r="Y28" i="11"/>
  <c r="X28" i="11"/>
  <c r="W28" i="11"/>
  <c r="V28" i="11"/>
  <c r="U28" i="11"/>
  <c r="T28" i="11"/>
  <c r="S28" i="11"/>
  <c r="R28" i="11"/>
  <c r="Q28" i="11"/>
  <c r="P28" i="11"/>
  <c r="O28" i="11"/>
  <c r="N28" i="11"/>
  <c r="M28" i="11"/>
  <c r="L28" i="11"/>
  <c r="K28" i="11"/>
  <c r="J28" i="11"/>
  <c r="I28" i="11"/>
  <c r="H28" i="11"/>
  <c r="G28" i="11"/>
  <c r="F28" i="11"/>
  <c r="E28" i="11"/>
  <c r="AM27" i="11"/>
  <c r="AL27" i="11"/>
  <c r="AK27" i="11"/>
  <c r="AJ27" i="11"/>
  <c r="AI27" i="11"/>
  <c r="AH27" i="11"/>
  <c r="AG27" i="11"/>
  <c r="AF27" i="11"/>
  <c r="AE27" i="11"/>
  <c r="AD27" i="11"/>
  <c r="AC27" i="11"/>
  <c r="AB27" i="11"/>
  <c r="AA27" i="11"/>
  <c r="Z27" i="11"/>
  <c r="Y27" i="11"/>
  <c r="X27" i="11"/>
  <c r="W27" i="11"/>
  <c r="V27" i="11"/>
  <c r="U27" i="11"/>
  <c r="T27" i="11"/>
  <c r="S27" i="11"/>
  <c r="R27" i="11"/>
  <c r="Q27" i="11"/>
  <c r="P27" i="11"/>
  <c r="O27" i="11"/>
  <c r="N27" i="11"/>
  <c r="M27" i="11"/>
  <c r="L27" i="11"/>
  <c r="K27" i="11"/>
  <c r="J27" i="11"/>
  <c r="I27" i="11"/>
  <c r="H27" i="11"/>
  <c r="G27" i="11"/>
  <c r="F27" i="11"/>
  <c r="E27" i="11"/>
  <c r="AH26" i="11"/>
  <c r="AG26" i="11"/>
  <c r="F31" i="11" l="1"/>
  <c r="F24" i="11" s="1"/>
  <c r="V31" i="11"/>
  <c r="V24" i="11" s="1"/>
  <c r="Z31" i="11"/>
  <c r="Z24" i="11" s="1"/>
  <c r="AG37" i="11"/>
  <c r="AG31" i="11" s="1"/>
  <c r="AG24" i="11" s="1"/>
  <c r="N31" i="11"/>
  <c r="N24" i="11" s="1"/>
  <c r="AD31" i="11"/>
  <c r="AD24" i="11" s="1"/>
  <c r="J31" i="11"/>
  <c r="J24" i="11" s="1"/>
  <c r="R31" i="11"/>
  <c r="R24" i="11" s="1"/>
  <c r="M31" i="11"/>
  <c r="M24" i="11" s="1"/>
  <c r="G31" i="11"/>
  <c r="G24" i="11" s="1"/>
  <c r="O31" i="11"/>
  <c r="O24" i="11" s="1"/>
  <c r="S31" i="11"/>
  <c r="S24" i="11" s="1"/>
  <c r="W31" i="11"/>
  <c r="W24" i="11" s="1"/>
  <c r="AJ37" i="11"/>
  <c r="AJ31" i="11" s="1"/>
  <c r="AJ24" i="11" s="1"/>
  <c r="I31" i="11"/>
  <c r="I24" i="11" s="1"/>
  <c r="Q31" i="11"/>
  <c r="Q24" i="11" s="1"/>
  <c r="AB31" i="11"/>
  <c r="AB24" i="11" s="1"/>
  <c r="AA31" i="11"/>
  <c r="AA24" i="11" s="1"/>
  <c r="N45" i="11"/>
  <c r="N44" i="11" s="1"/>
  <c r="N25" i="11" s="1"/>
  <c r="U31" i="11"/>
  <c r="U24" i="11" s="1"/>
  <c r="Y31" i="11"/>
  <c r="Y24" i="11" s="1"/>
  <c r="AC31" i="11"/>
  <c r="AC24" i="11" s="1"/>
  <c r="K31" i="11"/>
  <c r="K24" i="11" s="1"/>
  <c r="AE31" i="11"/>
  <c r="AE24" i="11" s="1"/>
  <c r="AI45" i="11"/>
  <c r="AI44" i="11" s="1"/>
  <c r="AI25" i="11" s="1"/>
  <c r="L31" i="11"/>
  <c r="L24" i="11" s="1"/>
  <c r="F44" i="11"/>
  <c r="F25" i="11" s="1"/>
  <c r="V44" i="11"/>
  <c r="V25" i="11" s="1"/>
  <c r="W44" i="11"/>
  <c r="W25" i="11" s="1"/>
  <c r="AB44" i="11"/>
  <c r="AB25" i="11" s="1"/>
  <c r="AE44" i="11"/>
  <c r="AE25" i="11" s="1"/>
  <c r="G44" i="11"/>
  <c r="G25" i="11" s="1"/>
  <c r="K44" i="11"/>
  <c r="K25" i="11" s="1"/>
  <c r="Z44" i="11"/>
  <c r="AD44" i="11"/>
  <c r="AD25" i="11" s="1"/>
  <c r="O44" i="11"/>
  <c r="O25" i="11" s="1"/>
  <c r="S44" i="11"/>
  <c r="S25" i="11" s="1"/>
  <c r="R45" i="11"/>
  <c r="R44" i="11" s="1"/>
  <c r="R25" i="11" s="1"/>
  <c r="AH45" i="11"/>
  <c r="AH44" i="11" s="1"/>
  <c r="AH25" i="11" s="1"/>
  <c r="J45" i="11"/>
  <c r="J44" i="11" s="1"/>
  <c r="J25" i="11" s="1"/>
  <c r="E45" i="11"/>
  <c r="E44" i="11" s="1"/>
  <c r="E25" i="11" s="1"/>
  <c r="I44" i="11"/>
  <c r="I25" i="11" s="1"/>
  <c r="M45" i="11"/>
  <c r="M44" i="11" s="1"/>
  <c r="Q45" i="11"/>
  <c r="Q44" i="11" s="1"/>
  <c r="U45" i="11"/>
  <c r="U44" i="11" s="1"/>
  <c r="U25" i="11" s="1"/>
  <c r="Y45" i="11"/>
  <c r="Y44" i="11" s="1"/>
  <c r="Y25" i="11" s="1"/>
  <c r="AC45" i="11"/>
  <c r="AC44" i="11" s="1"/>
  <c r="H31" i="11"/>
  <c r="H24" i="11" s="1"/>
  <c r="P31" i="11"/>
  <c r="P24" i="11" s="1"/>
  <c r="T31" i="11"/>
  <c r="T24" i="11" s="1"/>
  <c r="X31" i="11"/>
  <c r="X24" i="11" s="1"/>
  <c r="AF31" i="11"/>
  <c r="AF24" i="11" s="1"/>
  <c r="AM45" i="11"/>
  <c r="AM44" i="11" s="1"/>
  <c r="AM25" i="11" s="1"/>
  <c r="AL45" i="11"/>
  <c r="AL44" i="11" s="1"/>
  <c r="AJ45" i="11"/>
  <c r="AJ44" i="11" s="1"/>
  <c r="AJ25" i="11" s="1"/>
  <c r="AK37" i="11"/>
  <c r="AK31" i="11" s="1"/>
  <c r="AL37" i="11"/>
  <c r="AL31" i="11" s="1"/>
  <c r="AL24" i="11" s="1"/>
  <c r="AG45" i="11"/>
  <c r="AG44" i="11" s="1"/>
  <c r="AK45" i="11"/>
  <c r="AK44" i="11" s="1"/>
  <c r="AK25" i="11" s="1"/>
  <c r="AH37" i="11"/>
  <c r="AH31" i="11" s="1"/>
  <c r="AH24" i="11" s="1"/>
  <c r="AI37" i="11"/>
  <c r="AI31" i="11" s="1"/>
  <c r="AM37" i="11"/>
  <c r="AM31" i="11" s="1"/>
  <c r="AM24" i="11" s="1"/>
  <c r="E31" i="11"/>
  <c r="H44" i="11"/>
  <c r="H25" i="11" s="1"/>
  <c r="L44" i="11"/>
  <c r="L25" i="11" s="1"/>
  <c r="P45" i="11"/>
  <c r="P44" i="11" s="1"/>
  <c r="P25" i="11" s="1"/>
  <c r="T44" i="11"/>
  <c r="T25" i="11" s="1"/>
  <c r="X45" i="11"/>
  <c r="X44" i="11" s="1"/>
  <c r="X25" i="11" s="1"/>
  <c r="AF45" i="11"/>
  <c r="AF44" i="11" s="1"/>
  <c r="AF25" i="11" s="1"/>
  <c r="AA53" i="11"/>
  <c r="AA44" i="11" s="1"/>
  <c r="Z30" i="11" l="1"/>
  <c r="F23" i="11"/>
  <c r="R23" i="11"/>
  <c r="J23" i="11"/>
  <c r="V23" i="11"/>
  <c r="Y23" i="11"/>
  <c r="N23" i="11"/>
  <c r="AD23" i="11"/>
  <c r="W23" i="11"/>
  <c r="L23" i="11"/>
  <c r="U23" i="11"/>
  <c r="F30" i="11"/>
  <c r="O23" i="11"/>
  <c r="K23" i="11"/>
  <c r="K30" i="11"/>
  <c r="AE23" i="11"/>
  <c r="S23" i="11"/>
  <c r="AM23" i="11"/>
  <c r="W30" i="11"/>
  <c r="V30" i="11"/>
  <c r="N30" i="11"/>
  <c r="AB23" i="11"/>
  <c r="AE30" i="11"/>
  <c r="Z25" i="11"/>
  <c r="Z23" i="11" s="1"/>
  <c r="AD30" i="11"/>
  <c r="AB30" i="11"/>
  <c r="G30" i="11"/>
  <c r="G23" i="11"/>
  <c r="O30" i="11"/>
  <c r="S30" i="11"/>
  <c r="I23" i="11"/>
  <c r="L30" i="11"/>
  <c r="R30" i="11"/>
  <c r="P30" i="11"/>
  <c r="I30" i="11"/>
  <c r="U30" i="11"/>
  <c r="J30" i="11"/>
  <c r="Q25" i="11"/>
  <c r="Q23" i="11" s="1"/>
  <c r="Q30" i="11"/>
  <c r="P23" i="11"/>
  <c r="AC30" i="11"/>
  <c r="AC25" i="11"/>
  <c r="AC23" i="11" s="1"/>
  <c r="M30" i="11"/>
  <c r="M25" i="11"/>
  <c r="M23" i="11" s="1"/>
  <c r="Y30" i="11"/>
  <c r="AJ23" i="11"/>
  <c r="AI30" i="11"/>
  <c r="AM30" i="11"/>
  <c r="AI24" i="11"/>
  <c r="AI23" i="11" s="1"/>
  <c r="AK30" i="11"/>
  <c r="AK24" i="11"/>
  <c r="AK23" i="11" s="1"/>
  <c r="AA25" i="11"/>
  <c r="AL30" i="11"/>
  <c r="AL25" i="11"/>
  <c r="AL23" i="11" s="1"/>
  <c r="AJ30" i="11"/>
  <c r="X30" i="11"/>
  <c r="E30" i="11"/>
  <c r="E24" i="11"/>
  <c r="E23" i="11" s="1"/>
  <c r="AG30" i="11"/>
  <c r="AG25" i="11"/>
  <c r="AG23" i="11" s="1"/>
  <c r="AF23" i="11"/>
  <c r="T23" i="11"/>
  <c r="H23" i="11"/>
  <c r="X23" i="11"/>
  <c r="AF30" i="11"/>
  <c r="T30" i="11"/>
  <c r="H30" i="11"/>
  <c r="AM83" i="10" l="1"/>
  <c r="AM82" i="10" s="1"/>
  <c r="AL83" i="10"/>
  <c r="AL82" i="10" s="1"/>
  <c r="AL29" i="10" s="1"/>
  <c r="AK83" i="10"/>
  <c r="AK82" i="10" s="1"/>
  <c r="AK29" i="10" s="1"/>
  <c r="AJ83" i="10"/>
  <c r="AJ82" i="10" s="1"/>
  <c r="AJ29" i="10" s="1"/>
  <c r="AI83" i="10"/>
  <c r="AI82" i="10" s="1"/>
  <c r="AI29" i="10" s="1"/>
  <c r="AH83" i="10"/>
  <c r="AH82" i="10" s="1"/>
  <c r="AH29" i="10" s="1"/>
  <c r="AG83" i="10"/>
  <c r="AF29" i="10"/>
  <c r="AB29" i="10"/>
  <c r="X29" i="10"/>
  <c r="T29" i="10"/>
  <c r="P29" i="10"/>
  <c r="L29" i="10"/>
  <c r="H29" i="10"/>
  <c r="AM71" i="10"/>
  <c r="AM26" i="10" s="1"/>
  <c r="AL71" i="10"/>
  <c r="AK71" i="10"/>
  <c r="AK26" i="10" s="1"/>
  <c r="AJ71" i="10"/>
  <c r="AJ26" i="10" s="1"/>
  <c r="AI71" i="10"/>
  <c r="AI26" i="10" s="1"/>
  <c r="AH71" i="10"/>
  <c r="AH26" i="10" s="1"/>
  <c r="AG71" i="10"/>
  <c r="AG26" i="10" s="1"/>
  <c r="AF71" i="10"/>
  <c r="AF26" i="10" s="1"/>
  <c r="AE71" i="10"/>
  <c r="AE26" i="10" s="1"/>
  <c r="AD71" i="10"/>
  <c r="AD26" i="10" s="1"/>
  <c r="AC71" i="10"/>
  <c r="AB71" i="10"/>
  <c r="AB26" i="10" s="1"/>
  <c r="AA71" i="10"/>
  <c r="AA26" i="10" s="1"/>
  <c r="Z71" i="10"/>
  <c r="Z26" i="10" s="1"/>
  <c r="Y71" i="10"/>
  <c r="Y26" i="10" s="1"/>
  <c r="X71" i="10"/>
  <c r="X26" i="10" s="1"/>
  <c r="W71" i="10"/>
  <c r="W26" i="10" s="1"/>
  <c r="V71" i="10"/>
  <c r="V26" i="10" s="1"/>
  <c r="U71" i="10"/>
  <c r="T71" i="10"/>
  <c r="T26" i="10" s="1"/>
  <c r="S71" i="10"/>
  <c r="S26" i="10" s="1"/>
  <c r="R71" i="10"/>
  <c r="Q71" i="10"/>
  <c r="Q26" i="10" s="1"/>
  <c r="P71" i="10"/>
  <c r="P26" i="10" s="1"/>
  <c r="O71" i="10"/>
  <c r="O26" i="10" s="1"/>
  <c r="N71" i="10"/>
  <c r="N26" i="10" s="1"/>
  <c r="M71" i="10"/>
  <c r="M26" i="10" s="1"/>
  <c r="L71" i="10"/>
  <c r="L26" i="10" s="1"/>
  <c r="K71" i="10"/>
  <c r="K26" i="10" s="1"/>
  <c r="J71" i="10"/>
  <c r="J26" i="10" s="1"/>
  <c r="I71" i="10"/>
  <c r="I26" i="10" s="1"/>
  <c r="H71" i="10"/>
  <c r="H26" i="10" s="1"/>
  <c r="G71" i="10"/>
  <c r="G26" i="10" s="1"/>
  <c r="F71" i="10"/>
  <c r="E71" i="10"/>
  <c r="AM68" i="10"/>
  <c r="AL68" i="10"/>
  <c r="AK68" i="10"/>
  <c r="AJ68" i="10"/>
  <c r="AI68" i="10"/>
  <c r="AH68" i="10"/>
  <c r="AG68" i="10"/>
  <c r="AF68" i="10"/>
  <c r="AE68" i="10"/>
  <c r="AD68" i="10"/>
  <c r="AC68" i="10"/>
  <c r="AB68" i="10"/>
  <c r="AA68" i="10"/>
  <c r="Z68" i="10"/>
  <c r="Y68" i="10"/>
  <c r="X68" i="10"/>
  <c r="W68" i="10"/>
  <c r="V68" i="10"/>
  <c r="U68" i="10"/>
  <c r="T68" i="10"/>
  <c r="S68" i="10"/>
  <c r="R68" i="10"/>
  <c r="Q68" i="10"/>
  <c r="P68" i="10"/>
  <c r="O68" i="10"/>
  <c r="N68" i="10"/>
  <c r="M68" i="10"/>
  <c r="L68" i="10"/>
  <c r="K68" i="10"/>
  <c r="J68" i="10"/>
  <c r="I68" i="10"/>
  <c r="H68" i="10"/>
  <c r="G68" i="10"/>
  <c r="F68" i="10"/>
  <c r="E68" i="10"/>
  <c r="AH64" i="10"/>
  <c r="AH63" i="10" s="1"/>
  <c r="AH57" i="10" s="1"/>
  <c r="AM63" i="10"/>
  <c r="AM57" i="10" s="1"/>
  <c r="AL63" i="10"/>
  <c r="AL57" i="10" s="1"/>
  <c r="AK63" i="10"/>
  <c r="AK57" i="10" s="1"/>
  <c r="AJ63" i="10"/>
  <c r="AJ57" i="10" s="1"/>
  <c r="AI63" i="10"/>
  <c r="AI57" i="10" s="1"/>
  <c r="AG63" i="10"/>
  <c r="AG57" i="10" s="1"/>
  <c r="AF63" i="10"/>
  <c r="AE63" i="10"/>
  <c r="AE57" i="10" s="1"/>
  <c r="AD63" i="10"/>
  <c r="AD57" i="10" s="1"/>
  <c r="AC63" i="10"/>
  <c r="AC57" i="10" s="1"/>
  <c r="AB63" i="10"/>
  <c r="AB57" i="10" s="1"/>
  <c r="AA63" i="10"/>
  <c r="AA57" i="10" s="1"/>
  <c r="Z63" i="10"/>
  <c r="Z57" i="10" s="1"/>
  <c r="Y63" i="10"/>
  <c r="Y57" i="10" s="1"/>
  <c r="X63" i="10"/>
  <c r="X57" i="10" s="1"/>
  <c r="W63" i="10"/>
  <c r="W57" i="10" s="1"/>
  <c r="V63" i="10"/>
  <c r="V57" i="10" s="1"/>
  <c r="U63" i="10"/>
  <c r="U57" i="10" s="1"/>
  <c r="T63" i="10"/>
  <c r="T57" i="10" s="1"/>
  <c r="S63" i="10"/>
  <c r="S57" i="10" s="1"/>
  <c r="R63" i="10"/>
  <c r="R57" i="10" s="1"/>
  <c r="Q63" i="10"/>
  <c r="Q57" i="10" s="1"/>
  <c r="P63" i="10"/>
  <c r="P57" i="10" s="1"/>
  <c r="O63" i="10"/>
  <c r="O57" i="10" s="1"/>
  <c r="N63" i="10"/>
  <c r="N57" i="10" s="1"/>
  <c r="M63" i="10"/>
  <c r="M57" i="10" s="1"/>
  <c r="L63" i="10"/>
  <c r="L57" i="10" s="1"/>
  <c r="K63" i="10"/>
  <c r="K57" i="10" s="1"/>
  <c r="J63" i="10"/>
  <c r="J57" i="10" s="1"/>
  <c r="I63" i="10"/>
  <c r="I57" i="10" s="1"/>
  <c r="H63" i="10"/>
  <c r="H57" i="10" s="1"/>
  <c r="G63" i="10"/>
  <c r="G57" i="10" s="1"/>
  <c r="F63" i="10"/>
  <c r="F57" i="10" s="1"/>
  <c r="E63" i="10"/>
  <c r="E57" i="10" s="1"/>
  <c r="AF57" i="10"/>
  <c r="AM54" i="10"/>
  <c r="AM53" i="10" s="1"/>
  <c r="AL54" i="10"/>
  <c r="AL53" i="10" s="1"/>
  <c r="AK54" i="10"/>
  <c r="AK53" i="10" s="1"/>
  <c r="AI54" i="10"/>
  <c r="AI53" i="10" s="1"/>
  <c r="AH54" i="10"/>
  <c r="AH53" i="10" s="1"/>
  <c r="AG54" i="10"/>
  <c r="AG53" i="10" s="1"/>
  <c r="AJ54" i="10"/>
  <c r="AJ53" i="10" s="1"/>
  <c r="AF54" i="10"/>
  <c r="AF53" i="10" s="1"/>
  <c r="AE54" i="10"/>
  <c r="AE53" i="10" s="1"/>
  <c r="AD54" i="10"/>
  <c r="AD53" i="10" s="1"/>
  <c r="AC54" i="10"/>
  <c r="AC53" i="10" s="1"/>
  <c r="AB54" i="10"/>
  <c r="AB53" i="10" s="1"/>
  <c r="AA54" i="10"/>
  <c r="AA53" i="10" s="1"/>
  <c r="Z54" i="10"/>
  <c r="Z53" i="10" s="1"/>
  <c r="Y54" i="10"/>
  <c r="Y53" i="10" s="1"/>
  <c r="X54" i="10"/>
  <c r="X53" i="10" s="1"/>
  <c r="W54" i="10"/>
  <c r="W53" i="10" s="1"/>
  <c r="V54" i="10"/>
  <c r="V53" i="10" s="1"/>
  <c r="U54" i="10"/>
  <c r="U53" i="10" s="1"/>
  <c r="T54" i="10"/>
  <c r="T53" i="10" s="1"/>
  <c r="S54" i="10"/>
  <c r="S53" i="10" s="1"/>
  <c r="R54" i="10"/>
  <c r="R53" i="10" s="1"/>
  <c r="Q54" i="10"/>
  <c r="Q53" i="10" s="1"/>
  <c r="P54" i="10"/>
  <c r="P53" i="10" s="1"/>
  <c r="O54" i="10"/>
  <c r="O53" i="10" s="1"/>
  <c r="N54" i="10"/>
  <c r="N53" i="10" s="1"/>
  <c r="M54" i="10"/>
  <c r="M53" i="10" s="1"/>
  <c r="L54" i="10"/>
  <c r="L53" i="10" s="1"/>
  <c r="K54" i="10"/>
  <c r="K53" i="10" s="1"/>
  <c r="J54" i="10"/>
  <c r="J53" i="10" s="1"/>
  <c r="I54" i="10"/>
  <c r="I53" i="10" s="1"/>
  <c r="H54" i="10"/>
  <c r="H53" i="10" s="1"/>
  <c r="G54" i="10"/>
  <c r="G53" i="10" s="1"/>
  <c r="F54" i="10"/>
  <c r="F53" i="10" s="1"/>
  <c r="E54" i="10"/>
  <c r="E53" i="10" s="1"/>
  <c r="AJ45" i="10"/>
  <c r="AH45" i="10"/>
  <c r="AH44" i="10" s="1"/>
  <c r="AF45" i="10"/>
  <c r="AE45" i="10"/>
  <c r="AD45" i="10"/>
  <c r="AC45" i="10"/>
  <c r="AB45" i="10"/>
  <c r="AA45" i="10"/>
  <c r="AA44" i="10" s="1"/>
  <c r="Z45" i="10"/>
  <c r="Y45" i="10"/>
  <c r="X45" i="10"/>
  <c r="W45" i="10"/>
  <c r="V45" i="10"/>
  <c r="U45" i="10"/>
  <c r="T45" i="10"/>
  <c r="T44" i="10" s="1"/>
  <c r="S45" i="10"/>
  <c r="R45" i="10"/>
  <c r="Q45" i="10"/>
  <c r="P45" i="10"/>
  <c r="O45" i="10"/>
  <c r="N45" i="10"/>
  <c r="M45" i="10"/>
  <c r="L45" i="10"/>
  <c r="K45" i="10"/>
  <c r="J45" i="10"/>
  <c r="I45" i="10"/>
  <c r="H45" i="10"/>
  <c r="G45" i="10"/>
  <c r="F45" i="10"/>
  <c r="E45" i="10"/>
  <c r="AM40" i="10"/>
  <c r="AL40" i="10"/>
  <c r="AK40" i="10"/>
  <c r="AJ40" i="10"/>
  <c r="AI40" i="10"/>
  <c r="AH40" i="10"/>
  <c r="AG40" i="10"/>
  <c r="AF40" i="10"/>
  <c r="AE40" i="10"/>
  <c r="AD40" i="10"/>
  <c r="AC40" i="10"/>
  <c r="AB40" i="10"/>
  <c r="AA40" i="10"/>
  <c r="Z40" i="10"/>
  <c r="Y40" i="10"/>
  <c r="X40" i="10"/>
  <c r="W40" i="10"/>
  <c r="V40" i="10"/>
  <c r="U40" i="10"/>
  <c r="T40" i="10"/>
  <c r="S40" i="10"/>
  <c r="R40" i="10"/>
  <c r="Q40" i="10"/>
  <c r="P40" i="10"/>
  <c r="O40" i="10"/>
  <c r="N40" i="10"/>
  <c r="M40" i="10"/>
  <c r="L40" i="10"/>
  <c r="K40" i="10"/>
  <c r="J40" i="10"/>
  <c r="I40" i="10"/>
  <c r="H40" i="10"/>
  <c r="G40" i="10"/>
  <c r="F40" i="10"/>
  <c r="E40" i="10"/>
  <c r="AM38" i="10"/>
  <c r="AL38" i="10"/>
  <c r="AK38" i="10"/>
  <c r="AJ38" i="10"/>
  <c r="AI38" i="10"/>
  <c r="AH38" i="10"/>
  <c r="AG38" i="10"/>
  <c r="AM37" i="10"/>
  <c r="AL37" i="10"/>
  <c r="AK37" i="10"/>
  <c r="AJ37" i="10"/>
  <c r="AI37" i="10"/>
  <c r="AH37" i="10"/>
  <c r="AG37" i="10"/>
  <c r="AF36" i="10"/>
  <c r="AE36" i="10"/>
  <c r="AD36" i="10"/>
  <c r="AC36" i="10"/>
  <c r="AB36" i="10"/>
  <c r="AA36" i="10"/>
  <c r="Z36" i="10"/>
  <c r="Y36" i="10"/>
  <c r="X36" i="10"/>
  <c r="W36" i="10"/>
  <c r="V36" i="10"/>
  <c r="U36" i="10"/>
  <c r="T36" i="10"/>
  <c r="S36" i="10"/>
  <c r="R36" i="10"/>
  <c r="Q36" i="10"/>
  <c r="P36" i="10"/>
  <c r="O36" i="10"/>
  <c r="N36" i="10"/>
  <c r="M36" i="10"/>
  <c r="L36" i="10"/>
  <c r="K36" i="10"/>
  <c r="J36" i="10"/>
  <c r="I36" i="10"/>
  <c r="H36" i="10"/>
  <c r="G36" i="10"/>
  <c r="F36" i="10"/>
  <c r="E36" i="10"/>
  <c r="AM32" i="10"/>
  <c r="AL32" i="10"/>
  <c r="AK32" i="10"/>
  <c r="AJ32" i="10"/>
  <c r="AI32" i="10"/>
  <c r="AH32" i="10"/>
  <c r="AG32" i="10"/>
  <c r="AF32" i="10"/>
  <c r="AE32" i="10"/>
  <c r="AD32" i="10"/>
  <c r="AC32" i="10"/>
  <c r="AB32" i="10"/>
  <c r="AA32" i="10"/>
  <c r="Z32" i="10"/>
  <c r="Y32" i="10"/>
  <c r="X32" i="10"/>
  <c r="W32" i="10"/>
  <c r="V32" i="10"/>
  <c r="U32" i="10"/>
  <c r="T32" i="10"/>
  <c r="S32" i="10"/>
  <c r="R32" i="10"/>
  <c r="Q32" i="10"/>
  <c r="P32" i="10"/>
  <c r="O32" i="10"/>
  <c r="N32" i="10"/>
  <c r="M32" i="10"/>
  <c r="L32" i="10"/>
  <c r="K32" i="10"/>
  <c r="J32" i="10"/>
  <c r="I32" i="10"/>
  <c r="H32" i="10"/>
  <c r="G32" i="10"/>
  <c r="F32" i="10"/>
  <c r="E32" i="10"/>
  <c r="AM29" i="10"/>
  <c r="AE29" i="10"/>
  <c r="AD29" i="10"/>
  <c r="AC29" i="10"/>
  <c r="AA29" i="10"/>
  <c r="Z29" i="10"/>
  <c r="Y29" i="10"/>
  <c r="W29" i="10"/>
  <c r="V29" i="10"/>
  <c r="U29" i="10"/>
  <c r="S29" i="10"/>
  <c r="R29" i="10"/>
  <c r="Q29" i="10"/>
  <c r="O29" i="10"/>
  <c r="N29" i="10"/>
  <c r="M29" i="10"/>
  <c r="K29" i="10"/>
  <c r="J29" i="10"/>
  <c r="I29" i="10"/>
  <c r="G29" i="10"/>
  <c r="F29" i="10"/>
  <c r="E29" i="10"/>
  <c r="AM28" i="10"/>
  <c r="AL28" i="10"/>
  <c r="AK28" i="10"/>
  <c r="AJ28" i="10"/>
  <c r="AI28" i="10"/>
  <c r="AH28" i="10"/>
  <c r="AG28" i="10"/>
  <c r="AF28" i="10"/>
  <c r="AE28" i="10"/>
  <c r="AD28" i="10"/>
  <c r="AC28" i="10"/>
  <c r="AB28" i="10"/>
  <c r="AA28" i="10"/>
  <c r="Z28" i="10"/>
  <c r="Y28" i="10"/>
  <c r="X28" i="10"/>
  <c r="W28" i="10"/>
  <c r="V28" i="10"/>
  <c r="U28" i="10"/>
  <c r="T28" i="10"/>
  <c r="S28" i="10"/>
  <c r="R28" i="10"/>
  <c r="Q28" i="10"/>
  <c r="P28" i="10"/>
  <c r="O28" i="10"/>
  <c r="N28" i="10"/>
  <c r="M28" i="10"/>
  <c r="L28" i="10"/>
  <c r="K28" i="10"/>
  <c r="J28" i="10"/>
  <c r="I28" i="10"/>
  <c r="H28" i="10"/>
  <c r="G28" i="10"/>
  <c r="F28" i="10"/>
  <c r="E28" i="10"/>
  <c r="AM27" i="10"/>
  <c r="AL27" i="10"/>
  <c r="AK27" i="10"/>
  <c r="AJ27" i="10"/>
  <c r="AI27" i="10"/>
  <c r="AH27" i="10"/>
  <c r="AG27" i="10"/>
  <c r="AF27" i="10"/>
  <c r="AE27" i="10"/>
  <c r="AD27" i="10"/>
  <c r="AC27" i="10"/>
  <c r="AB27" i="10"/>
  <c r="AA27" i="10"/>
  <c r="Z27" i="10"/>
  <c r="Y27" i="10"/>
  <c r="X27" i="10"/>
  <c r="W27" i="10"/>
  <c r="V27" i="10"/>
  <c r="U27" i="10"/>
  <c r="T27" i="10"/>
  <c r="S27" i="10"/>
  <c r="R27" i="10"/>
  <c r="Q27" i="10"/>
  <c r="P27" i="10"/>
  <c r="O27" i="10"/>
  <c r="N27" i="10"/>
  <c r="M27" i="10"/>
  <c r="L27" i="10"/>
  <c r="K27" i="10"/>
  <c r="J27" i="10"/>
  <c r="I27" i="10"/>
  <c r="H27" i="10"/>
  <c r="G27" i="10"/>
  <c r="F27" i="10"/>
  <c r="E27" i="10"/>
  <c r="AL26" i="10"/>
  <c r="AC26" i="10"/>
  <c r="U26" i="10"/>
  <c r="R26" i="10"/>
  <c r="F26" i="10"/>
  <c r="E26" i="10"/>
  <c r="R44" i="10" l="1"/>
  <c r="S31" i="10"/>
  <c r="S24" i="10" s="1"/>
  <c r="F44" i="10"/>
  <c r="F43" i="10" s="1"/>
  <c r="F25" i="10" s="1"/>
  <c r="N44" i="10"/>
  <c r="N43" i="10" s="1"/>
  <c r="N25" i="10" s="1"/>
  <c r="V44" i="10"/>
  <c r="V43" i="10" s="1"/>
  <c r="V25" i="10" s="1"/>
  <c r="J44" i="10"/>
  <c r="J43" i="10" s="1"/>
  <c r="J25" i="10" s="1"/>
  <c r="AD44" i="10"/>
  <c r="AD43" i="10" s="1"/>
  <c r="AD25" i="10" s="1"/>
  <c r="AE31" i="10"/>
  <c r="AE24" i="10" s="1"/>
  <c r="X44" i="10"/>
  <c r="X43" i="10" s="1"/>
  <c r="X25" i="10" s="1"/>
  <c r="H31" i="10"/>
  <c r="H24" i="10" s="1"/>
  <c r="L31" i="10"/>
  <c r="L24" i="10" s="1"/>
  <c r="P31" i="10"/>
  <c r="P24" i="10" s="1"/>
  <c r="T31" i="10"/>
  <c r="T24" i="10" s="1"/>
  <c r="X31" i="10"/>
  <c r="X24" i="10" s="1"/>
  <c r="AB31" i="10"/>
  <c r="AB24" i="10" s="1"/>
  <c r="AF31" i="10"/>
  <c r="AF24" i="10" s="1"/>
  <c r="O31" i="10"/>
  <c r="O24" i="10" s="1"/>
  <c r="E44" i="10"/>
  <c r="E43" i="10" s="1"/>
  <c r="E25" i="10" s="1"/>
  <c r="M44" i="10"/>
  <c r="M43" i="10" s="1"/>
  <c r="M25" i="10" s="1"/>
  <c r="U44" i="10"/>
  <c r="U43" i="10" s="1"/>
  <c r="U25" i="10" s="1"/>
  <c r="Z44" i="10"/>
  <c r="Z43" i="10" s="1"/>
  <c r="Z25" i="10" s="1"/>
  <c r="Q44" i="10"/>
  <c r="Q43" i="10" s="1"/>
  <c r="Q25" i="10" s="1"/>
  <c r="Y44" i="10"/>
  <c r="Y43" i="10" s="1"/>
  <c r="Y25" i="10" s="1"/>
  <c r="G31" i="10"/>
  <c r="G24" i="10" s="1"/>
  <c r="K31" i="10"/>
  <c r="K24" i="10" s="1"/>
  <c r="W31" i="10"/>
  <c r="W24" i="10" s="1"/>
  <c r="AA31" i="10"/>
  <c r="AA24" i="10" s="1"/>
  <c r="M31" i="10"/>
  <c r="AC31" i="10"/>
  <c r="AC24" i="10" s="1"/>
  <c r="K44" i="10"/>
  <c r="K43" i="10" s="1"/>
  <c r="K25" i="10" s="1"/>
  <c r="S44" i="10"/>
  <c r="S43" i="10" s="1"/>
  <c r="S25" i="10" s="1"/>
  <c r="I44" i="10"/>
  <c r="I43" i="10" s="1"/>
  <c r="I25" i="10" s="1"/>
  <c r="AG82" i="10"/>
  <c r="AG29" i="10" s="1"/>
  <c r="AG36" i="10"/>
  <c r="AG31" i="10" s="1"/>
  <c r="AG24" i="10" s="1"/>
  <c r="H44" i="10"/>
  <c r="H43" i="10" s="1"/>
  <c r="H25" i="10" s="1"/>
  <c r="L44" i="10"/>
  <c r="L43" i="10" s="1"/>
  <c r="P44" i="10"/>
  <c r="P43" i="10" s="1"/>
  <c r="P25" i="10" s="1"/>
  <c r="AF44" i="10"/>
  <c r="AF43" i="10" s="1"/>
  <c r="AF25" i="10" s="1"/>
  <c r="AB44" i="10"/>
  <c r="AB43" i="10" s="1"/>
  <c r="AB25" i="10" s="1"/>
  <c r="AA43" i="10"/>
  <c r="AA25" i="10" s="1"/>
  <c r="I31" i="10"/>
  <c r="Q31" i="10"/>
  <c r="Q24" i="10" s="1"/>
  <c r="U31" i="10"/>
  <c r="Y31" i="10"/>
  <c r="E31" i="10"/>
  <c r="E24" i="10" s="1"/>
  <c r="AH43" i="10"/>
  <c r="AH25" i="10" s="1"/>
  <c r="AG45" i="10"/>
  <c r="AG44" i="10" s="1"/>
  <c r="AG43" i="10" s="1"/>
  <c r="AG25" i="10" s="1"/>
  <c r="AK45" i="10"/>
  <c r="AK44" i="10" s="1"/>
  <c r="AK43" i="10" s="1"/>
  <c r="AK25" i="10" s="1"/>
  <c r="AI36" i="10"/>
  <c r="AI31" i="10" s="1"/>
  <c r="AI45" i="10"/>
  <c r="AI44" i="10" s="1"/>
  <c r="AI43" i="10" s="1"/>
  <c r="AI25" i="10" s="1"/>
  <c r="AM45" i="10"/>
  <c r="AM44" i="10" s="1"/>
  <c r="AM43" i="10" s="1"/>
  <c r="AM25" i="10" s="1"/>
  <c r="AH36" i="10"/>
  <c r="AH31" i="10" s="1"/>
  <c r="AL36" i="10"/>
  <c r="AL31" i="10" s="1"/>
  <c r="AJ44" i="10"/>
  <c r="AJ43" i="10" s="1"/>
  <c r="AJ25" i="10" s="1"/>
  <c r="AL45" i="10"/>
  <c r="AL44" i="10" s="1"/>
  <c r="AL43" i="10" s="1"/>
  <c r="AL25" i="10" s="1"/>
  <c r="AM36" i="10"/>
  <c r="AM31" i="10" s="1"/>
  <c r="AM24" i="10" s="1"/>
  <c r="AJ36" i="10"/>
  <c r="AJ31" i="10" s="1"/>
  <c r="AJ24" i="10" s="1"/>
  <c r="AK36" i="10"/>
  <c r="AK31" i="10" s="1"/>
  <c r="AK24" i="10" s="1"/>
  <c r="F31" i="10"/>
  <c r="J31" i="10"/>
  <c r="N31" i="10"/>
  <c r="R31" i="10"/>
  <c r="V31" i="10"/>
  <c r="Z31" i="10"/>
  <c r="AD31" i="10"/>
  <c r="AC44" i="10"/>
  <c r="AC43" i="10" s="1"/>
  <c r="AC25" i="10" s="1"/>
  <c r="R43" i="10"/>
  <c r="R25" i="10" s="1"/>
  <c r="M24" i="10"/>
  <c r="T43" i="10"/>
  <c r="T25" i="10" s="1"/>
  <c r="G44" i="10"/>
  <c r="G43" i="10" s="1"/>
  <c r="G25" i="10" s="1"/>
  <c r="O44" i="10"/>
  <c r="O43" i="10" s="1"/>
  <c r="O25" i="10" s="1"/>
  <c r="W44" i="10"/>
  <c r="W43" i="10" s="1"/>
  <c r="W25" i="10" s="1"/>
  <c r="AE44" i="10"/>
  <c r="AE43" i="10" s="1"/>
  <c r="AE25" i="10" s="1"/>
  <c r="U30" i="10" l="1"/>
  <c r="S23" i="10"/>
  <c r="AE23" i="10"/>
  <c r="Q30" i="10"/>
  <c r="X30" i="10"/>
  <c r="O23" i="10"/>
  <c r="X23" i="10"/>
  <c r="AA23" i="10"/>
  <c r="I30" i="10"/>
  <c r="AF30" i="10"/>
  <c r="I24" i="10"/>
  <c r="I23" i="10" s="1"/>
  <c r="Y30" i="10"/>
  <c r="L30" i="10"/>
  <c r="P30" i="10"/>
  <c r="M23" i="10"/>
  <c r="K30" i="10"/>
  <c r="Q23" i="10"/>
  <c r="M30" i="10"/>
  <c r="P23" i="10"/>
  <c r="S30" i="10"/>
  <c r="AB23" i="10"/>
  <c r="K23" i="10"/>
  <c r="H30" i="10"/>
  <c r="U24" i="10"/>
  <c r="U23" i="10" s="1"/>
  <c r="AC30" i="10"/>
  <c r="E23" i="10"/>
  <c r="H23" i="10"/>
  <c r="AF23" i="10"/>
  <c r="AA30" i="10"/>
  <c r="Y24" i="10"/>
  <c r="Y23" i="10" s="1"/>
  <c r="E30" i="10"/>
  <c r="L25" i="10"/>
  <c r="L23" i="10" s="1"/>
  <c r="AB30" i="10"/>
  <c r="W30" i="10"/>
  <c r="T30" i="10"/>
  <c r="G23" i="10"/>
  <c r="AI30" i="10"/>
  <c r="AI24" i="10"/>
  <c r="AI23" i="10" s="1"/>
  <c r="AJ23" i="10"/>
  <c r="AM23" i="10"/>
  <c r="AM30" i="10"/>
  <c r="AK23" i="10"/>
  <c r="AJ30" i="10"/>
  <c r="AD30" i="10"/>
  <c r="AD24" i="10"/>
  <c r="AD23" i="10" s="1"/>
  <c r="N30" i="10"/>
  <c r="N24" i="10"/>
  <c r="N23" i="10" s="1"/>
  <c r="AG30" i="10"/>
  <c r="Z30" i="10"/>
  <c r="Z24" i="10"/>
  <c r="Z23" i="10" s="1"/>
  <c r="J30" i="10"/>
  <c r="J24" i="10"/>
  <c r="J23" i="10" s="1"/>
  <c r="AK30" i="10"/>
  <c r="G30" i="10"/>
  <c r="T23" i="10"/>
  <c r="AL30" i="10"/>
  <c r="AL24" i="10"/>
  <c r="AL23" i="10" s="1"/>
  <c r="V30" i="10"/>
  <c r="V24" i="10"/>
  <c r="V23" i="10" s="1"/>
  <c r="F30" i="10"/>
  <c r="F24" i="10"/>
  <c r="F23" i="10" s="1"/>
  <c r="AC23" i="10"/>
  <c r="AH24" i="10"/>
  <c r="AH23" i="10" s="1"/>
  <c r="AH30" i="10"/>
  <c r="R24" i="10"/>
  <c r="R23" i="10" s="1"/>
  <c r="R30" i="10"/>
  <c r="W23" i="10"/>
  <c r="AE30" i="10"/>
  <c r="AG23" i="10"/>
  <c r="O30" i="10"/>
  <c r="BJ27" i="8" l="1"/>
  <c r="BI27" i="8"/>
  <c r="BH27" i="8"/>
  <c r="BG27" i="8"/>
  <c r="BF27" i="8"/>
  <c r="BD27" i="8"/>
  <c r="BC27" i="8"/>
  <c r="BB27" i="8"/>
  <c r="BA27" i="8"/>
  <c r="AZ27" i="8"/>
  <c r="AY27" i="8"/>
  <c r="AW27" i="8"/>
  <c r="AV27" i="8"/>
  <c r="AU27" i="8"/>
  <c r="AT27" i="8"/>
  <c r="AS27" i="8"/>
  <c r="AR27" i="8"/>
  <c r="AQ27" i="8"/>
  <c r="AP27" i="8"/>
  <c r="AO27" i="8"/>
  <c r="AN27" i="8"/>
  <c r="AM27" i="8"/>
  <c r="AL27" i="8"/>
  <c r="AK27" i="8"/>
  <c r="AI27" i="8"/>
  <c r="AH27" i="8"/>
  <c r="AG27" i="8"/>
  <c r="AF27" i="8"/>
  <c r="AE27" i="8"/>
  <c r="AD27" i="8"/>
  <c r="AC27" i="8"/>
  <c r="AB27" i="8"/>
  <c r="AA27" i="8"/>
  <c r="Z27" i="8"/>
  <c r="Y27" i="8"/>
  <c r="X27" i="8"/>
  <c r="W27" i="8"/>
  <c r="V27" i="8"/>
  <c r="U27" i="8"/>
  <c r="O27" i="8"/>
  <c r="H27" i="8"/>
  <c r="T70" i="8"/>
  <c r="T69" i="8" s="1"/>
  <c r="T24" i="8" s="1"/>
  <c r="R70" i="8"/>
  <c r="R69" i="8" s="1"/>
  <c r="R24" i="8" s="1"/>
  <c r="P70" i="8"/>
  <c r="P69" i="8" s="1"/>
  <c r="P24" i="8" s="1"/>
  <c r="N70" i="8"/>
  <c r="N69" i="8" s="1"/>
  <c r="N24" i="8" s="1"/>
  <c r="M70" i="8"/>
  <c r="M69" i="8" s="1"/>
  <c r="M24" i="8" s="1"/>
  <c r="K70" i="8"/>
  <c r="K69" i="8" s="1"/>
  <c r="K24" i="8" s="1"/>
  <c r="I70" i="8"/>
  <c r="I69" i="8" s="1"/>
  <c r="I24" i="8" s="1"/>
  <c r="G70" i="8"/>
  <c r="G69" i="8" s="1"/>
  <c r="G24" i="8" s="1"/>
  <c r="E70" i="8"/>
  <c r="E69" i="8" s="1"/>
  <c r="E24" i="8" s="1"/>
  <c r="BX69" i="8"/>
  <c r="BW69" i="8"/>
  <c r="BV69" i="8"/>
  <c r="BU69" i="8"/>
  <c r="BT69" i="8"/>
  <c r="BS69" i="8"/>
  <c r="BR69" i="8"/>
  <c r="BQ69" i="8"/>
  <c r="BP69" i="8"/>
  <c r="BO69" i="8"/>
  <c r="BN69" i="8"/>
  <c r="BM69" i="8"/>
  <c r="BL69" i="8"/>
  <c r="BK69" i="8"/>
  <c r="BJ69" i="8"/>
  <c r="BJ24" i="8" s="1"/>
  <c r="BI69" i="8"/>
  <c r="BI24" i="8" s="1"/>
  <c r="BH69" i="8"/>
  <c r="BH24" i="8" s="1"/>
  <c r="BG69" i="8"/>
  <c r="BG24" i="8" s="1"/>
  <c r="BF69" i="8"/>
  <c r="BF24" i="8" s="1"/>
  <c r="BE69" i="8"/>
  <c r="BE24" i="8" s="1"/>
  <c r="BD69" i="8"/>
  <c r="BD24" i="8" s="1"/>
  <c r="BC69" i="8"/>
  <c r="BC24" i="8" s="1"/>
  <c r="BB69" i="8"/>
  <c r="BB24" i="8" s="1"/>
  <c r="BA69" i="8"/>
  <c r="BA24" i="8" s="1"/>
  <c r="AZ69" i="8"/>
  <c r="AZ24" i="8" s="1"/>
  <c r="AY69" i="8"/>
  <c r="AY24" i="8" s="1"/>
  <c r="AX69" i="8"/>
  <c r="AX24" i="8" s="1"/>
  <c r="AW69" i="8"/>
  <c r="AW24" i="8" s="1"/>
  <c r="AV69" i="8"/>
  <c r="AV24" i="8" s="1"/>
  <c r="AU69" i="8"/>
  <c r="AU24" i="8" s="1"/>
  <c r="AT69" i="8"/>
  <c r="AT24" i="8" s="1"/>
  <c r="AS69" i="8"/>
  <c r="AS24" i="8" s="1"/>
  <c r="AR69" i="8"/>
  <c r="AR24" i="8" s="1"/>
  <c r="AQ69" i="8"/>
  <c r="AQ24" i="8" s="1"/>
  <c r="AP69" i="8"/>
  <c r="AP24" i="8" s="1"/>
  <c r="AO69" i="8"/>
  <c r="AO24" i="8" s="1"/>
  <c r="AN69" i="8"/>
  <c r="AN24" i="8" s="1"/>
  <c r="AM69" i="8"/>
  <c r="AM24" i="8" s="1"/>
  <c r="AL69" i="8"/>
  <c r="AL24" i="8" s="1"/>
  <c r="AK69" i="8"/>
  <c r="AK24" i="8" s="1"/>
  <c r="AJ69" i="8"/>
  <c r="AJ24" i="8" s="1"/>
  <c r="AI69" i="8"/>
  <c r="AI24" i="8" s="1"/>
  <c r="AH69" i="8"/>
  <c r="AH24" i="8" s="1"/>
  <c r="AG69" i="8"/>
  <c r="AG24" i="8" s="1"/>
  <c r="AF69" i="8"/>
  <c r="AF24" i="8" s="1"/>
  <c r="AE69" i="8"/>
  <c r="AE24" i="8" s="1"/>
  <c r="AD69" i="8"/>
  <c r="AD24" i="8" s="1"/>
  <c r="AC69" i="8"/>
  <c r="AC24" i="8" s="1"/>
  <c r="AB69" i="8"/>
  <c r="AB24" i="8" s="1"/>
  <c r="AA69" i="8"/>
  <c r="AA24" i="8" s="1"/>
  <c r="Z69" i="8"/>
  <c r="Z24" i="8" s="1"/>
  <c r="Y69" i="8"/>
  <c r="Y24" i="8" s="1"/>
  <c r="X69" i="8"/>
  <c r="X24" i="8" s="1"/>
  <c r="W69" i="8"/>
  <c r="W24" i="8" s="1"/>
  <c r="V69" i="8"/>
  <c r="V24" i="8" s="1"/>
  <c r="U69" i="8"/>
  <c r="U24" i="8" s="1"/>
  <c r="S69" i="8"/>
  <c r="S24" i="8" s="1"/>
  <c r="Q69" i="8"/>
  <c r="Q24" i="8" s="1"/>
  <c r="O69" i="8"/>
  <c r="O24" i="8" s="1"/>
  <c r="L69" i="8"/>
  <c r="L24" i="8" s="1"/>
  <c r="J69" i="8"/>
  <c r="J24" i="8" s="1"/>
  <c r="H69" i="8"/>
  <c r="H24" i="8" s="1"/>
  <c r="F69" i="8"/>
  <c r="F24" i="8" s="1"/>
  <c r="BX66" i="8"/>
  <c r="BW66" i="8"/>
  <c r="BV66" i="8"/>
  <c r="BU66" i="8"/>
  <c r="BT66" i="8"/>
  <c r="BS66" i="8"/>
  <c r="BR66" i="8"/>
  <c r="BQ66" i="8"/>
  <c r="BP66" i="8"/>
  <c r="BO66" i="8"/>
  <c r="BN66" i="8"/>
  <c r="BM66" i="8"/>
  <c r="BL66" i="8"/>
  <c r="BK66" i="8"/>
  <c r="BJ66" i="8"/>
  <c r="BI66" i="8"/>
  <c r="BH66" i="8"/>
  <c r="BG66" i="8"/>
  <c r="BF66" i="8"/>
  <c r="BE66" i="8"/>
  <c r="BD66" i="8"/>
  <c r="BC66" i="8"/>
  <c r="BB66" i="8"/>
  <c r="BA66" i="8"/>
  <c r="AZ66" i="8"/>
  <c r="AY66" i="8"/>
  <c r="AX66" i="8"/>
  <c r="AW66" i="8"/>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S66" i="8"/>
  <c r="R66" i="8"/>
  <c r="Q66" i="8"/>
  <c r="P66" i="8"/>
  <c r="O66" i="8"/>
  <c r="N66" i="8"/>
  <c r="M66" i="8"/>
  <c r="L66" i="8"/>
  <c r="K66" i="8"/>
  <c r="J66" i="8"/>
  <c r="I66" i="8"/>
  <c r="H66" i="8"/>
  <c r="F66" i="8"/>
  <c r="E66" i="8"/>
  <c r="BE56" i="8"/>
  <c r="AQ56" i="8"/>
  <c r="AC56" i="8"/>
  <c r="CZ62" i="8"/>
  <c r="CY62" i="8"/>
  <c r="CX62" i="8"/>
  <c r="CW62" i="8"/>
  <c r="CV62" i="8"/>
  <c r="CT62" i="8"/>
  <c r="CS62" i="8"/>
  <c r="CR62" i="8"/>
  <c r="CQ62" i="8"/>
  <c r="CP62" i="8"/>
  <c r="CO62" i="8"/>
  <c r="CM62" i="8"/>
  <c r="CL62" i="8"/>
  <c r="CK62" i="8"/>
  <c r="CJ62" i="8"/>
  <c r="CI62" i="8"/>
  <c r="CH62" i="8"/>
  <c r="CG62" i="8"/>
  <c r="CF62" i="8"/>
  <c r="CE62" i="8"/>
  <c r="BS56" i="8"/>
  <c r="BQ56" i="8"/>
  <c r="BP56" i="8"/>
  <c r="BO56" i="8"/>
  <c r="BN56" i="8"/>
  <c r="BM56" i="8"/>
  <c r="BL56" i="8"/>
  <c r="BK56" i="8"/>
  <c r="BJ56" i="8"/>
  <c r="BI56" i="8"/>
  <c r="BH56" i="8"/>
  <c r="BG56" i="8"/>
  <c r="BF56" i="8"/>
  <c r="BD56" i="8"/>
  <c r="BC56" i="8"/>
  <c r="BB56" i="8"/>
  <c r="BA56" i="8"/>
  <c r="AZ56" i="8"/>
  <c r="AY56" i="8"/>
  <c r="AW56" i="8"/>
  <c r="AV56" i="8"/>
  <c r="AU56" i="8"/>
  <c r="AT56" i="8"/>
  <c r="AS56" i="8"/>
  <c r="AR56" i="8"/>
  <c r="AP56" i="8"/>
  <c r="AO56" i="8"/>
  <c r="AN56" i="8"/>
  <c r="AM56" i="8"/>
  <c r="AL56" i="8"/>
  <c r="AK56" i="8"/>
  <c r="AJ56" i="8"/>
  <c r="AI56" i="8"/>
  <c r="AH56" i="8"/>
  <c r="AG56" i="8"/>
  <c r="AF56" i="8"/>
  <c r="AE56" i="8"/>
  <c r="AD56" i="8"/>
  <c r="AB56" i="8"/>
  <c r="AA56" i="8"/>
  <c r="Z56" i="8"/>
  <c r="Y56" i="8"/>
  <c r="X56" i="8"/>
  <c r="W56" i="8"/>
  <c r="V56" i="8"/>
  <c r="U56" i="8"/>
  <c r="T56" i="8"/>
  <c r="S56" i="8"/>
  <c r="R56" i="8"/>
  <c r="Q56" i="8"/>
  <c r="P56" i="8"/>
  <c r="O56" i="8"/>
  <c r="N56" i="8"/>
  <c r="M56" i="8"/>
  <c r="L56" i="8"/>
  <c r="K56" i="8"/>
  <c r="J56" i="8"/>
  <c r="I56" i="8"/>
  <c r="H56" i="8"/>
  <c r="G56" i="8"/>
  <c r="BX53" i="8"/>
  <c r="BT53" i="8"/>
  <c r="BQ53" i="8"/>
  <c r="BP53" i="8"/>
  <c r="BN53" i="8"/>
  <c r="BM53" i="8"/>
  <c r="BH53" i="8"/>
  <c r="BO53" i="8"/>
  <c r="BL53" i="8"/>
  <c r="AT53" i="8"/>
  <c r="AQ53" i="8"/>
  <c r="R53" i="8"/>
  <c r="O53" i="8"/>
  <c r="BW53" i="8"/>
  <c r="BU53" i="8"/>
  <c r="BR53" i="8"/>
  <c r="BK53" i="8"/>
  <c r="BJ53" i="8"/>
  <c r="BI53" i="8"/>
  <c r="BG53" i="8"/>
  <c r="BF53" i="8"/>
  <c r="BD53" i="8"/>
  <c r="BC53" i="8"/>
  <c r="BB53" i="8"/>
  <c r="BA53" i="8"/>
  <c r="AZ53" i="8"/>
  <c r="AY53" i="8"/>
  <c r="AW53" i="8"/>
  <c r="AV53" i="8"/>
  <c r="AU53" i="8"/>
  <c r="AS53" i="8"/>
  <c r="AR53" i="8"/>
  <c r="AP53" i="8"/>
  <c r="AO53" i="8"/>
  <c r="AN53" i="8"/>
  <c r="AM53" i="8"/>
  <c r="AL53" i="8"/>
  <c r="AK53" i="8"/>
  <c r="AJ53" i="8"/>
  <c r="AI53" i="8"/>
  <c r="AH53" i="8"/>
  <c r="AG53" i="8"/>
  <c r="AF53" i="8"/>
  <c r="AE53" i="8"/>
  <c r="AD53" i="8"/>
  <c r="AC53" i="8"/>
  <c r="AB53" i="8"/>
  <c r="AA53" i="8"/>
  <c r="Z53" i="8"/>
  <c r="Y53" i="8"/>
  <c r="X53" i="8"/>
  <c r="W53" i="8"/>
  <c r="V53" i="8"/>
  <c r="U53" i="8"/>
  <c r="T53" i="8"/>
  <c r="S53" i="8"/>
  <c r="Q53" i="8"/>
  <c r="P53" i="8"/>
  <c r="N53" i="8"/>
  <c r="M53" i="8"/>
  <c r="L53" i="8"/>
  <c r="K53" i="8"/>
  <c r="J53" i="8"/>
  <c r="I53" i="8"/>
  <c r="H53" i="8"/>
  <c r="G53" i="8"/>
  <c r="BF43" i="8"/>
  <c r="BE43" i="8"/>
  <c r="AQ43" i="8"/>
  <c r="BP43" i="8"/>
  <c r="BK43" i="8"/>
  <c r="BJ43" i="8"/>
  <c r="BI43" i="8"/>
  <c r="BH43" i="8"/>
  <c r="BG43" i="8"/>
  <c r="BD43" i="8"/>
  <c r="BC43" i="8"/>
  <c r="BB43" i="8"/>
  <c r="BA43" i="8"/>
  <c r="AZ43" i="8"/>
  <c r="AY43" i="8"/>
  <c r="AX43" i="8"/>
  <c r="AW43" i="8"/>
  <c r="AV43" i="8"/>
  <c r="AU43" i="8"/>
  <c r="AT43" i="8"/>
  <c r="AS43" i="8"/>
  <c r="AO43" i="8"/>
  <c r="AN43" i="8"/>
  <c r="AM43" i="8"/>
  <c r="AL43" i="8"/>
  <c r="AK43" i="8"/>
  <c r="AJ43" i="8"/>
  <c r="AI43" i="8"/>
  <c r="AH43" i="8"/>
  <c r="AG43" i="8"/>
  <c r="AF43" i="8"/>
  <c r="AE43" i="8"/>
  <c r="AD43" i="8"/>
  <c r="AA43" i="8"/>
  <c r="Z43" i="8"/>
  <c r="Y43" i="8"/>
  <c r="X43" i="8"/>
  <c r="W43" i="8"/>
  <c r="U43" i="8"/>
  <c r="T43" i="8"/>
  <c r="S43" i="8"/>
  <c r="R43" i="8"/>
  <c r="Q23" i="8"/>
  <c r="P43" i="8"/>
  <c r="O43" i="8"/>
  <c r="N43" i="8"/>
  <c r="M43" i="8"/>
  <c r="L43" i="8"/>
  <c r="K43" i="8"/>
  <c r="J43" i="8"/>
  <c r="I43" i="8"/>
  <c r="H43" i="8"/>
  <c r="G23" i="8"/>
  <c r="BR43" i="8"/>
  <c r="BX39" i="8"/>
  <c r="BW39" i="8"/>
  <c r="BV39" i="8"/>
  <c r="BU39" i="8"/>
  <c r="BT39" i="8"/>
  <c r="BS39" i="8"/>
  <c r="BR39" i="8"/>
  <c r="BQ39" i="8"/>
  <c r="BP39" i="8"/>
  <c r="BO39" i="8"/>
  <c r="BN39" i="8"/>
  <c r="BM39" i="8"/>
  <c r="BL39" i="8"/>
  <c r="BK39" i="8"/>
  <c r="BJ39" i="8"/>
  <c r="BI39" i="8"/>
  <c r="BH39" i="8"/>
  <c r="BG39" i="8"/>
  <c r="BF39" i="8"/>
  <c r="BE39" i="8"/>
  <c r="BD39" i="8"/>
  <c r="BC39" i="8"/>
  <c r="BB39" i="8"/>
  <c r="BA39" i="8"/>
  <c r="AZ39" i="8"/>
  <c r="AY39" i="8"/>
  <c r="AX39" i="8"/>
  <c r="AW39" i="8"/>
  <c r="AV39" i="8"/>
  <c r="AU39" i="8"/>
  <c r="AT39" i="8"/>
  <c r="AS39" i="8"/>
  <c r="AR39" i="8"/>
  <c r="AQ39" i="8"/>
  <c r="AP39" i="8"/>
  <c r="AO39" i="8"/>
  <c r="AN39" i="8"/>
  <c r="AM39" i="8"/>
  <c r="AL39" i="8"/>
  <c r="AK39" i="8"/>
  <c r="AJ39" i="8"/>
  <c r="AI39" i="8"/>
  <c r="AH39" i="8"/>
  <c r="AG39" i="8"/>
  <c r="AF39" i="8"/>
  <c r="AE39" i="8"/>
  <c r="AD39" i="8"/>
  <c r="AC39" i="8"/>
  <c r="AB39" i="8"/>
  <c r="AA39" i="8"/>
  <c r="Z39" i="8"/>
  <c r="Y39" i="8"/>
  <c r="X39" i="8"/>
  <c r="W39" i="8"/>
  <c r="V39" i="8"/>
  <c r="U39" i="8"/>
  <c r="T39" i="8"/>
  <c r="S39" i="8"/>
  <c r="R39" i="8"/>
  <c r="Q39" i="8"/>
  <c r="P39" i="8"/>
  <c r="O39" i="8"/>
  <c r="N39" i="8"/>
  <c r="M39" i="8"/>
  <c r="L39" i="8"/>
  <c r="K39" i="8"/>
  <c r="J39" i="8"/>
  <c r="I39" i="8"/>
  <c r="H39" i="8"/>
  <c r="G39" i="8"/>
  <c r="F39" i="8"/>
  <c r="E39" i="8"/>
  <c r="BX35" i="8"/>
  <c r="BW35" i="8"/>
  <c r="BV35" i="8"/>
  <c r="BU35" i="8"/>
  <c r="BT35" i="8"/>
  <c r="BS35" i="8"/>
  <c r="BR35" i="8"/>
  <c r="BQ35" i="8"/>
  <c r="BP35" i="8"/>
  <c r="BO35" i="8"/>
  <c r="BN35" i="8"/>
  <c r="BM35" i="8"/>
  <c r="BL35" i="8"/>
  <c r="BK35" i="8"/>
  <c r="BJ35" i="8"/>
  <c r="BI35" i="8"/>
  <c r="BH35" i="8"/>
  <c r="BG35" i="8"/>
  <c r="BF35" i="8"/>
  <c r="BE35" i="8"/>
  <c r="BD35" i="8"/>
  <c r="BC35" i="8"/>
  <c r="BB35" i="8"/>
  <c r="BA35" i="8"/>
  <c r="AZ35" i="8"/>
  <c r="AY35" i="8"/>
  <c r="AX35"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R35" i="8"/>
  <c r="Q35" i="8"/>
  <c r="P35" i="8"/>
  <c r="O35" i="8"/>
  <c r="N35" i="8"/>
  <c r="M35" i="8"/>
  <c r="L35" i="8"/>
  <c r="K35" i="8"/>
  <c r="J35" i="8"/>
  <c r="I35" i="8"/>
  <c r="H35" i="8"/>
  <c r="G35" i="8"/>
  <c r="G29" i="8" s="1"/>
  <c r="F35" i="8"/>
  <c r="E35" i="8"/>
  <c r="BX30" i="8"/>
  <c r="BX29" i="8" s="1"/>
  <c r="BW30" i="8"/>
  <c r="BW29" i="8" s="1"/>
  <c r="BV30" i="8"/>
  <c r="BU30" i="8"/>
  <c r="BU29" i="8" s="1"/>
  <c r="BT30" i="8"/>
  <c r="BS30" i="8"/>
  <c r="BR30" i="8"/>
  <c r="BR29" i="8" s="1"/>
  <c r="BQ30" i="8"/>
  <c r="BQ29" i="8" s="1"/>
  <c r="BP30" i="8"/>
  <c r="BP29" i="8" s="1"/>
  <c r="BO30" i="8"/>
  <c r="BO29" i="8" s="1"/>
  <c r="BN30" i="8"/>
  <c r="BN29" i="8" s="1"/>
  <c r="BM30" i="8"/>
  <c r="BM29" i="8" s="1"/>
  <c r="BL30" i="8"/>
  <c r="BL29" i="8" s="1"/>
  <c r="BK30" i="8"/>
  <c r="BK29" i="8" s="1"/>
  <c r="BJ30" i="8"/>
  <c r="BJ29" i="8" s="1"/>
  <c r="BJ22" i="8" s="1"/>
  <c r="BI30" i="8"/>
  <c r="BI29" i="8" s="1"/>
  <c r="BI22" i="8" s="1"/>
  <c r="BH30" i="8"/>
  <c r="BH29" i="8" s="1"/>
  <c r="BH22" i="8" s="1"/>
  <c r="BG30" i="8"/>
  <c r="BG29" i="8" s="1"/>
  <c r="BF30" i="8"/>
  <c r="BF29" i="8" s="1"/>
  <c r="BF22" i="8" s="1"/>
  <c r="BE30" i="8"/>
  <c r="BE29" i="8" s="1"/>
  <c r="BE22" i="8" s="1"/>
  <c r="BD30" i="8"/>
  <c r="BD29" i="8" s="1"/>
  <c r="BD22" i="8" s="1"/>
  <c r="BC30" i="8"/>
  <c r="BC29" i="8" s="1"/>
  <c r="BB30" i="8"/>
  <c r="BB29" i="8" s="1"/>
  <c r="BA30" i="8"/>
  <c r="AZ30" i="8"/>
  <c r="AZ29" i="8" s="1"/>
  <c r="AZ22" i="8" s="1"/>
  <c r="AY30" i="8"/>
  <c r="AY29" i="8" s="1"/>
  <c r="AX30" i="8"/>
  <c r="AX29" i="8" s="1"/>
  <c r="AX22" i="8" s="1"/>
  <c r="AW30" i="8"/>
  <c r="AV30" i="8"/>
  <c r="AV29" i="8" s="1"/>
  <c r="AV22" i="8" s="1"/>
  <c r="AU30" i="8"/>
  <c r="AU29" i="8" s="1"/>
  <c r="AT30" i="8"/>
  <c r="AT29" i="8" s="1"/>
  <c r="AT22" i="8" s="1"/>
  <c r="AS30" i="8"/>
  <c r="AS29" i="8" s="1"/>
  <c r="AS22" i="8" s="1"/>
  <c r="AR30" i="8"/>
  <c r="AR29" i="8" s="1"/>
  <c r="AR22" i="8" s="1"/>
  <c r="AQ30" i="8"/>
  <c r="AQ29" i="8" s="1"/>
  <c r="AQ22" i="8" s="1"/>
  <c r="AP30" i="8"/>
  <c r="AO30" i="8"/>
  <c r="AO29" i="8" s="1"/>
  <c r="AO22" i="8" s="1"/>
  <c r="AN30" i="8"/>
  <c r="AN29" i="8" s="1"/>
  <c r="AN22" i="8" s="1"/>
  <c r="AM30" i="8"/>
  <c r="AM29" i="8" s="1"/>
  <c r="AL30" i="8"/>
  <c r="AL29" i="8" s="1"/>
  <c r="AL22" i="8" s="1"/>
  <c r="AK30" i="8"/>
  <c r="AK29" i="8" s="1"/>
  <c r="AK22" i="8" s="1"/>
  <c r="AJ30" i="8"/>
  <c r="AJ29" i="8" s="1"/>
  <c r="AJ22" i="8" s="1"/>
  <c r="AI30" i="8"/>
  <c r="AI29" i="8" s="1"/>
  <c r="AH30" i="8"/>
  <c r="AH29" i="8" s="1"/>
  <c r="AH22" i="8" s="1"/>
  <c r="AG30" i="8"/>
  <c r="AG29" i="8" s="1"/>
  <c r="AG22" i="8" s="1"/>
  <c r="AF30" i="8"/>
  <c r="AF29" i="8" s="1"/>
  <c r="AF22" i="8" s="1"/>
  <c r="AE30" i="8"/>
  <c r="AE29" i="8" s="1"/>
  <c r="AD30" i="8"/>
  <c r="AD29" i="8" s="1"/>
  <c r="AD22" i="8" s="1"/>
  <c r="AC30" i="8"/>
  <c r="AC29" i="8" s="1"/>
  <c r="AC22" i="8" s="1"/>
  <c r="AB30" i="8"/>
  <c r="AB29" i="8" s="1"/>
  <c r="AB22" i="8" s="1"/>
  <c r="AA30" i="8"/>
  <c r="AA29" i="8" s="1"/>
  <c r="Z30" i="8"/>
  <c r="Z29" i="8" s="1"/>
  <c r="Z22" i="8" s="1"/>
  <c r="Y30" i="8"/>
  <c r="Y29" i="8" s="1"/>
  <c r="Y22" i="8" s="1"/>
  <c r="X30" i="8"/>
  <c r="X29" i="8" s="1"/>
  <c r="W30" i="8"/>
  <c r="W29" i="8" s="1"/>
  <c r="V30" i="8"/>
  <c r="V29" i="8" s="1"/>
  <c r="U30" i="8"/>
  <c r="U29" i="8" s="1"/>
  <c r="T30" i="8"/>
  <c r="T29" i="8" s="1"/>
  <c r="S30" i="8"/>
  <c r="S29" i="8" s="1"/>
  <c r="R30" i="8"/>
  <c r="R29" i="8" s="1"/>
  <c r="Q30" i="8"/>
  <c r="Q22" i="8" s="1"/>
  <c r="P30" i="8"/>
  <c r="P29" i="8" s="1"/>
  <c r="O30" i="8"/>
  <c r="O29" i="8" s="1"/>
  <c r="N30" i="8"/>
  <c r="N29" i="8" s="1"/>
  <c r="M30" i="8"/>
  <c r="M29" i="8" s="1"/>
  <c r="L30" i="8"/>
  <c r="L29" i="8" s="1"/>
  <c r="K30" i="8"/>
  <c r="K29" i="8" s="1"/>
  <c r="J30" i="8"/>
  <c r="J22" i="8" s="1"/>
  <c r="I30" i="8"/>
  <c r="I22" i="8" s="1"/>
  <c r="H30" i="8"/>
  <c r="H29" i="8" s="1"/>
  <c r="F30" i="8"/>
  <c r="E30" i="8"/>
  <c r="T27" i="8"/>
  <c r="S27" i="8"/>
  <c r="R27" i="8"/>
  <c r="Q27" i="8"/>
  <c r="P27" i="8"/>
  <c r="N27" i="8"/>
  <c r="M27" i="8"/>
  <c r="L27" i="8"/>
  <c r="K27" i="8"/>
  <c r="J27" i="8"/>
  <c r="I27" i="8"/>
  <c r="G27" i="8"/>
  <c r="BJ26" i="8"/>
  <c r="BI26" i="8"/>
  <c r="BH26" i="8"/>
  <c r="BG26" i="8"/>
  <c r="BF26" i="8"/>
  <c r="BE26" i="8"/>
  <c r="BD26" i="8"/>
  <c r="BC26" i="8"/>
  <c r="BB26" i="8"/>
  <c r="BA26" i="8"/>
  <c r="AZ26" i="8"/>
  <c r="AY26" i="8"/>
  <c r="AX26"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R26" i="8"/>
  <c r="Q26" i="8"/>
  <c r="P26" i="8"/>
  <c r="O26" i="8"/>
  <c r="N26" i="8"/>
  <c r="M26" i="8"/>
  <c r="L26" i="8"/>
  <c r="K26" i="8"/>
  <c r="J26" i="8"/>
  <c r="I26" i="8"/>
  <c r="H26" i="8"/>
  <c r="F26" i="8"/>
  <c r="E26" i="8"/>
  <c r="BJ25" i="8"/>
  <c r="BI25" i="8"/>
  <c r="BH25" i="8"/>
  <c r="BG25" i="8"/>
  <c r="BF25" i="8"/>
  <c r="BD25" i="8"/>
  <c r="BC25" i="8"/>
  <c r="BB25" i="8"/>
  <c r="BA25" i="8"/>
  <c r="AZ25" i="8"/>
  <c r="AY25" i="8"/>
  <c r="AX25" i="8"/>
  <c r="AW25" i="8"/>
  <c r="AV25" i="8"/>
  <c r="AU25" i="8"/>
  <c r="AT25" i="8"/>
  <c r="AS25" i="8"/>
  <c r="AR25" i="8"/>
  <c r="AQ25" i="8"/>
  <c r="AP25" i="8"/>
  <c r="AO25" i="8"/>
  <c r="AN25" i="8"/>
  <c r="AM25" i="8"/>
  <c r="AL25" i="8"/>
  <c r="AK25" i="8"/>
  <c r="AJ25" i="8"/>
  <c r="AI25" i="8"/>
  <c r="AH25" i="8"/>
  <c r="AG25" i="8"/>
  <c r="AF25" i="8"/>
  <c r="AE25" i="8"/>
  <c r="AD25" i="8"/>
  <c r="AC25" i="8"/>
  <c r="AB25" i="8"/>
  <c r="AA25" i="8"/>
  <c r="Z25" i="8"/>
  <c r="Y25" i="8"/>
  <c r="X25" i="8"/>
  <c r="W25" i="8"/>
  <c r="V25" i="8"/>
  <c r="U25" i="8"/>
  <c r="T25" i="8"/>
  <c r="S25" i="8"/>
  <c r="R25" i="8"/>
  <c r="Q25" i="8"/>
  <c r="P25" i="8"/>
  <c r="O25" i="8"/>
  <c r="N25" i="8"/>
  <c r="M25" i="8"/>
  <c r="L25" i="8"/>
  <c r="K25" i="8"/>
  <c r="J25" i="8"/>
  <c r="I25" i="8"/>
  <c r="H25" i="8"/>
  <c r="G25" i="8"/>
  <c r="E25" i="8"/>
  <c r="AI23" i="8"/>
  <c r="G22" i="8"/>
  <c r="BK21" i="8"/>
  <c r="BN43" i="8" l="1"/>
  <c r="BN42" i="8" s="1"/>
  <c r="BN28" i="8" s="1"/>
  <c r="AC43" i="8"/>
  <c r="AC42" i="8" s="1"/>
  <c r="AX53" i="8"/>
  <c r="E53" i="8"/>
  <c r="AX56" i="8"/>
  <c r="AP29" i="8"/>
  <c r="AP22" i="8" s="1"/>
  <c r="AP21" i="8" s="1"/>
  <c r="V43" i="8"/>
  <c r="V42" i="8" s="1"/>
  <c r="V23" i="8" s="1"/>
  <c r="N22" i="8"/>
  <c r="R22" i="8"/>
  <c r="V22" i="8"/>
  <c r="J29" i="8"/>
  <c r="BR42" i="8"/>
  <c r="BR28" i="8" s="1"/>
  <c r="N23" i="8"/>
  <c r="P23" i="8"/>
  <c r="F29" i="8"/>
  <c r="F22" i="8" s="1"/>
  <c r="Q29" i="8"/>
  <c r="BA29" i="8"/>
  <c r="BA22" i="8" s="1"/>
  <c r="AW29" i="8"/>
  <c r="AW22" i="8" s="1"/>
  <c r="L23" i="8"/>
  <c r="M23" i="8"/>
  <c r="E29" i="8"/>
  <c r="E22" i="8" s="1"/>
  <c r="G43" i="8"/>
  <c r="G42" i="8" s="1"/>
  <c r="G28" i="8" s="1"/>
  <c r="BM25" i="8"/>
  <c r="BQ25" i="8"/>
  <c r="BW25" i="8"/>
  <c r="BP26" i="8"/>
  <c r="BT26" i="8"/>
  <c r="BX26" i="8"/>
  <c r="BN26" i="8"/>
  <c r="BV26" i="8"/>
  <c r="BG42" i="8"/>
  <c r="BG23" i="8" s="1"/>
  <c r="I29" i="8"/>
  <c r="Q43" i="8"/>
  <c r="Q42" i="8" s="1"/>
  <c r="BX43" i="8"/>
  <c r="BX42" i="8" s="1"/>
  <c r="BX28" i="8" s="1"/>
  <c r="I23" i="8"/>
  <c r="I21" i="8" s="1"/>
  <c r="AI28" i="8"/>
  <c r="G21" i="8"/>
  <c r="S42" i="8"/>
  <c r="S28" i="8" s="1"/>
  <c r="BL43" i="8"/>
  <c r="BL42" i="8" s="1"/>
  <c r="BX24" i="8"/>
  <c r="AU42" i="8"/>
  <c r="AU23" i="8" s="1"/>
  <c r="AK42" i="8"/>
  <c r="AK23" i="8" s="1"/>
  <c r="AK21" i="8" s="1"/>
  <c r="AO42" i="8"/>
  <c r="AO23" i="8" s="1"/>
  <c r="AO21" i="8" s="1"/>
  <c r="BP24" i="8"/>
  <c r="AF42" i="8"/>
  <c r="AF28" i="8" s="1"/>
  <c r="O42" i="8"/>
  <c r="O23" i="8" s="1"/>
  <c r="T22" i="8"/>
  <c r="BX22" i="8" s="1"/>
  <c r="S23" i="8"/>
  <c r="AY42" i="8"/>
  <c r="AY23" i="8" s="1"/>
  <c r="BU24" i="8"/>
  <c r="BT24" i="8"/>
  <c r="BV24" i="8"/>
  <c r="BM24" i="8"/>
  <c r="BH42" i="8"/>
  <c r="BH28" i="8" s="1"/>
  <c r="BK42" i="8"/>
  <c r="BK28" i="8" s="1"/>
  <c r="P22" i="8"/>
  <c r="BT22" i="8" s="1"/>
  <c r="T23" i="8"/>
  <c r="AZ42" i="8"/>
  <c r="AZ28" i="8" s="1"/>
  <c r="AL42" i="8"/>
  <c r="AL23" i="8" s="1"/>
  <c r="AL21" i="8" s="1"/>
  <c r="W42" i="8"/>
  <c r="W23" i="8" s="1"/>
  <c r="BE27" i="8"/>
  <c r="U22" i="8"/>
  <c r="R42" i="8"/>
  <c r="R23" i="8" s="1"/>
  <c r="AE42" i="8"/>
  <c r="AE23" i="8" s="1"/>
  <c r="AM42" i="8"/>
  <c r="AM23" i="8" s="1"/>
  <c r="AV42" i="8"/>
  <c r="AT42" i="8"/>
  <c r="AT23" i="8" s="1"/>
  <c r="AT21" i="8" s="1"/>
  <c r="J23" i="8"/>
  <c r="J21" i="8" s="1"/>
  <c r="BU25" i="8"/>
  <c r="Q21" i="8"/>
  <c r="BN27" i="8"/>
  <c r="BC42" i="8"/>
  <c r="BC23" i="8" s="1"/>
  <c r="BO24" i="8"/>
  <c r="BL24" i="8"/>
  <c r="BW24" i="8"/>
  <c r="BT27" i="8"/>
  <c r="AA42" i="8"/>
  <c r="AA23" i="8" s="1"/>
  <c r="AQ42" i="8"/>
  <c r="AQ23" i="8" s="1"/>
  <c r="AQ21" i="8" s="1"/>
  <c r="L22" i="8"/>
  <c r="BB22" i="8"/>
  <c r="BS24" i="8"/>
  <c r="BO25" i="8"/>
  <c r="BL26" i="8"/>
  <c r="H42" i="8"/>
  <c r="L42" i="8"/>
  <c r="L28" i="8" s="1"/>
  <c r="T42" i="8"/>
  <c r="T28" i="8" s="1"/>
  <c r="X42" i="8"/>
  <c r="X23" i="8" s="1"/>
  <c r="AH42" i="8"/>
  <c r="AH23" i="8" s="1"/>
  <c r="AH21" i="8" s="1"/>
  <c r="BB42" i="8"/>
  <c r="BB23" i="8" s="1"/>
  <c r="BF42" i="8"/>
  <c r="BF28" i="8" s="1"/>
  <c r="BJ42" i="8"/>
  <c r="BJ23" i="8" s="1"/>
  <c r="BJ21" i="8" s="1"/>
  <c r="I42" i="8"/>
  <c r="M42" i="8"/>
  <c r="M28" i="8" s="1"/>
  <c r="U42" i="8"/>
  <c r="U23" i="8" s="1"/>
  <c r="Y42" i="8"/>
  <c r="Y23" i="8" s="1"/>
  <c r="Y21" i="8" s="1"/>
  <c r="AG42" i="8"/>
  <c r="AG23" i="8" s="1"/>
  <c r="AG21" i="8" s="1"/>
  <c r="AS42" i="8"/>
  <c r="AW42" i="8"/>
  <c r="AW23" i="8" s="1"/>
  <c r="BA42" i="8"/>
  <c r="BA23" i="8" s="1"/>
  <c r="BI42" i="8"/>
  <c r="BI23" i="8" s="1"/>
  <c r="BI21" i="8" s="1"/>
  <c r="H22" i="8"/>
  <c r="M22" i="8"/>
  <c r="X22" i="8"/>
  <c r="BN22" i="8" s="1"/>
  <c r="BL25" i="8"/>
  <c r="BP25" i="8"/>
  <c r="BX25" i="8"/>
  <c r="BV27" i="8"/>
  <c r="K42" i="8"/>
  <c r="K23" i="8" s="1"/>
  <c r="BP42" i="8"/>
  <c r="BP28" i="8" s="1"/>
  <c r="AD42" i="8"/>
  <c r="AD23" i="8" s="1"/>
  <c r="AD21" i="8" s="1"/>
  <c r="BQ24" i="8"/>
  <c r="BU26" i="8"/>
  <c r="AJ42" i="8"/>
  <c r="AN42" i="8"/>
  <c r="BT43" i="8"/>
  <c r="BT42" i="8" s="1"/>
  <c r="BO43" i="8"/>
  <c r="BO42" i="8" s="1"/>
  <c r="BO28" i="8" s="1"/>
  <c r="BV43" i="8"/>
  <c r="BW43" i="8"/>
  <c r="BW42" i="8" s="1"/>
  <c r="BW28" i="8" s="1"/>
  <c r="AB21" i="8"/>
  <c r="BO26" i="8"/>
  <c r="BS26" i="8"/>
  <c r="BW26" i="8"/>
  <c r="BM27" i="8"/>
  <c r="BQ27" i="8"/>
  <c r="BU27" i="8"/>
  <c r="BO27" i="8"/>
  <c r="BW27" i="8"/>
  <c r="BX27" i="8"/>
  <c r="BU43" i="8"/>
  <c r="BU42" i="8" s="1"/>
  <c r="BU28" i="8" s="1"/>
  <c r="BM43" i="8"/>
  <c r="BM42" i="8" s="1"/>
  <c r="BM28" i="8" s="1"/>
  <c r="BQ43" i="8"/>
  <c r="BQ42" i="8" s="1"/>
  <c r="BQ28" i="8" s="1"/>
  <c r="BN25" i="8"/>
  <c r="BM26" i="8"/>
  <c r="BQ26" i="8"/>
  <c r="BN24" i="8"/>
  <c r="K22" i="8"/>
  <c r="O22" i="8"/>
  <c r="S22" i="8"/>
  <c r="W22" i="8"/>
  <c r="AA22" i="8"/>
  <c r="AE22" i="8"/>
  <c r="AI22" i="8"/>
  <c r="AI21" i="8" s="1"/>
  <c r="AM22" i="8"/>
  <c r="AU22" i="8"/>
  <c r="AY22" i="8"/>
  <c r="BC22" i="8"/>
  <c r="BG22" i="8"/>
  <c r="BP27" i="8"/>
  <c r="N42" i="8"/>
  <c r="N28" i="8" s="1"/>
  <c r="AR43" i="8"/>
  <c r="AR42" i="8" s="1"/>
  <c r="F56" i="8"/>
  <c r="J42" i="8"/>
  <c r="Z42" i="8"/>
  <c r="Z23" i="8" s="1"/>
  <c r="Z21" i="8" s="1"/>
  <c r="BD42" i="8"/>
  <c r="P42" i="8"/>
  <c r="P28" i="8" s="1"/>
  <c r="BV53" i="8"/>
  <c r="CU62" i="8"/>
  <c r="E56" i="8"/>
  <c r="CN62" i="8"/>
  <c r="BL22" i="8" l="1"/>
  <c r="N21" i="8"/>
  <c r="R21" i="8"/>
  <c r="AX42" i="8"/>
  <c r="I28" i="8"/>
  <c r="BG28" i="8"/>
  <c r="P21" i="8"/>
  <c r="BF23" i="8"/>
  <c r="BF21" i="8" s="1"/>
  <c r="J28" i="8"/>
  <c r="BG21" i="8"/>
  <c r="AM21" i="8"/>
  <c r="Q28" i="8"/>
  <c r="AL28" i="8"/>
  <c r="M21" i="8"/>
  <c r="AW21" i="8"/>
  <c r="BB21" i="8"/>
  <c r="L21" i="8"/>
  <c r="O28" i="8"/>
  <c r="R28" i="8"/>
  <c r="BA21" i="8"/>
  <c r="AK28" i="8"/>
  <c r="BC21" i="8"/>
  <c r="AT28" i="8"/>
  <c r="AZ23" i="8"/>
  <c r="AZ21" i="8" s="1"/>
  <c r="AW28" i="8"/>
  <c r="AU21" i="8"/>
  <c r="AF23" i="8"/>
  <c r="AF21" i="8" s="1"/>
  <c r="BA28" i="8"/>
  <c r="AQ28" i="8"/>
  <c r="F43" i="8"/>
  <c r="BP22" i="8"/>
  <c r="AY28" i="8"/>
  <c r="AU28" i="8"/>
  <c r="AO28" i="8"/>
  <c r="BQ23" i="8"/>
  <c r="BM23" i="8"/>
  <c r="T21" i="8"/>
  <c r="BI28" i="8"/>
  <c r="W28" i="8"/>
  <c r="AD28" i="8"/>
  <c r="U21" i="8"/>
  <c r="AY21" i="8"/>
  <c r="X21" i="8"/>
  <c r="AM28" i="8"/>
  <c r="BH23" i="8"/>
  <c r="BH21" i="8" s="1"/>
  <c r="V28" i="8"/>
  <c r="AJ23" i="8"/>
  <c r="AV28" i="8"/>
  <c r="AV23" i="8"/>
  <c r="AH28" i="8"/>
  <c r="AE21" i="8"/>
  <c r="V21" i="8"/>
  <c r="BJ28" i="8"/>
  <c r="AS28" i="8"/>
  <c r="AS23" i="8"/>
  <c r="H23" i="8"/>
  <c r="H21" i="8" s="1"/>
  <c r="H28" i="8"/>
  <c r="BB28" i="8"/>
  <c r="X28" i="8"/>
  <c r="BO23" i="8"/>
  <c r="AE28" i="8"/>
  <c r="K28" i="8"/>
  <c r="U28" i="8"/>
  <c r="BC28" i="8"/>
  <c r="AA28" i="8"/>
  <c r="AG28" i="8"/>
  <c r="AN28" i="8"/>
  <c r="AN23" i="8"/>
  <c r="AN21" i="8" s="1"/>
  <c r="Y28" i="8"/>
  <c r="BW23" i="8"/>
  <c r="BV42" i="8"/>
  <c r="AR28" i="8"/>
  <c r="AR23" i="8"/>
  <c r="BM22" i="8"/>
  <c r="W21" i="8"/>
  <c r="BU22" i="8"/>
  <c r="BW22" i="8"/>
  <c r="S21" i="8"/>
  <c r="BS43" i="8"/>
  <c r="BS22" i="8"/>
  <c r="O21" i="8"/>
  <c r="BE53" i="8"/>
  <c r="BE42" i="8" s="1"/>
  <c r="F53" i="8"/>
  <c r="BD28" i="8"/>
  <c r="BD23" i="8"/>
  <c r="BD21" i="8" s="1"/>
  <c r="BS53" i="8"/>
  <c r="E42" i="8"/>
  <c r="AC28" i="8"/>
  <c r="AC23" i="8"/>
  <c r="Z28" i="8"/>
  <c r="BQ22" i="8"/>
  <c r="AA21" i="8"/>
  <c r="K21" i="8"/>
  <c r="BO22" i="8"/>
  <c r="F42" i="8" l="1"/>
  <c r="BO21" i="8"/>
  <c r="AX23" i="8"/>
  <c r="BQ21" i="8"/>
  <c r="BV23" i="8"/>
  <c r="BV21" i="8" s="1"/>
  <c r="BN23" i="8"/>
  <c r="BN21" i="8" s="1"/>
  <c r="BM21" i="8"/>
  <c r="BW21" i="8"/>
  <c r="BP23" i="8"/>
  <c r="BP21" i="8" s="1"/>
  <c r="AS21" i="8"/>
  <c r="BU23" i="8"/>
  <c r="BU21" i="8" s="1"/>
  <c r="AV21" i="8"/>
  <c r="BX23" i="8"/>
  <c r="BX21" i="8" s="1"/>
  <c r="AC21" i="8"/>
  <c r="BE23" i="8"/>
  <c r="E23" i="8"/>
  <c r="BS42" i="8"/>
  <c r="BS28" i="8" s="1"/>
  <c r="AR21" i="8"/>
  <c r="BT23" i="8"/>
  <c r="BT21" i="8" s="1"/>
  <c r="BL23" i="8" l="1"/>
  <c r="AM90" i="7"/>
  <c r="AL90" i="7"/>
  <c r="AK90" i="7"/>
  <c r="AJ90" i="7"/>
  <c r="AG26" i="7"/>
  <c r="AE26" i="7"/>
  <c r="AC26" i="7"/>
  <c r="AB26" i="7"/>
  <c r="T26" i="7"/>
  <c r="S26" i="7"/>
  <c r="R26" i="7"/>
  <c r="K26" i="7"/>
  <c r="AO69" i="7"/>
  <c r="AO23" i="7" s="1"/>
  <c r="AN69" i="7"/>
  <c r="AN23" i="7" s="1"/>
  <c r="AM69" i="7"/>
  <c r="AM23" i="7" s="1"/>
  <c r="AL69" i="7"/>
  <c r="AL23" i="7" s="1"/>
  <c r="AK69" i="7"/>
  <c r="AK23" i="7" s="1"/>
  <c r="AJ69" i="7"/>
  <c r="AJ23" i="7" s="1"/>
  <c r="AI69" i="7"/>
  <c r="AI23" i="7" s="1"/>
  <c r="AH69" i="7"/>
  <c r="AH23" i="7" s="1"/>
  <c r="AG69" i="7"/>
  <c r="AG23" i="7" s="1"/>
  <c r="AF69" i="7"/>
  <c r="AF23" i="7" s="1"/>
  <c r="AE69" i="7"/>
  <c r="AE23" i="7" s="1"/>
  <c r="AD69" i="7"/>
  <c r="AD23" i="7" s="1"/>
  <c r="AC69" i="7"/>
  <c r="AC23" i="7" s="1"/>
  <c r="AB69" i="7"/>
  <c r="AB23" i="7" s="1"/>
  <c r="AA69" i="7"/>
  <c r="AA23" i="7" s="1"/>
  <c r="Z69" i="7"/>
  <c r="Z23" i="7" s="1"/>
  <c r="Y69" i="7"/>
  <c r="Y23" i="7" s="1"/>
  <c r="X69" i="7"/>
  <c r="X23" i="7" s="1"/>
  <c r="W69" i="7"/>
  <c r="W23" i="7" s="1"/>
  <c r="V69" i="7"/>
  <c r="V23" i="7" s="1"/>
  <c r="M69" i="7"/>
  <c r="M23" i="7" s="1"/>
  <c r="L69" i="7"/>
  <c r="L23" i="7" s="1"/>
  <c r="AO66" i="7"/>
  <c r="AN66" i="7"/>
  <c r="AM66" i="7"/>
  <c r="AL66" i="7"/>
  <c r="AK66" i="7"/>
  <c r="AJ66" i="7"/>
  <c r="AI66" i="7"/>
  <c r="AH66" i="7"/>
  <c r="AG66" i="7"/>
  <c r="AF66" i="7"/>
  <c r="AE66" i="7"/>
  <c r="AD66" i="7"/>
  <c r="AC66" i="7"/>
  <c r="AB66" i="7"/>
  <c r="AA66" i="7"/>
  <c r="Z66" i="7"/>
  <c r="Y66" i="7"/>
  <c r="X66" i="7"/>
  <c r="W66" i="7"/>
  <c r="V66" i="7"/>
  <c r="U66" i="7"/>
  <c r="T66" i="7"/>
  <c r="S66" i="7"/>
  <c r="R66" i="7"/>
  <c r="Q66" i="7"/>
  <c r="P66" i="7"/>
  <c r="O66" i="7"/>
  <c r="N66" i="7"/>
  <c r="M66" i="7"/>
  <c r="L66" i="7"/>
  <c r="K66" i="7"/>
  <c r="J66" i="7"/>
  <c r="I66" i="7"/>
  <c r="AI56" i="7"/>
  <c r="AE56" i="7"/>
  <c r="AC56" i="7"/>
  <c r="AM56" i="7"/>
  <c r="AL56" i="7"/>
  <c r="AK56" i="7"/>
  <c r="AJ56" i="7"/>
  <c r="AB56" i="7"/>
  <c r="U56" i="7"/>
  <c r="T56" i="7"/>
  <c r="R56" i="7"/>
  <c r="P56" i="7"/>
  <c r="O56" i="7"/>
  <c r="M56" i="7"/>
  <c r="K56" i="7"/>
  <c r="AE53" i="7"/>
  <c r="AE52" i="7" s="1"/>
  <c r="AD53" i="7"/>
  <c r="AD52" i="7" s="1"/>
  <c r="AB53" i="7"/>
  <c r="AB52" i="7" s="1"/>
  <c r="U53" i="7"/>
  <c r="U52" i="7" s="1"/>
  <c r="T53" i="7"/>
  <c r="T52" i="7" s="1"/>
  <c r="R53" i="7"/>
  <c r="R52" i="7" s="1"/>
  <c r="P53" i="7"/>
  <c r="P52" i="7" s="1"/>
  <c r="O53" i="7"/>
  <c r="O52" i="7" s="1"/>
  <c r="M53" i="7"/>
  <c r="M52" i="7" s="1"/>
  <c r="K53" i="7"/>
  <c r="K52" i="7" s="1"/>
  <c r="J53" i="7"/>
  <c r="J52" i="7" s="1"/>
  <c r="I53" i="7"/>
  <c r="I52" i="7" s="1"/>
  <c r="AM42" i="7"/>
  <c r="AL42" i="7"/>
  <c r="AK42" i="7"/>
  <c r="AJ42" i="7"/>
  <c r="AH42" i="7"/>
  <c r="AC42" i="7"/>
  <c r="AB42" i="7"/>
  <c r="U42" i="7"/>
  <c r="S42" i="7"/>
  <c r="R42" i="7"/>
  <c r="P42" i="7"/>
  <c r="N42" i="7"/>
  <c r="M42" i="7"/>
  <c r="K42" i="7"/>
  <c r="J42" i="7"/>
  <c r="I42" i="7"/>
  <c r="AO34" i="7"/>
  <c r="AN34" i="7"/>
  <c r="AM34" i="7"/>
  <c r="AL34" i="7"/>
  <c r="AK34" i="7"/>
  <c r="AJ34" i="7"/>
  <c r="AI34" i="7"/>
  <c r="AH34" i="7"/>
  <c r="AG34" i="7"/>
  <c r="AF34" i="7"/>
  <c r="AE34" i="7"/>
  <c r="AD34" i="7"/>
  <c r="AC34" i="7"/>
  <c r="AB34" i="7"/>
  <c r="AA34" i="7"/>
  <c r="Z34" i="7"/>
  <c r="Y34" i="7"/>
  <c r="X34" i="7"/>
  <c r="W34" i="7"/>
  <c r="V34" i="7"/>
  <c r="U34" i="7"/>
  <c r="T34" i="7"/>
  <c r="S34" i="7"/>
  <c r="R34" i="7"/>
  <c r="Q34" i="7"/>
  <c r="P34" i="7"/>
  <c r="O34" i="7"/>
  <c r="N34" i="7"/>
  <c r="M34" i="7"/>
  <c r="L34" i="7"/>
  <c r="K34" i="7"/>
  <c r="J34" i="7"/>
  <c r="I34" i="7"/>
  <c r="AO29" i="7"/>
  <c r="AN29" i="7"/>
  <c r="AM29" i="7"/>
  <c r="AL29" i="7"/>
  <c r="AK29" i="7"/>
  <c r="AJ29" i="7"/>
  <c r="AI29" i="7"/>
  <c r="AH29" i="7"/>
  <c r="AG29" i="7"/>
  <c r="AF29" i="7"/>
  <c r="AE29" i="7"/>
  <c r="AD29" i="7"/>
  <c r="AC29" i="7"/>
  <c r="AB29" i="7"/>
  <c r="AA29" i="7"/>
  <c r="Z29" i="7"/>
  <c r="Y29" i="7"/>
  <c r="X29" i="7"/>
  <c r="W29" i="7"/>
  <c r="V29" i="7"/>
  <c r="U29" i="7"/>
  <c r="T29" i="7"/>
  <c r="S29" i="7"/>
  <c r="R29" i="7"/>
  <c r="Q29" i="7"/>
  <c r="P29" i="7"/>
  <c r="O29" i="7"/>
  <c r="N29" i="7"/>
  <c r="M29" i="7"/>
  <c r="L29" i="7"/>
  <c r="K29" i="7"/>
  <c r="J29" i="7"/>
  <c r="I29" i="7"/>
  <c r="O26" i="7"/>
  <c r="N26" i="7"/>
  <c r="M26" i="7"/>
  <c r="J26" i="7"/>
  <c r="I26" i="7"/>
  <c r="AO25" i="7"/>
  <c r="AN25" i="7"/>
  <c r="AM25" i="7"/>
  <c r="AL25" i="7"/>
  <c r="AK25" i="7"/>
  <c r="AJ25" i="7"/>
  <c r="AI25" i="7"/>
  <c r="AH25" i="7"/>
  <c r="AG25" i="7"/>
  <c r="AF25" i="7"/>
  <c r="AE25" i="7"/>
  <c r="AD25" i="7"/>
  <c r="AC25" i="7"/>
  <c r="AB25" i="7"/>
  <c r="AA25" i="7"/>
  <c r="Z25" i="7"/>
  <c r="Y25" i="7"/>
  <c r="X25" i="7"/>
  <c r="W25" i="7"/>
  <c r="V25" i="7"/>
  <c r="U25" i="7"/>
  <c r="T25" i="7"/>
  <c r="S25" i="7"/>
  <c r="R25" i="7"/>
  <c r="Q25" i="7"/>
  <c r="P25" i="7"/>
  <c r="O25" i="7"/>
  <c r="N25" i="7"/>
  <c r="M25" i="7"/>
  <c r="L25" i="7"/>
  <c r="K25" i="7"/>
  <c r="J25" i="7"/>
  <c r="I25" i="7"/>
  <c r="AN24" i="7"/>
  <c r="AM24" i="7"/>
  <c r="AL24" i="7"/>
  <c r="AK24" i="7"/>
  <c r="AJ24" i="7"/>
  <c r="AH24" i="7"/>
  <c r="AG24" i="7"/>
  <c r="AF24" i="7"/>
  <c r="AE24" i="7"/>
  <c r="AD24" i="7"/>
  <c r="AC24" i="7"/>
  <c r="AB24" i="7"/>
  <c r="AA24" i="7"/>
  <c r="Z24" i="7"/>
  <c r="Y24" i="7"/>
  <c r="X24" i="7"/>
  <c r="W24" i="7"/>
  <c r="V24" i="7"/>
  <c r="U24" i="7"/>
  <c r="T24" i="7"/>
  <c r="S24" i="7"/>
  <c r="R24" i="7"/>
  <c r="Q24" i="7"/>
  <c r="P24" i="7"/>
  <c r="O24" i="7"/>
  <c r="N24" i="7"/>
  <c r="M24" i="7"/>
  <c r="L24" i="7"/>
  <c r="K24" i="7"/>
  <c r="J24" i="7"/>
  <c r="I24" i="7"/>
  <c r="U23" i="7"/>
  <c r="T23" i="7"/>
  <c r="S23" i="7"/>
  <c r="R23" i="7"/>
  <c r="Q23" i="7"/>
  <c r="P23" i="7"/>
  <c r="O23" i="7"/>
  <c r="N23" i="7"/>
  <c r="K23" i="7"/>
  <c r="J23" i="7"/>
  <c r="I23" i="7"/>
  <c r="K21" i="7"/>
  <c r="AK41" i="7" l="1"/>
  <c r="AK22" i="7" s="1"/>
  <c r="K41" i="7"/>
  <c r="K22" i="7" s="1"/>
  <c r="K20" i="7" s="1"/>
  <c r="R41" i="7"/>
  <c r="R22" i="7" s="1"/>
  <c r="U41" i="7"/>
  <c r="U22" i="7" s="1"/>
  <c r="AM41" i="7"/>
  <c r="AM22" i="7" s="1"/>
  <c r="AJ41" i="7"/>
  <c r="AJ22" i="7" s="1"/>
  <c r="AK89" i="7"/>
  <c r="AK26" i="7" s="1"/>
  <c r="AL89" i="7"/>
  <c r="AL26" i="7" s="1"/>
  <c r="AM89" i="7"/>
  <c r="AM26" i="7" s="1"/>
  <c r="AJ89" i="7"/>
  <c r="AJ26" i="7" s="1"/>
  <c r="M41" i="7"/>
  <c r="AL41" i="7"/>
  <c r="P41" i="7"/>
  <c r="P22" i="7" s="1"/>
  <c r="AB41" i="7"/>
  <c r="AB22" i="7" s="1"/>
  <c r="Y28" i="7"/>
  <c r="Y21" i="7" s="1"/>
  <c r="N28" i="7"/>
  <c r="N21" i="7" s="1"/>
  <c r="U28" i="7"/>
  <c r="U21" i="7" s="1"/>
  <c r="AK28" i="7"/>
  <c r="AK21" i="7" s="1"/>
  <c r="AO28" i="7"/>
  <c r="AO21" i="7" s="1"/>
  <c r="L28" i="7"/>
  <c r="L21" i="7" s="1"/>
  <c r="P28" i="7"/>
  <c r="P21" i="7" s="1"/>
  <c r="T28" i="7"/>
  <c r="T21" i="7" s="1"/>
  <c r="X28" i="7"/>
  <c r="X21" i="7" s="1"/>
  <c r="AB28" i="7"/>
  <c r="AB21" i="7" s="1"/>
  <c r="AF28" i="7"/>
  <c r="AF21" i="7" s="1"/>
  <c r="AJ28" i="7"/>
  <c r="AJ21" i="7" s="1"/>
  <c r="AN28" i="7"/>
  <c r="AN21" i="7" s="1"/>
  <c r="AD28" i="7"/>
  <c r="AD21" i="7" s="1"/>
  <c r="AD56" i="7"/>
  <c r="V28" i="7"/>
  <c r="V21" i="7" s="1"/>
  <c r="AL28" i="7"/>
  <c r="AL21" i="7" s="1"/>
  <c r="M28" i="7"/>
  <c r="M21" i="7" s="1"/>
  <c r="Q28" i="7"/>
  <c r="Q21" i="7" s="1"/>
  <c r="AC28" i="7"/>
  <c r="AC21" i="7" s="1"/>
  <c r="AG28" i="7"/>
  <c r="AG21" i="7" s="1"/>
  <c r="R28" i="7"/>
  <c r="R21" i="7" s="1"/>
  <c r="Z28" i="7"/>
  <c r="Z21" i="7" s="1"/>
  <c r="AH28" i="7"/>
  <c r="AH21" i="7" s="1"/>
  <c r="I28" i="7"/>
  <c r="I21" i="7" s="1"/>
  <c r="AD26" i="7"/>
  <c r="V26" i="7"/>
  <c r="S28" i="7"/>
  <c r="S21" i="7" s="1"/>
  <c r="AA28" i="7"/>
  <c r="AA21" i="7" s="1"/>
  <c r="AI28" i="7"/>
  <c r="AI21" i="7" s="1"/>
  <c r="J28" i="7"/>
  <c r="J21" i="7" s="1"/>
  <c r="AN56" i="7"/>
  <c r="O28" i="7"/>
  <c r="O21" i="7" s="1"/>
  <c r="W28" i="7"/>
  <c r="W21" i="7" s="1"/>
  <c r="AE28" i="7"/>
  <c r="AE21" i="7" s="1"/>
  <c r="AM28" i="7"/>
  <c r="AM21" i="7" s="1"/>
  <c r="AH56" i="7"/>
  <c r="AH41" i="7" s="1"/>
  <c r="N56" i="7"/>
  <c r="N41" i="7" s="1"/>
  <c r="L56" i="7"/>
  <c r="AD42" i="7"/>
  <c r="AC53" i="7"/>
  <c r="AC52" i="7" s="1"/>
  <c r="AC41" i="7" s="1"/>
  <c r="W56" i="7"/>
  <c r="Y56" i="7"/>
  <c r="AF56" i="7"/>
  <c r="F89" i="8"/>
  <c r="AA89" i="7"/>
  <c r="AI26" i="7"/>
  <c r="U89" i="7"/>
  <c r="AO42" i="7"/>
  <c r="F27" i="8" l="1"/>
  <c r="AI41" i="7"/>
  <c r="AI22" i="7" s="1"/>
  <c r="AE41" i="7"/>
  <c r="AE22" i="7" s="1"/>
  <c r="AG56" i="7"/>
  <c r="AG41" i="7" s="1"/>
  <c r="AG22" i="7" s="1"/>
  <c r="AD41" i="7"/>
  <c r="AD22" i="7" s="1"/>
  <c r="AL27" i="7"/>
  <c r="AO89" i="7"/>
  <c r="AO26" i="7" s="1"/>
  <c r="AF41" i="7"/>
  <c r="AN41" i="7"/>
  <c r="AN22" i="7" s="1"/>
  <c r="AJ20" i="7"/>
  <c r="AK20" i="7"/>
  <c r="AB20" i="7"/>
  <c r="W26" i="7"/>
  <c r="R20" i="7"/>
  <c r="AM20" i="7"/>
  <c r="AM27" i="7"/>
  <c r="AJ27" i="7"/>
  <c r="AL22" i="7"/>
  <c r="AL20" i="7" s="1"/>
  <c r="AB27" i="7"/>
  <c r="R27" i="7"/>
  <c r="AH22" i="7"/>
  <c r="AA42" i="7"/>
  <c r="J56" i="7"/>
  <c r="J41" i="7" s="1"/>
  <c r="X56" i="7"/>
  <c r="I56" i="7"/>
  <c r="I41" i="7" s="1"/>
  <c r="V56" i="7"/>
  <c r="Z56" i="7"/>
  <c r="AK27" i="7"/>
  <c r="X26" i="7"/>
  <c r="Y26" i="7"/>
  <c r="AC22" i="7"/>
  <c r="AC20" i="7" s="1"/>
  <c r="AC27" i="7"/>
  <c r="W42" i="7"/>
  <c r="W41" i="7" s="1"/>
  <c r="M27" i="7"/>
  <c r="M22" i="7"/>
  <c r="M20" i="7" s="1"/>
  <c r="AA26" i="7"/>
  <c r="Y42" i="7"/>
  <c r="Y41" i="7" s="1"/>
  <c r="AO56" i="7"/>
  <c r="AO41" i="7" s="1"/>
  <c r="AE20" i="7" l="1"/>
  <c r="AG20" i="7"/>
  <c r="AD27" i="7"/>
  <c r="AD20" i="7"/>
  <c r="AG27" i="7"/>
  <c r="Z89" i="7"/>
  <c r="Z26" i="7" s="1"/>
  <c r="Q89" i="7"/>
  <c r="Q26" i="7" s="1"/>
  <c r="AE27" i="7"/>
  <c r="AO22" i="7"/>
  <c r="W22" i="7"/>
  <c r="W20" i="7" s="1"/>
  <c r="W27" i="7"/>
  <c r="J22" i="7"/>
  <c r="J20" i="7" s="1"/>
  <c r="J27" i="7"/>
  <c r="L42" i="7"/>
  <c r="L41" i="7" s="1"/>
  <c r="O42" i="7"/>
  <c r="O41" i="7" s="1"/>
  <c r="Z42" i="7"/>
  <c r="Z41" i="7" s="1"/>
  <c r="V42" i="7"/>
  <c r="V41" i="7" s="1"/>
  <c r="X42" i="7"/>
  <c r="X41" i="7" s="1"/>
  <c r="U26" i="7"/>
  <c r="U20" i="7" s="1"/>
  <c r="U27" i="7"/>
  <c r="Y22" i="7"/>
  <c r="Y20" i="7" s="1"/>
  <c r="Y27" i="7"/>
  <c r="AA56" i="7"/>
  <c r="AA41" i="7" s="1"/>
  <c r="AF22" i="7"/>
  <c r="I22" i="7"/>
  <c r="I20" i="7" s="1"/>
  <c r="I27" i="7"/>
  <c r="T42" i="7"/>
  <c r="T41" i="7" s="1"/>
  <c r="Q42" i="7"/>
  <c r="L22" i="7" l="1"/>
  <c r="AA22" i="7"/>
  <c r="AA20" i="7" s="1"/>
  <c r="AA27" i="7"/>
  <c r="S56" i="7"/>
  <c r="S41" i="7" s="1"/>
  <c r="Q56" i="7"/>
  <c r="Q41" i="7" s="1"/>
  <c r="O22" i="7"/>
  <c r="O20" i="7" s="1"/>
  <c r="O27" i="7"/>
  <c r="Z27" i="7"/>
  <c r="Z22" i="7"/>
  <c r="Z20" i="7" s="1"/>
  <c r="N27" i="7"/>
  <c r="N22" i="7"/>
  <c r="N20" i="7" s="1"/>
  <c r="T22" i="7"/>
  <c r="T20" i="7" s="1"/>
  <c r="T27" i="7"/>
  <c r="Q22" i="7" l="1"/>
  <c r="Q20" i="7" s="1"/>
  <c r="Q27" i="7"/>
  <c r="V27" i="7"/>
  <c r="V22" i="7"/>
  <c r="V20" i="7" s="1"/>
  <c r="S22" i="7"/>
  <c r="S20" i="7" s="1"/>
  <c r="S27" i="7"/>
  <c r="X22" i="7"/>
  <c r="X20" i="7" s="1"/>
  <c r="X27" i="7"/>
  <c r="BG129" i="6" l="1"/>
  <c r="BW26" i="6"/>
  <c r="BR26" i="6"/>
  <c r="BQ89" i="6"/>
  <c r="BP90" i="6"/>
  <c r="BP89" i="6" s="1"/>
  <c r="BO90" i="6"/>
  <c r="BO89" i="6" s="1"/>
  <c r="BI90" i="6"/>
  <c r="BD90" i="6"/>
  <c r="BD89" i="6" s="1"/>
  <c r="AY90" i="6"/>
  <c r="AY89" i="6" s="1"/>
  <c r="AT90" i="6"/>
  <c r="AT89" i="6" s="1"/>
  <c r="Z26" i="6"/>
  <c r="BL26" i="6"/>
  <c r="BK26" i="6"/>
  <c r="BJ26" i="6"/>
  <c r="BH26" i="6"/>
  <c r="BG26" i="6"/>
  <c r="BF26" i="6"/>
  <c r="BE26" i="6"/>
  <c r="BC26" i="6"/>
  <c r="BB26" i="6"/>
  <c r="BA26" i="6"/>
  <c r="AZ26" i="6"/>
  <c r="AX26" i="6"/>
  <c r="AW26" i="6"/>
  <c r="AV26" i="6"/>
  <c r="AS26" i="6"/>
  <c r="AR26" i="6"/>
  <c r="AN26" i="6"/>
  <c r="AM26" i="6"/>
  <c r="AK26" i="6"/>
  <c r="AI26" i="6"/>
  <c r="AH26" i="6"/>
  <c r="AD26" i="6"/>
  <c r="AC26" i="6"/>
  <c r="AB26" i="6"/>
  <c r="AA26" i="6"/>
  <c r="T26" i="6"/>
  <c r="S26" i="6"/>
  <c r="R26" i="6"/>
  <c r="Q26" i="6"/>
  <c r="P26" i="6"/>
  <c r="O26" i="6"/>
  <c r="BW69" i="6"/>
  <c r="BW23" i="6" s="1"/>
  <c r="BV69" i="6"/>
  <c r="BV23" i="6" s="1"/>
  <c r="BU69" i="6"/>
  <c r="BU23" i="6" s="1"/>
  <c r="BT69" i="6"/>
  <c r="BT23" i="6" s="1"/>
  <c r="BS69" i="6"/>
  <c r="BS23" i="6" s="1"/>
  <c r="BR69" i="6"/>
  <c r="BR23" i="6" s="1"/>
  <c r="BQ69" i="6"/>
  <c r="BQ23" i="6" s="1"/>
  <c r="BP69" i="6"/>
  <c r="BP23" i="6" s="1"/>
  <c r="BO69" i="6"/>
  <c r="BO23" i="6" s="1"/>
  <c r="BN69" i="6"/>
  <c r="BN23" i="6" s="1"/>
  <c r="BM69" i="6"/>
  <c r="BM23" i="6" s="1"/>
  <c r="BL69" i="6"/>
  <c r="BL23" i="6" s="1"/>
  <c r="BK69" i="6"/>
  <c r="BK23" i="6" s="1"/>
  <c r="BJ69" i="6"/>
  <c r="BJ23" i="6" s="1"/>
  <c r="BI69" i="6"/>
  <c r="BI23" i="6" s="1"/>
  <c r="BH69" i="6"/>
  <c r="BH23" i="6" s="1"/>
  <c r="BG69" i="6"/>
  <c r="BG23" i="6" s="1"/>
  <c r="BF69" i="6"/>
  <c r="BF23" i="6" s="1"/>
  <c r="BE69" i="6"/>
  <c r="BE23" i="6" s="1"/>
  <c r="BD69" i="6"/>
  <c r="BD23" i="6" s="1"/>
  <c r="BC69" i="6"/>
  <c r="BC23" i="6" s="1"/>
  <c r="BB69" i="6"/>
  <c r="BB23" i="6" s="1"/>
  <c r="BA69" i="6"/>
  <c r="BA23" i="6" s="1"/>
  <c r="AZ69" i="6"/>
  <c r="AZ23" i="6" s="1"/>
  <c r="AY69" i="6"/>
  <c r="AY23" i="6" s="1"/>
  <c r="AX69" i="6"/>
  <c r="AX23" i="6" s="1"/>
  <c r="AW69" i="6"/>
  <c r="AW23" i="6" s="1"/>
  <c r="AV69" i="6"/>
  <c r="AV23" i="6" s="1"/>
  <c r="AU69" i="6"/>
  <c r="AU23" i="6" s="1"/>
  <c r="AT69" i="6"/>
  <c r="AT23" i="6" s="1"/>
  <c r="AS69" i="6"/>
  <c r="AS23" i="6" s="1"/>
  <c r="AR69" i="6"/>
  <c r="AR23" i="6" s="1"/>
  <c r="AQ69" i="6"/>
  <c r="AQ23" i="6" s="1"/>
  <c r="AP69" i="6"/>
  <c r="AP23" i="6" s="1"/>
  <c r="AO69" i="6"/>
  <c r="AO23" i="6" s="1"/>
  <c r="AN69" i="6"/>
  <c r="AN23" i="6" s="1"/>
  <c r="AM69" i="6"/>
  <c r="AM23" i="6" s="1"/>
  <c r="AL69" i="6"/>
  <c r="AL23" i="6" s="1"/>
  <c r="AK69" i="6"/>
  <c r="AK23" i="6" s="1"/>
  <c r="AJ69" i="6"/>
  <c r="AJ23" i="6" s="1"/>
  <c r="AI69" i="6"/>
  <c r="AI23" i="6" s="1"/>
  <c r="AH69" i="6"/>
  <c r="AH23" i="6" s="1"/>
  <c r="AG69" i="6"/>
  <c r="AG23" i="6" s="1"/>
  <c r="AF69" i="6"/>
  <c r="AF23" i="6" s="1"/>
  <c r="AE69" i="6"/>
  <c r="AE23" i="6" s="1"/>
  <c r="AD69" i="6"/>
  <c r="AD23" i="6" s="1"/>
  <c r="AC69" i="6"/>
  <c r="AC23" i="6" s="1"/>
  <c r="AB69" i="6"/>
  <c r="AB23" i="6" s="1"/>
  <c r="AA69" i="6"/>
  <c r="AA23" i="6" s="1"/>
  <c r="Z69" i="6"/>
  <c r="Z23" i="6" s="1"/>
  <c r="Y69" i="6"/>
  <c r="Y23" i="6" s="1"/>
  <c r="X69" i="6"/>
  <c r="X23" i="6" s="1"/>
  <c r="W69" i="6"/>
  <c r="W23" i="6" s="1"/>
  <c r="V69" i="6"/>
  <c r="V23" i="6" s="1"/>
  <c r="U69" i="6"/>
  <c r="U23" i="6" s="1"/>
  <c r="T69" i="6"/>
  <c r="T23" i="6" s="1"/>
  <c r="S69" i="6"/>
  <c r="S23" i="6" s="1"/>
  <c r="R69" i="6"/>
  <c r="R23" i="6" s="1"/>
  <c r="Q69" i="6"/>
  <c r="Q23" i="6" s="1"/>
  <c r="M69" i="6"/>
  <c r="M23" i="6" s="1"/>
  <c r="L69" i="6"/>
  <c r="L23" i="6" s="1"/>
  <c r="J69" i="6"/>
  <c r="J23" i="6" s="1"/>
  <c r="BW66" i="6"/>
  <c r="BV66" i="6"/>
  <c r="BU66" i="6"/>
  <c r="BT66" i="6"/>
  <c r="BS66" i="6"/>
  <c r="BR66" i="6"/>
  <c r="BQ66" i="6"/>
  <c r="BP66" i="6"/>
  <c r="BO66" i="6"/>
  <c r="BN66" i="6"/>
  <c r="BM66" i="6"/>
  <c r="BL66" i="6"/>
  <c r="BK66" i="6"/>
  <c r="BJ66" i="6"/>
  <c r="BI66" i="6"/>
  <c r="BH66" i="6"/>
  <c r="BG66" i="6"/>
  <c r="BF66" i="6"/>
  <c r="BE66" i="6"/>
  <c r="BD66" i="6"/>
  <c r="BC66" i="6"/>
  <c r="BB66" i="6"/>
  <c r="BA66" i="6"/>
  <c r="AZ66" i="6"/>
  <c r="AY66" i="6"/>
  <c r="AX66" i="6"/>
  <c r="AW66" i="6"/>
  <c r="AV66" i="6"/>
  <c r="AU66" i="6"/>
  <c r="AT66" i="6"/>
  <c r="AS66" i="6"/>
  <c r="AR66" i="6"/>
  <c r="AQ66" i="6"/>
  <c r="AP66" i="6"/>
  <c r="AO66" i="6"/>
  <c r="AN66" i="6"/>
  <c r="AM66" i="6"/>
  <c r="AL66" i="6"/>
  <c r="AK66" i="6"/>
  <c r="AJ66" i="6"/>
  <c r="AI66" i="6"/>
  <c r="AH66" i="6"/>
  <c r="AG66" i="6"/>
  <c r="AF66" i="6"/>
  <c r="AE66" i="6"/>
  <c r="AD66" i="6"/>
  <c r="AC66" i="6"/>
  <c r="AB66" i="6"/>
  <c r="AA66" i="6"/>
  <c r="Z66" i="6"/>
  <c r="Y66" i="6"/>
  <c r="R66" i="6"/>
  <c r="Q66" i="6"/>
  <c r="P66" i="6"/>
  <c r="J66" i="6"/>
  <c r="CN62" i="6"/>
  <c r="CL62" i="6"/>
  <c r="CI62" i="6"/>
  <c r="AY56" i="6"/>
  <c r="AW129" i="6"/>
  <c r="AT56" i="6"/>
  <c r="AO56" i="6"/>
  <c r="V56" i="6"/>
  <c r="L56" i="6"/>
  <c r="CQ62" i="6"/>
  <c r="CO62" i="6"/>
  <c r="CG62" i="6"/>
  <c r="CF62" i="6"/>
  <c r="CE62" i="6"/>
  <c r="CD62" i="6"/>
  <c r="CC62" i="6"/>
  <c r="CB62" i="6"/>
  <c r="CA62" i="6"/>
  <c r="BZ62" i="6"/>
  <c r="BW56" i="6"/>
  <c r="BU56" i="6"/>
  <c r="BO56" i="6"/>
  <c r="BG56" i="6"/>
  <c r="AR56" i="6"/>
  <c r="AH56" i="6"/>
  <c r="AE56" i="6"/>
  <c r="AC56" i="6"/>
  <c r="Y56" i="6"/>
  <c r="M56" i="6"/>
  <c r="J56" i="6"/>
  <c r="BT56" i="6"/>
  <c r="BM56" i="6"/>
  <c r="BL56" i="6"/>
  <c r="BK56" i="6"/>
  <c r="BJ56" i="6"/>
  <c r="BI56" i="6"/>
  <c r="BH56" i="6"/>
  <c r="BF56" i="6"/>
  <c r="BE56" i="6"/>
  <c r="BC56" i="6"/>
  <c r="BB56" i="6"/>
  <c r="BA56" i="6"/>
  <c r="AZ56" i="6"/>
  <c r="AX56" i="6"/>
  <c r="AW56" i="6"/>
  <c r="AV56" i="6"/>
  <c r="AU56" i="6"/>
  <c r="AS56" i="6"/>
  <c r="AQ56" i="6"/>
  <c r="AP56" i="6"/>
  <c r="AN56" i="6"/>
  <c r="AL56" i="6"/>
  <c r="AK56" i="6"/>
  <c r="AI56" i="6"/>
  <c r="AG56" i="6"/>
  <c r="AF56" i="6"/>
  <c r="AD56" i="6"/>
  <c r="AB56" i="6"/>
  <c r="AA56" i="6"/>
  <c r="T56" i="6"/>
  <c r="S56" i="6"/>
  <c r="R56" i="6"/>
  <c r="Q56" i="6"/>
  <c r="P56" i="6"/>
  <c r="O56" i="6"/>
  <c r="BW53" i="6"/>
  <c r="BV53" i="6"/>
  <c r="BU53" i="6"/>
  <c r="BQ53" i="6"/>
  <c r="BP53" i="6"/>
  <c r="BI53" i="6"/>
  <c r="BD53" i="6"/>
  <c r="AY53" i="6"/>
  <c r="AO53" i="6"/>
  <c r="AJ53" i="6"/>
  <c r="AE53" i="6"/>
  <c r="V53" i="6"/>
  <c r="T53" i="6"/>
  <c r="S53" i="6"/>
  <c r="BR53" i="6"/>
  <c r="BO53" i="6"/>
  <c r="BM53" i="6"/>
  <c r="BL53" i="6"/>
  <c r="BK53" i="6"/>
  <c r="BJ53" i="6"/>
  <c r="BH53" i="6"/>
  <c r="BG53" i="6"/>
  <c r="BF53" i="6"/>
  <c r="BE53" i="6"/>
  <c r="BC53" i="6"/>
  <c r="BB53" i="6"/>
  <c r="BA53" i="6"/>
  <c r="AZ53" i="6"/>
  <c r="AX53" i="6"/>
  <c r="AW53" i="6"/>
  <c r="AV53" i="6"/>
  <c r="AU53" i="6"/>
  <c r="AT53" i="6"/>
  <c r="AS53" i="6"/>
  <c r="AR53" i="6"/>
  <c r="AQ53" i="6"/>
  <c r="AP53" i="6"/>
  <c r="AN53" i="6"/>
  <c r="AM53" i="6"/>
  <c r="AL53" i="6"/>
  <c r="AK53" i="6"/>
  <c r="AI53" i="6"/>
  <c r="AH53" i="6"/>
  <c r="AG53" i="6"/>
  <c r="AF53" i="6"/>
  <c r="AC53" i="6"/>
  <c r="AB53" i="6"/>
  <c r="AA53" i="6"/>
  <c r="Z53" i="6"/>
  <c r="Y53" i="6"/>
  <c r="R53" i="6"/>
  <c r="Q53" i="6"/>
  <c r="P53" i="6"/>
  <c r="O53" i="6"/>
  <c r="M53" i="6"/>
  <c r="L53" i="6"/>
  <c r="J53" i="6"/>
  <c r="BT53" i="6"/>
  <c r="AD53" i="6"/>
  <c r="BM43" i="6"/>
  <c r="BM42" i="6" s="1"/>
  <c r="BK43" i="6"/>
  <c r="BK42" i="6" s="1"/>
  <c r="BJ43" i="6"/>
  <c r="BJ42" i="6" s="1"/>
  <c r="BH43" i="6"/>
  <c r="BH42" i="6" s="1"/>
  <c r="BG43" i="6"/>
  <c r="BG42" i="6" s="1"/>
  <c r="BF43" i="6"/>
  <c r="BF42" i="6" s="1"/>
  <c r="BE43" i="6"/>
  <c r="BE42" i="6" s="1"/>
  <c r="BC43" i="6"/>
  <c r="BC42" i="6" s="1"/>
  <c r="BB43" i="6"/>
  <c r="BA43" i="6"/>
  <c r="BA42" i="6" s="1"/>
  <c r="AZ43" i="6"/>
  <c r="AZ42" i="6" s="1"/>
  <c r="AX43" i="6"/>
  <c r="AX42" i="6" s="1"/>
  <c r="AW43" i="6"/>
  <c r="AW42" i="6" s="1"/>
  <c r="AV43" i="6"/>
  <c r="AV42" i="6" s="1"/>
  <c r="AU43" i="6"/>
  <c r="AS43" i="6"/>
  <c r="AS42" i="6" s="1"/>
  <c r="AR43" i="6"/>
  <c r="AR42" i="6" s="1"/>
  <c r="AQ43" i="6"/>
  <c r="AQ42" i="6" s="1"/>
  <c r="AP43" i="6"/>
  <c r="AP42" i="6" s="1"/>
  <c r="AN43" i="6"/>
  <c r="AN42" i="6" s="1"/>
  <c r="AM43" i="6"/>
  <c r="AM42" i="6" s="1"/>
  <c r="AL43" i="6"/>
  <c r="AL42" i="6" s="1"/>
  <c r="AK43" i="6"/>
  <c r="AK42" i="6" s="1"/>
  <c r="AI43" i="6"/>
  <c r="AI42" i="6" s="1"/>
  <c r="AH43" i="6"/>
  <c r="AH42" i="6" s="1"/>
  <c r="AG43" i="6"/>
  <c r="AG42" i="6" s="1"/>
  <c r="AF43" i="6"/>
  <c r="AF42" i="6" s="1"/>
  <c r="AD43" i="6"/>
  <c r="AD42" i="6" s="1"/>
  <c r="AC43" i="6"/>
  <c r="AC42" i="6" s="1"/>
  <c r="AB43" i="6"/>
  <c r="AB42" i="6" s="1"/>
  <c r="AA43" i="6"/>
  <c r="AA42" i="6" s="1"/>
  <c r="T43" i="6"/>
  <c r="T42" i="6" s="1"/>
  <c r="S43" i="6"/>
  <c r="S42" i="6" s="1"/>
  <c r="R43" i="6"/>
  <c r="R42" i="6" s="1"/>
  <c r="Q43" i="6"/>
  <c r="Q42" i="6" s="1"/>
  <c r="P43" i="6"/>
  <c r="P42" i="6" s="1"/>
  <c r="P41" i="6" s="1"/>
  <c r="O43" i="6"/>
  <c r="O42" i="6" s="1"/>
  <c r="M43" i="6"/>
  <c r="M42" i="6" s="1"/>
  <c r="L43" i="6"/>
  <c r="L42" i="6" s="1"/>
  <c r="J43" i="6"/>
  <c r="J42" i="6" s="1"/>
  <c r="AU42" i="6"/>
  <c r="BW38" i="6"/>
  <c r="BV38" i="6"/>
  <c r="BU38" i="6"/>
  <c r="BT38" i="6"/>
  <c r="BS38" i="6"/>
  <c r="BR38" i="6"/>
  <c r="BP38" i="6"/>
  <c r="BO38" i="6"/>
  <c r="BN38" i="6"/>
  <c r="BM38" i="6"/>
  <c r="BL38" i="6"/>
  <c r="BK38" i="6"/>
  <c r="BJ38" i="6"/>
  <c r="BI38" i="6"/>
  <c r="BH38" i="6"/>
  <c r="BG38" i="6"/>
  <c r="BF38" i="6"/>
  <c r="BE38" i="6"/>
  <c r="BD38" i="6"/>
  <c r="BC38" i="6"/>
  <c r="BB38" i="6"/>
  <c r="BA38" i="6"/>
  <c r="AZ38" i="6"/>
  <c r="AY38" i="6"/>
  <c r="AX38" i="6"/>
  <c r="AW38" i="6"/>
  <c r="AV38" i="6"/>
  <c r="AU38" i="6"/>
  <c r="AT38" i="6"/>
  <c r="AS38" i="6"/>
  <c r="AR38" i="6"/>
  <c r="AQ38" i="6"/>
  <c r="AP38" i="6"/>
  <c r="AO38" i="6"/>
  <c r="AN38" i="6"/>
  <c r="AM38" i="6"/>
  <c r="AL38" i="6"/>
  <c r="AK38" i="6"/>
  <c r="AJ38" i="6"/>
  <c r="AI38" i="6"/>
  <c r="AH38" i="6"/>
  <c r="AG38" i="6"/>
  <c r="AF38" i="6"/>
  <c r="AE38" i="6"/>
  <c r="AD38" i="6"/>
  <c r="AC38" i="6"/>
  <c r="AB38" i="6"/>
  <c r="AA38" i="6"/>
  <c r="Z38" i="6"/>
  <c r="Y38" i="6"/>
  <c r="X38" i="6"/>
  <c r="W38" i="6"/>
  <c r="V38" i="6"/>
  <c r="U38" i="6"/>
  <c r="T38" i="6"/>
  <c r="S38" i="6"/>
  <c r="R38" i="6"/>
  <c r="Q38" i="6"/>
  <c r="P38" i="6"/>
  <c r="O38" i="6"/>
  <c r="M38" i="6"/>
  <c r="L38" i="6"/>
  <c r="J38" i="6"/>
  <c r="BW34" i="6"/>
  <c r="BV34" i="6"/>
  <c r="BU34" i="6"/>
  <c r="BT34" i="6"/>
  <c r="BS34" i="6"/>
  <c r="BR34" i="6"/>
  <c r="BQ34" i="6"/>
  <c r="BP34" i="6"/>
  <c r="BO34" i="6"/>
  <c r="BN34" i="6"/>
  <c r="BM34" i="6"/>
  <c r="BL34" i="6"/>
  <c r="BK34" i="6"/>
  <c r="BJ34" i="6"/>
  <c r="BI34" i="6"/>
  <c r="BH34" i="6"/>
  <c r="BG34" i="6"/>
  <c r="BF34" i="6"/>
  <c r="BE34" i="6"/>
  <c r="BD34" i="6"/>
  <c r="BC34" i="6"/>
  <c r="BB34" i="6"/>
  <c r="BA34" i="6"/>
  <c r="AZ34" i="6"/>
  <c r="AY34" i="6"/>
  <c r="AX34" i="6"/>
  <c r="AW34" i="6"/>
  <c r="AV34" i="6"/>
  <c r="AU34" i="6"/>
  <c r="AT34" i="6"/>
  <c r="AS34" i="6"/>
  <c r="AR34" i="6"/>
  <c r="AQ34" i="6"/>
  <c r="AP34" i="6"/>
  <c r="AO34" i="6"/>
  <c r="AN34" i="6"/>
  <c r="AM34" i="6"/>
  <c r="AL34" i="6"/>
  <c r="AK34" i="6"/>
  <c r="AJ34" i="6"/>
  <c r="AI34" i="6"/>
  <c r="AH34" i="6"/>
  <c r="AG34" i="6"/>
  <c r="AF34" i="6"/>
  <c r="AE34" i="6"/>
  <c r="AD34" i="6"/>
  <c r="AC34" i="6"/>
  <c r="AB34" i="6"/>
  <c r="AA34" i="6"/>
  <c r="Z34" i="6"/>
  <c r="Y34" i="6"/>
  <c r="X34" i="6"/>
  <c r="W34" i="6"/>
  <c r="V34" i="6"/>
  <c r="U34" i="6"/>
  <c r="T34" i="6"/>
  <c r="S34" i="6"/>
  <c r="R34" i="6"/>
  <c r="Q34" i="6"/>
  <c r="P34" i="6"/>
  <c r="O34" i="6"/>
  <c r="M34" i="6"/>
  <c r="L34" i="6"/>
  <c r="J34" i="6"/>
  <c r="BW29" i="6"/>
  <c r="BV29" i="6"/>
  <c r="BU29" i="6"/>
  <c r="BT29" i="6"/>
  <c r="BS29" i="6"/>
  <c r="BR29" i="6"/>
  <c r="BQ29" i="6"/>
  <c r="BP29" i="6"/>
  <c r="BO29" i="6"/>
  <c r="BN29" i="6"/>
  <c r="BM29" i="6"/>
  <c r="BL29" i="6"/>
  <c r="BK29" i="6"/>
  <c r="BJ29" i="6"/>
  <c r="BI29" i="6"/>
  <c r="BH29" i="6"/>
  <c r="BG29" i="6"/>
  <c r="BF29" i="6"/>
  <c r="BE29" i="6"/>
  <c r="BD29" i="6"/>
  <c r="BC29" i="6"/>
  <c r="BB29" i="6"/>
  <c r="BA29" i="6"/>
  <c r="AZ29" i="6"/>
  <c r="AY29" i="6"/>
  <c r="AX29" i="6"/>
  <c r="AW29" i="6"/>
  <c r="AV29" i="6"/>
  <c r="AU29" i="6"/>
  <c r="AT29" i="6"/>
  <c r="AS29" i="6"/>
  <c r="AR29" i="6"/>
  <c r="AQ29" i="6"/>
  <c r="AP29" i="6"/>
  <c r="AO29" i="6"/>
  <c r="AN29" i="6"/>
  <c r="AM29" i="6"/>
  <c r="AL29" i="6"/>
  <c r="AK29" i="6"/>
  <c r="AJ29" i="6"/>
  <c r="AI29" i="6"/>
  <c r="AH29" i="6"/>
  <c r="AG29" i="6"/>
  <c r="AF29" i="6"/>
  <c r="AE29" i="6"/>
  <c r="AD29" i="6"/>
  <c r="AC29" i="6"/>
  <c r="AB29" i="6"/>
  <c r="AA29" i="6"/>
  <c r="Z29" i="6"/>
  <c r="Y29" i="6"/>
  <c r="X29" i="6"/>
  <c r="W29" i="6"/>
  <c r="T29" i="6"/>
  <c r="S29" i="6"/>
  <c r="R29" i="6"/>
  <c r="Q29" i="6"/>
  <c r="P29" i="6"/>
  <c r="M29" i="6"/>
  <c r="L29" i="6"/>
  <c r="J29" i="6"/>
  <c r="BT26" i="6"/>
  <c r="BM26" i="6"/>
  <c r="AU26" i="6"/>
  <c r="AQ26" i="6"/>
  <c r="AP26" i="6"/>
  <c r="AL26" i="6"/>
  <c r="AG26" i="6"/>
  <c r="AF26" i="6"/>
  <c r="M26" i="6"/>
  <c r="L26" i="6"/>
  <c r="K26" i="6"/>
  <c r="J26" i="6"/>
  <c r="BW25" i="6"/>
  <c r="BV25" i="6"/>
  <c r="BU25" i="6"/>
  <c r="BT25" i="6"/>
  <c r="BS25" i="6"/>
  <c r="BR25" i="6"/>
  <c r="BQ25" i="6"/>
  <c r="BP25" i="6"/>
  <c r="BO25" i="6"/>
  <c r="BN25" i="6"/>
  <c r="BM25" i="6"/>
  <c r="BL25" i="6"/>
  <c r="BK25" i="6"/>
  <c r="BJ25" i="6"/>
  <c r="BI25" i="6"/>
  <c r="BH25" i="6"/>
  <c r="BG25" i="6"/>
  <c r="BF25" i="6"/>
  <c r="BE25" i="6"/>
  <c r="BD25" i="6"/>
  <c r="BC25" i="6"/>
  <c r="BB25" i="6"/>
  <c r="BA25" i="6"/>
  <c r="AZ25" i="6"/>
  <c r="AY25" i="6"/>
  <c r="AX25" i="6"/>
  <c r="AW25" i="6"/>
  <c r="AV25" i="6"/>
  <c r="AU25" i="6"/>
  <c r="AT25" i="6"/>
  <c r="AS25" i="6"/>
  <c r="AR25" i="6"/>
  <c r="AQ25" i="6"/>
  <c r="AP25" i="6"/>
  <c r="AO25" i="6"/>
  <c r="AN25" i="6"/>
  <c r="AM25" i="6"/>
  <c r="AL25" i="6"/>
  <c r="AK25" i="6"/>
  <c r="AJ25" i="6"/>
  <c r="AI25" i="6"/>
  <c r="AH25" i="6"/>
  <c r="AG25" i="6"/>
  <c r="AF25" i="6"/>
  <c r="AE25" i="6"/>
  <c r="AD25" i="6"/>
  <c r="AC25" i="6"/>
  <c r="AB25" i="6"/>
  <c r="AA25" i="6"/>
  <c r="Z25" i="6"/>
  <c r="Y25" i="6"/>
  <c r="X25" i="6"/>
  <c r="W25" i="6"/>
  <c r="V25" i="6"/>
  <c r="U25" i="6"/>
  <c r="T25" i="6"/>
  <c r="S25" i="6"/>
  <c r="R25" i="6"/>
  <c r="Q25" i="6"/>
  <c r="P25" i="6"/>
  <c r="O25" i="6"/>
  <c r="M25" i="6"/>
  <c r="L25" i="6"/>
  <c r="J25" i="6"/>
  <c r="BW24" i="6"/>
  <c r="BU24" i="6"/>
  <c r="BT24" i="6"/>
  <c r="BR24" i="6"/>
  <c r="BQ24" i="6"/>
  <c r="BP24" i="6"/>
  <c r="BO24" i="6"/>
  <c r="BN24" i="6"/>
  <c r="BM24" i="6"/>
  <c r="BK24" i="6"/>
  <c r="BJ24" i="6"/>
  <c r="BH24" i="6"/>
  <c r="BG24" i="6"/>
  <c r="BF24" i="6"/>
  <c r="BE24" i="6"/>
  <c r="BD24" i="6"/>
  <c r="BC24" i="6"/>
  <c r="BA24" i="6"/>
  <c r="AZ24" i="6"/>
  <c r="AX24" i="6"/>
  <c r="AW24" i="6"/>
  <c r="AV24" i="6"/>
  <c r="AU24" i="6"/>
  <c r="AT24" i="6"/>
  <c r="AS24" i="6"/>
  <c r="AR24" i="6"/>
  <c r="AQ24" i="6"/>
  <c r="AP24" i="6"/>
  <c r="AO24" i="6"/>
  <c r="AN24" i="6"/>
  <c r="AM24" i="6"/>
  <c r="AL24" i="6"/>
  <c r="AK24" i="6"/>
  <c r="AJ24" i="6"/>
  <c r="AI24" i="6"/>
  <c r="AH24" i="6"/>
  <c r="AG24" i="6"/>
  <c r="AF24" i="6"/>
  <c r="AE24" i="6"/>
  <c r="AD24" i="6"/>
  <c r="AC24" i="6"/>
  <c r="AB24" i="6"/>
  <c r="AA24" i="6"/>
  <c r="Z24" i="6"/>
  <c r="X24" i="6"/>
  <c r="W24" i="6"/>
  <c r="U24" i="6"/>
  <c r="T24" i="6"/>
  <c r="S24" i="6"/>
  <c r="R24" i="6"/>
  <c r="Q24" i="6"/>
  <c r="P24" i="6"/>
  <c r="O24" i="6"/>
  <c r="M24" i="6"/>
  <c r="L24" i="6"/>
  <c r="K24" i="6"/>
  <c r="J24" i="6"/>
  <c r="P23" i="6"/>
  <c r="O23" i="6"/>
  <c r="N23" i="6"/>
  <c r="K23" i="6"/>
  <c r="O22" i="6"/>
  <c r="V21" i="6"/>
  <c r="T21" i="6"/>
  <c r="S21" i="6"/>
  <c r="U28" i="6" l="1"/>
  <c r="U21" i="6" s="1"/>
  <c r="BB42" i="6"/>
  <c r="BB41" i="6" s="1"/>
  <c r="BB22" i="6" s="1"/>
  <c r="BI89" i="6"/>
  <c r="BS89" i="6"/>
  <c r="AN41" i="6"/>
  <c r="AN22" i="6" s="1"/>
  <c r="AU41" i="6"/>
  <c r="AU22" i="6" s="1"/>
  <c r="AZ41" i="6"/>
  <c r="BE41" i="6"/>
  <c r="BE22" i="6" s="1"/>
  <c r="BJ41" i="6"/>
  <c r="BJ22" i="6" s="1"/>
  <c r="BG41" i="6"/>
  <c r="BG22" i="6" s="1"/>
  <c r="AP41" i="6"/>
  <c r="AP22" i="6" s="1"/>
  <c r="AV41" i="6"/>
  <c r="AV22" i="6" s="1"/>
  <c r="BA41" i="6"/>
  <c r="BF41" i="6"/>
  <c r="BF22" i="6" s="1"/>
  <c r="BK41" i="6"/>
  <c r="BK22" i="6" s="1"/>
  <c r="AQ41" i="6"/>
  <c r="AW41" i="6"/>
  <c r="AW22" i="6" s="1"/>
  <c r="BH41" i="6"/>
  <c r="BH22" i="6" s="1"/>
  <c r="AS41" i="6"/>
  <c r="AS22" i="6" s="1"/>
  <c r="AX41" i="6"/>
  <c r="BC41" i="6"/>
  <c r="BC22" i="6" s="1"/>
  <c r="BM41" i="6"/>
  <c r="BM22" i="6" s="1"/>
  <c r="AR41" i="6"/>
  <c r="AR22" i="6" s="1"/>
  <c r="AH90" i="7"/>
  <c r="AF90" i="7"/>
  <c r="AT26" i="6"/>
  <c r="AE26" i="6"/>
  <c r="AY26" i="6"/>
  <c r="BU26" i="6"/>
  <c r="X26" i="6"/>
  <c r="BQ26" i="6"/>
  <c r="AO26" i="6"/>
  <c r="BI26" i="6"/>
  <c r="BP26" i="6"/>
  <c r="BV26" i="6"/>
  <c r="BO26" i="6"/>
  <c r="O28" i="6"/>
  <c r="O21" i="6" s="1"/>
  <c r="O20" i="6" s="1"/>
  <c r="BL43" i="6"/>
  <c r="BL42" i="6" s="1"/>
  <c r="S28" i="6"/>
  <c r="BM28" i="6"/>
  <c r="BM21" i="6" s="1"/>
  <c r="L41" i="6"/>
  <c r="L22" i="6" s="1"/>
  <c r="AB41" i="6"/>
  <c r="AB22" i="6" s="1"/>
  <c r="R28" i="6"/>
  <c r="R21" i="6" s="1"/>
  <c r="AC41" i="6"/>
  <c r="AC22" i="6" s="1"/>
  <c r="X53" i="6"/>
  <c r="BR56" i="6"/>
  <c r="AG28" i="6"/>
  <c r="AG21" i="6" s="1"/>
  <c r="AW28" i="6"/>
  <c r="AW21" i="6" s="1"/>
  <c r="AO43" i="6"/>
  <c r="AO42" i="6" s="1"/>
  <c r="AO41" i="6" s="1"/>
  <c r="BR43" i="6"/>
  <c r="BR42" i="6" s="1"/>
  <c r="AY43" i="6"/>
  <c r="AY42" i="6" s="1"/>
  <c r="J41" i="6"/>
  <c r="J22" i="6" s="1"/>
  <c r="I21" i="6"/>
  <c r="AX22" i="6"/>
  <c r="BI43" i="6"/>
  <c r="W28" i="6"/>
  <c r="W21" i="6" s="1"/>
  <c r="AA28" i="6"/>
  <c r="AA21" i="6" s="1"/>
  <c r="AE28" i="6"/>
  <c r="AE21" i="6" s="1"/>
  <c r="AI28" i="6"/>
  <c r="AI21" i="6" s="1"/>
  <c r="AM28" i="6"/>
  <c r="AM21" i="6" s="1"/>
  <c r="AQ28" i="6"/>
  <c r="AQ21" i="6" s="1"/>
  <c r="AU28" i="6"/>
  <c r="AU21" i="6" s="1"/>
  <c r="AY28" i="6"/>
  <c r="AY21" i="6" s="1"/>
  <c r="BC28" i="6"/>
  <c r="BC21" i="6" s="1"/>
  <c r="BG28" i="6"/>
  <c r="BG21" i="6" s="1"/>
  <c r="BK28" i="6"/>
  <c r="BK21" i="6" s="1"/>
  <c r="BO28" i="6"/>
  <c r="BO21" i="6" s="1"/>
  <c r="BS28" i="6"/>
  <c r="BS21" i="6" s="1"/>
  <c r="BW28" i="6"/>
  <c r="BW21" i="6" s="1"/>
  <c r="M28" i="6"/>
  <c r="M21" i="6" s="1"/>
  <c r="AT43" i="6"/>
  <c r="AT42" i="6" s="1"/>
  <c r="AK41" i="6"/>
  <c r="AK22" i="6" s="1"/>
  <c r="AL41" i="6"/>
  <c r="AL22" i="6" s="1"/>
  <c r="M41" i="6"/>
  <c r="M22" i="6" s="1"/>
  <c r="J28" i="6"/>
  <c r="P28" i="6"/>
  <c r="P21" i="6" s="1"/>
  <c r="T28" i="6"/>
  <c r="Z28" i="6"/>
  <c r="Z21" i="6" s="1"/>
  <c r="AD28" i="6"/>
  <c r="AH28" i="6"/>
  <c r="AH21" i="6" s="1"/>
  <c r="AL28" i="6"/>
  <c r="AL21" i="6" s="1"/>
  <c r="AP28" i="6"/>
  <c r="AT28" i="6"/>
  <c r="AT21" i="6" s="1"/>
  <c r="AX28" i="6"/>
  <c r="AX21" i="6" s="1"/>
  <c r="BB28" i="6"/>
  <c r="BB21" i="6" s="1"/>
  <c r="BF28" i="6"/>
  <c r="BJ28" i="6"/>
  <c r="BN28" i="6"/>
  <c r="BN21" i="6" s="1"/>
  <c r="BR28" i="6"/>
  <c r="BR21" i="6" s="1"/>
  <c r="BV28" i="6"/>
  <c r="BV21" i="6" s="1"/>
  <c r="Y28" i="6"/>
  <c r="Y21" i="6" s="1"/>
  <c r="AC28" i="6"/>
  <c r="AC21" i="6" s="1"/>
  <c r="AK28" i="6"/>
  <c r="AK21" i="6" s="1"/>
  <c r="AO28" i="6"/>
  <c r="AO21" i="6" s="1"/>
  <c r="AS28" i="6"/>
  <c r="AS21" i="6" s="1"/>
  <c r="BA28" i="6"/>
  <c r="BA21" i="6" s="1"/>
  <c r="BE28" i="6"/>
  <c r="BE21" i="6" s="1"/>
  <c r="BI28" i="6"/>
  <c r="BI21" i="6" s="1"/>
  <c r="BQ28" i="6"/>
  <c r="BQ21" i="6" s="1"/>
  <c r="BU28" i="6"/>
  <c r="BU21" i="6" s="1"/>
  <c r="X28" i="6"/>
  <c r="X21" i="6" s="1"/>
  <c r="AB28" i="6"/>
  <c r="AB21" i="6" s="1"/>
  <c r="AF28" i="6"/>
  <c r="AF21" i="6" s="1"/>
  <c r="AJ28" i="6"/>
  <c r="AJ21" i="6" s="1"/>
  <c r="AN28" i="6"/>
  <c r="AN21" i="6" s="1"/>
  <c r="AR28" i="6"/>
  <c r="AV28" i="6"/>
  <c r="AV21" i="6" s="1"/>
  <c r="AZ28" i="6"/>
  <c r="AZ21" i="6" s="1"/>
  <c r="BD28" i="6"/>
  <c r="BD21" i="6" s="1"/>
  <c r="BH28" i="6"/>
  <c r="BH21" i="6" s="1"/>
  <c r="BL28" i="6"/>
  <c r="BL21" i="6" s="1"/>
  <c r="BP28" i="6"/>
  <c r="BP21" i="6" s="1"/>
  <c r="BT28" i="6"/>
  <c r="BT21" i="6" s="1"/>
  <c r="Q41" i="6"/>
  <c r="Q22" i="6" s="1"/>
  <c r="AF41" i="6"/>
  <c r="AF27" i="6" s="1"/>
  <c r="BT43" i="6"/>
  <c r="BT42" i="6" s="1"/>
  <c r="BT41" i="6" s="1"/>
  <c r="BU43" i="6"/>
  <c r="BU42" i="6" s="1"/>
  <c r="BQ43" i="6"/>
  <c r="AE43" i="6"/>
  <c r="AE42" i="6" s="1"/>
  <c r="BP43" i="6"/>
  <c r="BP42" i="6" s="1"/>
  <c r="S41" i="6"/>
  <c r="S22" i="6" s="1"/>
  <c r="S20" i="6" s="1"/>
  <c r="AD41" i="6"/>
  <c r="AD22" i="6" s="1"/>
  <c r="AQ22" i="6"/>
  <c r="Z43" i="6"/>
  <c r="Z42" i="6" s="1"/>
  <c r="P22" i="6"/>
  <c r="T41" i="6"/>
  <c r="T22" i="6" s="1"/>
  <c r="T20" i="6" s="1"/>
  <c r="AJ56" i="6"/>
  <c r="AM56" i="6"/>
  <c r="AM41" i="6" s="1"/>
  <c r="AM129" i="6"/>
  <c r="L28" i="6"/>
  <c r="Q28" i="6"/>
  <c r="AH41" i="6"/>
  <c r="AH22" i="6" s="1"/>
  <c r="AG41" i="6"/>
  <c r="AG22" i="6" s="1"/>
  <c r="BA22" i="6"/>
  <c r="AI41" i="6"/>
  <c r="AI22" i="6" s="1"/>
  <c r="AA41" i="6"/>
  <c r="AA22" i="6" s="1"/>
  <c r="R41" i="6"/>
  <c r="R22" i="6" s="1"/>
  <c r="V43" i="6"/>
  <c r="V42" i="6" s="1"/>
  <c r="V41" i="6" s="1"/>
  <c r="W53" i="6"/>
  <c r="BN53" i="6"/>
  <c r="BD43" i="6"/>
  <c r="BD42" i="6" s="1"/>
  <c r="AJ43" i="6"/>
  <c r="AJ42" i="6" s="1"/>
  <c r="CP62" i="6"/>
  <c r="BV56" i="6"/>
  <c r="BS53" i="6"/>
  <c r="BO43" i="6"/>
  <c r="BO42" i="6" s="1"/>
  <c r="BO41" i="6" s="1"/>
  <c r="U26" i="6"/>
  <c r="AJ26" i="6"/>
  <c r="BN89" i="6"/>
  <c r="BD26" i="6"/>
  <c r="CJ62" i="6"/>
  <c r="BP56" i="6"/>
  <c r="BW43" i="6"/>
  <c r="BW42" i="6" s="1"/>
  <c r="BW41" i="6" s="1"/>
  <c r="Z56" i="6"/>
  <c r="BD56" i="6"/>
  <c r="BV43" i="6"/>
  <c r="BV42" i="6" s="1"/>
  <c r="AE41" i="6" l="1"/>
  <c r="AE22" i="6" s="1"/>
  <c r="AE20" i="6" s="1"/>
  <c r="BD41" i="6"/>
  <c r="BI42" i="6"/>
  <c r="BI41" i="6" s="1"/>
  <c r="BQ42" i="6"/>
  <c r="BQ41" i="6" s="1"/>
  <c r="BQ22" i="6" s="1"/>
  <c r="BQ20" i="6" s="1"/>
  <c r="BR41" i="6"/>
  <c r="BR22" i="6" s="1"/>
  <c r="BR20" i="6" s="1"/>
  <c r="BV41" i="6"/>
  <c r="BV22" i="6" s="1"/>
  <c r="V22" i="6"/>
  <c r="BP41" i="6"/>
  <c r="BU41" i="6"/>
  <c r="BU22" i="6" s="1"/>
  <c r="BU20" i="6" s="1"/>
  <c r="AO22" i="6"/>
  <c r="AO20" i="6" s="1"/>
  <c r="BO22" i="6"/>
  <c r="BO20" i="6" s="1"/>
  <c r="AJ41" i="6"/>
  <c r="AJ22" i="6" s="1"/>
  <c r="BW22" i="6"/>
  <c r="BW20" i="6" s="1"/>
  <c r="AT41" i="6"/>
  <c r="AT22" i="6" s="1"/>
  <c r="AY41" i="6"/>
  <c r="AY22" i="6" s="1"/>
  <c r="BL41" i="6"/>
  <c r="BL22" i="6" s="1"/>
  <c r="AJ90" i="8"/>
  <c r="AJ89" i="8" s="1"/>
  <c r="AF89" i="7"/>
  <c r="AN89" i="7"/>
  <c r="P90" i="7"/>
  <c r="AX90" i="8"/>
  <c r="AX89" i="8" s="1"/>
  <c r="AH89" i="7"/>
  <c r="AV20" i="6"/>
  <c r="BS26" i="6"/>
  <c r="AC20" i="6"/>
  <c r="BN26" i="6"/>
  <c r="W26" i="6"/>
  <c r="AS20" i="6"/>
  <c r="Y26" i="6"/>
  <c r="AG20" i="6"/>
  <c r="AB20" i="6"/>
  <c r="BJ27" i="6"/>
  <c r="BF27" i="6"/>
  <c r="AD27" i="6"/>
  <c r="BK20" i="6"/>
  <c r="BE27" i="6"/>
  <c r="BG20" i="6"/>
  <c r="Q27" i="6"/>
  <c r="BG27" i="6"/>
  <c r="AA20" i="6"/>
  <c r="AF22" i="6"/>
  <c r="AF20" i="6" s="1"/>
  <c r="BJ21" i="6"/>
  <c r="BJ20" i="6" s="1"/>
  <c r="AL27" i="6"/>
  <c r="BE20" i="6"/>
  <c r="AK20" i="6"/>
  <c r="AV27" i="6"/>
  <c r="BA20" i="6"/>
  <c r="M20" i="6"/>
  <c r="BA27" i="6"/>
  <c r="P20" i="6"/>
  <c r="AC27" i="6"/>
  <c r="AD21" i="6"/>
  <c r="AD20" i="6" s="1"/>
  <c r="AP27" i="6"/>
  <c r="AS27" i="6"/>
  <c r="T27" i="6"/>
  <c r="BN56" i="6"/>
  <c r="AL20" i="6"/>
  <c r="I20" i="6"/>
  <c r="BS43" i="6"/>
  <c r="BS42" i="6" s="1"/>
  <c r="AO27" i="6"/>
  <c r="AR27" i="6"/>
  <c r="AR21" i="6"/>
  <c r="AR20" i="6" s="1"/>
  <c r="BF21" i="6"/>
  <c r="BF20" i="6" s="1"/>
  <c r="AX20" i="6"/>
  <c r="AP21" i="6"/>
  <c r="AP20" i="6" s="1"/>
  <c r="M27" i="6"/>
  <c r="AK27" i="6"/>
  <c r="AB27" i="6"/>
  <c r="AX27" i="6"/>
  <c r="AN20" i="6"/>
  <c r="BC27" i="6"/>
  <c r="S27" i="6"/>
  <c r="AW20" i="6"/>
  <c r="BC20" i="6"/>
  <c r="AN27" i="6"/>
  <c r="Q21" i="6"/>
  <c r="Q20" i="6" s="1"/>
  <c r="AQ27" i="6"/>
  <c r="AG27" i="6"/>
  <c r="J27" i="6"/>
  <c r="J21" i="6"/>
  <c r="J20" i="6" s="1"/>
  <c r="Y43" i="6"/>
  <c r="Y42" i="6" s="1"/>
  <c r="Y41" i="6" s="1"/>
  <c r="Y22" i="6" s="1"/>
  <c r="Z41" i="6"/>
  <c r="Z22" i="6" s="1"/>
  <c r="Z20" i="6" s="1"/>
  <c r="X43" i="6"/>
  <c r="X42" i="6" s="1"/>
  <c r="BP22" i="6"/>
  <c r="BP20" i="6" s="1"/>
  <c r="AM22" i="6"/>
  <c r="AM20" i="6" s="1"/>
  <c r="AM27" i="6"/>
  <c r="AU27" i="6"/>
  <c r="R20" i="6"/>
  <c r="BM20" i="6"/>
  <c r="AZ27" i="6"/>
  <c r="AZ22" i="6"/>
  <c r="AZ20" i="6" s="1"/>
  <c r="AI27" i="6"/>
  <c r="R27" i="6"/>
  <c r="BM27" i="6"/>
  <c r="X56" i="6"/>
  <c r="U53" i="6"/>
  <c r="BN43" i="6"/>
  <c r="BN42" i="6" s="1"/>
  <c r="AH20" i="6"/>
  <c r="BK27" i="6"/>
  <c r="AE27" i="6"/>
  <c r="AA27" i="6"/>
  <c r="CK62" i="6"/>
  <c r="BT22" i="6"/>
  <c r="BT20" i="6" s="1"/>
  <c r="BT27" i="6"/>
  <c r="AW27" i="6"/>
  <c r="BH20" i="6"/>
  <c r="L21" i="6"/>
  <c r="L20" i="6" s="1"/>
  <c r="L27" i="6"/>
  <c r="CH62" i="6"/>
  <c r="AU20" i="6"/>
  <c r="AI20" i="6"/>
  <c r="AH27" i="6"/>
  <c r="AQ20" i="6"/>
  <c r="BH27" i="6"/>
  <c r="P27" i="6"/>
  <c r="U43" i="6"/>
  <c r="U42" i="6" s="1"/>
  <c r="W43" i="6"/>
  <c r="W42" i="6" s="1"/>
  <c r="BS56" i="6"/>
  <c r="CM62" i="6"/>
  <c r="BW27" i="6"/>
  <c r="W56" i="6"/>
  <c r="U56" i="6"/>
  <c r="BO27" i="6"/>
  <c r="BI22" i="6" l="1"/>
  <c r="AT27" i="6"/>
  <c r="BU27" i="6"/>
  <c r="AT20" i="6"/>
  <c r="AJ20" i="6"/>
  <c r="BS41" i="6"/>
  <c r="BS22" i="6" s="1"/>
  <c r="BN41" i="6"/>
  <c r="BN22" i="6" s="1"/>
  <c r="BN20" i="6" s="1"/>
  <c r="BL90" i="8"/>
  <c r="BL89" i="8" s="1"/>
  <c r="P89" i="7"/>
  <c r="L90" i="7"/>
  <c r="L89" i="7" s="1"/>
  <c r="E90" i="8"/>
  <c r="E89" i="8" s="1"/>
  <c r="AH26" i="7"/>
  <c r="AH27" i="7"/>
  <c r="AF26" i="7"/>
  <c r="AF27" i="7"/>
  <c r="AA80" i="12"/>
  <c r="AA76" i="11"/>
  <c r="V26" i="6"/>
  <c r="AJ27" i="6"/>
  <c r="BR27" i="6"/>
  <c r="BQ27" i="6"/>
  <c r="BP27" i="6"/>
  <c r="Z27" i="6"/>
  <c r="X41" i="6"/>
  <c r="X27" i="6" s="1"/>
  <c r="W41" i="6"/>
  <c r="W22" i="6" s="1"/>
  <c r="W20" i="6" s="1"/>
  <c r="BD27" i="6"/>
  <c r="BD22" i="6"/>
  <c r="U41" i="6"/>
  <c r="AH20" i="7" l="1"/>
  <c r="AF20" i="7"/>
  <c r="BD20" i="6"/>
  <c r="BL28" i="8"/>
  <c r="L87" i="21"/>
  <c r="L86" i="21" s="1"/>
  <c r="AH76" i="11"/>
  <c r="AH75" i="11" s="1"/>
  <c r="AA75" i="11"/>
  <c r="AN26" i="7"/>
  <c r="AN20" i="7" s="1"/>
  <c r="AN27" i="7"/>
  <c r="E27" i="8"/>
  <c r="E21" i="8" s="1"/>
  <c r="E28" i="8"/>
  <c r="AX27" i="8"/>
  <c r="AX21" i="8" s="1"/>
  <c r="AX28" i="8"/>
  <c r="L26" i="7"/>
  <c r="L20" i="7" s="1"/>
  <c r="L27" i="7"/>
  <c r="AJ27" i="8"/>
  <c r="AJ28" i="8"/>
  <c r="AA79" i="12"/>
  <c r="AH80" i="12"/>
  <c r="AH79" i="12" s="1"/>
  <c r="P26" i="7"/>
  <c r="P20" i="7" s="1"/>
  <c r="P27" i="7"/>
  <c r="U22" i="6"/>
  <c r="U20" i="6" s="1"/>
  <c r="U27" i="6"/>
  <c r="BN27" i="6"/>
  <c r="X22" i="6"/>
  <c r="X20" i="6" s="1"/>
  <c r="W27" i="6"/>
  <c r="BA76" i="5"/>
  <c r="AZ74" i="5"/>
  <c r="AZ26" i="5" s="1"/>
  <c r="AY74" i="5"/>
  <c r="AY26" i="5" s="1"/>
  <c r="AV74" i="5"/>
  <c r="AU74" i="5"/>
  <c r="AU26" i="5" s="1"/>
  <c r="AT74" i="5"/>
  <c r="AS74" i="5"/>
  <c r="AS26" i="5" s="1"/>
  <c r="AR74" i="5"/>
  <c r="AR26" i="5" s="1"/>
  <c r="AQ74" i="5"/>
  <c r="AQ26" i="5" s="1"/>
  <c r="AP74" i="5"/>
  <c r="AO74" i="5"/>
  <c r="AO26" i="5" s="1"/>
  <c r="AN74" i="5"/>
  <c r="AN26" i="5" s="1"/>
  <c r="AM74" i="5"/>
  <c r="AM26" i="5" s="1"/>
  <c r="AL74" i="5"/>
  <c r="AL26" i="5" s="1"/>
  <c r="AK74" i="5"/>
  <c r="AJ74" i="5"/>
  <c r="AJ26" i="5" s="1"/>
  <c r="AI74" i="5"/>
  <c r="AI26" i="5" s="1"/>
  <c r="AH74" i="5"/>
  <c r="AH26" i="5" s="1"/>
  <c r="AG74" i="5"/>
  <c r="AG26" i="5" s="1"/>
  <c r="AF74" i="5"/>
  <c r="AF26" i="5" s="1"/>
  <c r="AE74" i="5"/>
  <c r="AE26" i="5" s="1"/>
  <c r="AD74" i="5"/>
  <c r="AC74" i="5"/>
  <c r="AC26" i="5" s="1"/>
  <c r="AB74" i="5"/>
  <c r="AB26" i="5" s="1"/>
  <c r="AA74" i="5"/>
  <c r="AA26" i="5" s="1"/>
  <c r="Z74" i="5"/>
  <c r="Z26" i="5" s="1"/>
  <c r="Y74" i="5"/>
  <c r="Y26" i="5" s="1"/>
  <c r="X74" i="5"/>
  <c r="X26" i="5" s="1"/>
  <c r="W74" i="5"/>
  <c r="W26" i="5" s="1"/>
  <c r="V74" i="5"/>
  <c r="V26" i="5" s="1"/>
  <c r="U74" i="5"/>
  <c r="U26" i="5" s="1"/>
  <c r="T74" i="5"/>
  <c r="T26" i="5" s="1"/>
  <c r="S74" i="5"/>
  <c r="S26" i="5" s="1"/>
  <c r="R74" i="5"/>
  <c r="Q74" i="5"/>
  <c r="P74" i="5"/>
  <c r="O74" i="5"/>
  <c r="O26" i="5" s="1"/>
  <c r="N74" i="5"/>
  <c r="N26" i="5" s="1"/>
  <c r="M74" i="5"/>
  <c r="M26" i="5" s="1"/>
  <c r="L74" i="5"/>
  <c r="L26" i="5" s="1"/>
  <c r="K74" i="5"/>
  <c r="K26" i="5" s="1"/>
  <c r="J74" i="5"/>
  <c r="J26" i="5" s="1"/>
  <c r="I74" i="5"/>
  <c r="I26" i="5" s="1"/>
  <c r="H74" i="5"/>
  <c r="H26" i="5" s="1"/>
  <c r="G74" i="5"/>
  <c r="G26" i="5" s="1"/>
  <c r="F74" i="5"/>
  <c r="E74" i="5"/>
  <c r="BA73" i="5"/>
  <c r="BA68" i="5"/>
  <c r="BA67" i="5"/>
  <c r="AZ66" i="5"/>
  <c r="AZ23" i="5" s="1"/>
  <c r="AY66" i="5"/>
  <c r="AY23" i="5" s="1"/>
  <c r="AX66" i="5"/>
  <c r="AX23" i="5" s="1"/>
  <c r="AW66" i="5"/>
  <c r="AW23" i="5" s="1"/>
  <c r="AV66" i="5"/>
  <c r="AV23" i="5" s="1"/>
  <c r="AU66" i="5"/>
  <c r="AU23" i="5" s="1"/>
  <c r="AT66" i="5"/>
  <c r="AT23" i="5" s="1"/>
  <c r="AS66" i="5"/>
  <c r="AS23" i="5" s="1"/>
  <c r="AR66" i="5"/>
  <c r="AR23" i="5" s="1"/>
  <c r="AQ66" i="5"/>
  <c r="AQ23" i="5" s="1"/>
  <c r="AP66" i="5"/>
  <c r="AP23" i="5" s="1"/>
  <c r="AO66" i="5"/>
  <c r="AO23" i="5" s="1"/>
  <c r="AN66" i="5"/>
  <c r="AN23" i="5" s="1"/>
  <c r="AM66" i="5"/>
  <c r="AM23" i="5" s="1"/>
  <c r="AL66" i="5"/>
  <c r="AL23" i="5" s="1"/>
  <c r="AK66" i="5"/>
  <c r="AK23" i="5" s="1"/>
  <c r="AJ66" i="5"/>
  <c r="AJ23" i="5" s="1"/>
  <c r="AI66" i="5"/>
  <c r="AI23" i="5" s="1"/>
  <c r="AH66" i="5"/>
  <c r="AG66" i="5"/>
  <c r="AF66" i="5"/>
  <c r="AF23" i="5" s="1"/>
  <c r="AE66" i="5"/>
  <c r="AE23" i="5" s="1"/>
  <c r="AD66" i="5"/>
  <c r="AD23" i="5" s="1"/>
  <c r="AC66" i="5"/>
  <c r="AC23" i="5" s="1"/>
  <c r="AB66" i="5"/>
  <c r="AB23" i="5" s="1"/>
  <c r="AA66" i="5"/>
  <c r="AA23" i="5" s="1"/>
  <c r="Z66" i="5"/>
  <c r="Z23" i="5" s="1"/>
  <c r="Y66" i="5"/>
  <c r="Y23" i="5" s="1"/>
  <c r="X66" i="5"/>
  <c r="X23" i="5" s="1"/>
  <c r="W66" i="5"/>
  <c r="W23" i="5" s="1"/>
  <c r="V66" i="5"/>
  <c r="V23" i="5" s="1"/>
  <c r="U66" i="5"/>
  <c r="T66" i="5"/>
  <c r="T23" i="5" s="1"/>
  <c r="S66" i="5"/>
  <c r="S23" i="5" s="1"/>
  <c r="R66" i="5"/>
  <c r="R23" i="5" s="1"/>
  <c r="Q66" i="5"/>
  <c r="Q23" i="5" s="1"/>
  <c r="P66" i="5"/>
  <c r="P23" i="5" s="1"/>
  <c r="O66" i="5"/>
  <c r="O23" i="5" s="1"/>
  <c r="N66" i="5"/>
  <c r="N23" i="5" s="1"/>
  <c r="M66" i="5"/>
  <c r="M23" i="5" s="1"/>
  <c r="L66" i="5"/>
  <c r="L23" i="5" s="1"/>
  <c r="K66" i="5"/>
  <c r="K23" i="5" s="1"/>
  <c r="J66" i="5"/>
  <c r="J23" i="5" s="1"/>
  <c r="I66" i="5"/>
  <c r="I23" i="5" s="1"/>
  <c r="H66" i="5"/>
  <c r="H23" i="5" s="1"/>
  <c r="G66" i="5"/>
  <c r="G23" i="5" s="1"/>
  <c r="F66" i="5"/>
  <c r="F23" i="5" s="1"/>
  <c r="E66" i="5"/>
  <c r="E23" i="5" s="1"/>
  <c r="BA65" i="5"/>
  <c r="BA64" i="5"/>
  <c r="AZ63" i="5"/>
  <c r="AY63" i="5"/>
  <c r="AX63" i="5"/>
  <c r="AW63" i="5"/>
  <c r="AV63" i="5"/>
  <c r="AU63" i="5"/>
  <c r="AT63" i="5"/>
  <c r="AS63" i="5"/>
  <c r="AR63" i="5"/>
  <c r="AQ63" i="5"/>
  <c r="AP63" i="5"/>
  <c r="AO63" i="5"/>
  <c r="AN63" i="5"/>
  <c r="AM63" i="5"/>
  <c r="AL63" i="5"/>
  <c r="AK63" i="5"/>
  <c r="AJ63" i="5"/>
  <c r="AI63" i="5"/>
  <c r="AH63" i="5"/>
  <c r="AG63" i="5"/>
  <c r="AF63" i="5"/>
  <c r="AE63" i="5"/>
  <c r="AD63" i="5"/>
  <c r="AC63" i="5"/>
  <c r="AB63" i="5"/>
  <c r="AA63" i="5"/>
  <c r="Z63" i="5"/>
  <c r="Y63" i="5"/>
  <c r="X63" i="5"/>
  <c r="W63" i="5"/>
  <c r="V63" i="5"/>
  <c r="U63" i="5"/>
  <c r="T63" i="5"/>
  <c r="S63" i="5"/>
  <c r="R63" i="5"/>
  <c r="Q63" i="5"/>
  <c r="P63" i="5"/>
  <c r="O63" i="5"/>
  <c r="N63" i="5"/>
  <c r="M63" i="5"/>
  <c r="L63" i="5"/>
  <c r="K63" i="5"/>
  <c r="J63" i="5"/>
  <c r="I63" i="5"/>
  <c r="H63" i="5"/>
  <c r="G63" i="5"/>
  <c r="F63" i="5"/>
  <c r="E63" i="5"/>
  <c r="BA62" i="5"/>
  <c r="BA61" i="5"/>
  <c r="BA60" i="5"/>
  <c r="BA59" i="5"/>
  <c r="BA58" i="5"/>
  <c r="BA57" i="5"/>
  <c r="BA55" i="5"/>
  <c r="BA54" i="5"/>
  <c r="BA52" i="5"/>
  <c r="AO50" i="5"/>
  <c r="X50" i="5"/>
  <c r="AZ50" i="5"/>
  <c r="AY50" i="5"/>
  <c r="AX50" i="5"/>
  <c r="AW50" i="5"/>
  <c r="AU50" i="5"/>
  <c r="AS50" i="5"/>
  <c r="AR50" i="5"/>
  <c r="AQ50" i="5"/>
  <c r="AN50" i="5"/>
  <c r="AM50" i="5"/>
  <c r="AL50" i="5"/>
  <c r="AK50" i="5"/>
  <c r="AI50" i="5"/>
  <c r="AH50" i="5"/>
  <c r="AG50" i="5"/>
  <c r="AF50" i="5"/>
  <c r="AE50" i="5"/>
  <c r="AD50" i="5"/>
  <c r="AC50" i="5"/>
  <c r="AA50" i="5"/>
  <c r="Z50" i="5"/>
  <c r="Y50" i="5"/>
  <c r="V50" i="5"/>
  <c r="U50" i="5"/>
  <c r="T50" i="5"/>
  <c r="S50" i="5"/>
  <c r="Q50" i="5"/>
  <c r="P50" i="5"/>
  <c r="O50" i="5"/>
  <c r="N50" i="5"/>
  <c r="M50" i="5"/>
  <c r="L50" i="5"/>
  <c r="K50" i="5"/>
  <c r="I50" i="5"/>
  <c r="H50" i="5"/>
  <c r="G50" i="5"/>
  <c r="F50" i="5"/>
  <c r="E50" i="5"/>
  <c r="AV50" i="5"/>
  <c r="AT50" i="5"/>
  <c r="AP50" i="5"/>
  <c r="AJ50" i="5"/>
  <c r="AB50" i="5"/>
  <c r="R50" i="5"/>
  <c r="J50" i="5"/>
  <c r="BA44" i="5"/>
  <c r="BA43" i="5"/>
  <c r="BB43" i="5" s="1"/>
  <c r="AZ42" i="5"/>
  <c r="AZ41" i="5" s="1"/>
  <c r="AY42" i="5"/>
  <c r="AY41" i="5" s="1"/>
  <c r="AX42" i="5"/>
  <c r="AW42" i="5"/>
  <c r="AW41" i="5" s="1"/>
  <c r="AV42" i="5"/>
  <c r="AV41" i="5" s="1"/>
  <c r="AU42" i="5"/>
  <c r="AU41" i="5" s="1"/>
  <c r="AT42" i="5"/>
  <c r="AT41" i="5" s="1"/>
  <c r="AS42" i="5"/>
  <c r="AS41" i="5" s="1"/>
  <c r="AR42" i="5"/>
  <c r="AR41" i="5" s="1"/>
  <c r="AQ42" i="5"/>
  <c r="AQ41" i="5" s="1"/>
  <c r="AP42" i="5"/>
  <c r="AP41" i="5" s="1"/>
  <c r="AO42" i="5"/>
  <c r="AO41" i="5" s="1"/>
  <c r="AN42" i="5"/>
  <c r="AM42" i="5"/>
  <c r="AM41" i="5" s="1"/>
  <c r="AL42" i="5"/>
  <c r="AL41" i="5" s="1"/>
  <c r="AK42" i="5"/>
  <c r="AK41" i="5" s="1"/>
  <c r="AJ42" i="5"/>
  <c r="AJ41" i="5" s="1"/>
  <c r="AI42" i="5"/>
  <c r="AI41" i="5" s="1"/>
  <c r="AH42" i="5"/>
  <c r="AH41" i="5" s="1"/>
  <c r="AG42" i="5"/>
  <c r="AG41" i="5" s="1"/>
  <c r="AF42" i="5"/>
  <c r="AF41" i="5" s="1"/>
  <c r="AE42" i="5"/>
  <c r="AE41" i="5" s="1"/>
  <c r="AD42" i="5"/>
  <c r="AD41" i="5" s="1"/>
  <c r="AC42" i="5"/>
  <c r="AC41" i="5" s="1"/>
  <c r="AB42" i="5"/>
  <c r="AB41" i="5" s="1"/>
  <c r="AA42" i="5"/>
  <c r="AA41" i="5" s="1"/>
  <c r="Z42" i="5"/>
  <c r="Z41" i="5" s="1"/>
  <c r="Y42" i="5"/>
  <c r="Y41" i="5" s="1"/>
  <c r="X42" i="5"/>
  <c r="X41" i="5" s="1"/>
  <c r="W42" i="5"/>
  <c r="W41" i="5" s="1"/>
  <c r="V42" i="5"/>
  <c r="V41" i="5" s="1"/>
  <c r="U42" i="5"/>
  <c r="U41" i="5" s="1"/>
  <c r="T42" i="5"/>
  <c r="T41" i="5" s="1"/>
  <c r="S42" i="5"/>
  <c r="S41" i="5" s="1"/>
  <c r="R42" i="5"/>
  <c r="R41" i="5" s="1"/>
  <c r="Q42" i="5"/>
  <c r="Q41" i="5" s="1"/>
  <c r="P42" i="5"/>
  <c r="P41" i="5" s="1"/>
  <c r="O42" i="5"/>
  <c r="O41" i="5" s="1"/>
  <c r="N42" i="5"/>
  <c r="N41" i="5" s="1"/>
  <c r="M42" i="5"/>
  <c r="M41" i="5" s="1"/>
  <c r="L42" i="5"/>
  <c r="L41" i="5" s="1"/>
  <c r="K42" i="5"/>
  <c r="K41" i="5" s="1"/>
  <c r="J42" i="5"/>
  <c r="J41" i="5" s="1"/>
  <c r="I42" i="5"/>
  <c r="I41" i="5" s="1"/>
  <c r="H42" i="5"/>
  <c r="H41" i="5" s="1"/>
  <c r="G42" i="5"/>
  <c r="G41" i="5" s="1"/>
  <c r="F42" i="5"/>
  <c r="F41" i="5" s="1"/>
  <c r="E42" i="5"/>
  <c r="E41" i="5" s="1"/>
  <c r="AN41" i="5"/>
  <c r="BA39" i="5"/>
  <c r="BA37" i="5"/>
  <c r="BA36" i="5"/>
  <c r="BA35" i="5"/>
  <c r="BA34" i="5"/>
  <c r="BA33" i="5"/>
  <c r="BA32" i="5"/>
  <c r="BA31" i="5"/>
  <c r="BA30" i="5"/>
  <c r="AZ29" i="5"/>
  <c r="AZ28" i="5" s="1"/>
  <c r="AY29" i="5"/>
  <c r="AY28" i="5" s="1"/>
  <c r="AY21" i="5" s="1"/>
  <c r="AX29" i="5"/>
  <c r="AX28" i="5" s="1"/>
  <c r="AW29" i="5"/>
  <c r="AW28" i="5" s="1"/>
  <c r="AW21" i="5" s="1"/>
  <c r="AV29" i="5"/>
  <c r="AV28" i="5" s="1"/>
  <c r="AU29" i="5"/>
  <c r="AU28" i="5" s="1"/>
  <c r="AU21" i="5" s="1"/>
  <c r="AT29" i="5"/>
  <c r="AT28" i="5" s="1"/>
  <c r="AT21" i="5" s="1"/>
  <c r="AS29" i="5"/>
  <c r="AS28" i="5" s="1"/>
  <c r="AR29" i="5"/>
  <c r="AR28" i="5" s="1"/>
  <c r="AQ29" i="5"/>
  <c r="AQ28" i="5" s="1"/>
  <c r="AQ21" i="5" s="1"/>
  <c r="AP29" i="5"/>
  <c r="AP28" i="5" s="1"/>
  <c r="AP21" i="5" s="1"/>
  <c r="AO29" i="5"/>
  <c r="AO28" i="5" s="1"/>
  <c r="AO21" i="5" s="1"/>
  <c r="AN29" i="5"/>
  <c r="AM29" i="5"/>
  <c r="AM28" i="5" s="1"/>
  <c r="AM21" i="5" s="1"/>
  <c r="AL29" i="5"/>
  <c r="AL28" i="5" s="1"/>
  <c r="AL21" i="5" s="1"/>
  <c r="AK29" i="5"/>
  <c r="AK28" i="5" s="1"/>
  <c r="AJ29" i="5"/>
  <c r="AJ28" i="5" s="1"/>
  <c r="AI29" i="5"/>
  <c r="AI28" i="5" s="1"/>
  <c r="AI21" i="5" s="1"/>
  <c r="AH29" i="5"/>
  <c r="AH28" i="5" s="1"/>
  <c r="AH21" i="5" s="1"/>
  <c r="AG29" i="5"/>
  <c r="AG28" i="5" s="1"/>
  <c r="AG21" i="5" s="1"/>
  <c r="AF29" i="5"/>
  <c r="AF28" i="5" s="1"/>
  <c r="AE29" i="5"/>
  <c r="AE28" i="5" s="1"/>
  <c r="AE21" i="5" s="1"/>
  <c r="AD29" i="5"/>
  <c r="AD28" i="5" s="1"/>
  <c r="AD21" i="5" s="1"/>
  <c r="AC29" i="5"/>
  <c r="AC28" i="5" s="1"/>
  <c r="AC21" i="5" s="1"/>
  <c r="AB29" i="5"/>
  <c r="AB28" i="5" s="1"/>
  <c r="AA29" i="5"/>
  <c r="AA28" i="5" s="1"/>
  <c r="AA21" i="5" s="1"/>
  <c r="Z29" i="5"/>
  <c r="Z28" i="5" s="1"/>
  <c r="Z21" i="5" s="1"/>
  <c r="Y29" i="5"/>
  <c r="Y28" i="5" s="1"/>
  <c r="Y21" i="5" s="1"/>
  <c r="X29" i="5"/>
  <c r="X28" i="5" s="1"/>
  <c r="W29" i="5"/>
  <c r="W28" i="5" s="1"/>
  <c r="W21" i="5" s="1"/>
  <c r="V29" i="5"/>
  <c r="V28" i="5" s="1"/>
  <c r="V21" i="5" s="1"/>
  <c r="U29" i="5"/>
  <c r="U28" i="5" s="1"/>
  <c r="U21" i="5" s="1"/>
  <c r="T29" i="5"/>
  <c r="T28" i="5" s="1"/>
  <c r="S29" i="5"/>
  <c r="S28" i="5" s="1"/>
  <c r="S21" i="5" s="1"/>
  <c r="R29" i="5"/>
  <c r="R28" i="5" s="1"/>
  <c r="R21" i="5" s="1"/>
  <c r="Q29" i="5"/>
  <c r="Q28" i="5" s="1"/>
  <c r="Q21" i="5" s="1"/>
  <c r="P29" i="5"/>
  <c r="P28" i="5" s="1"/>
  <c r="O29" i="5"/>
  <c r="O28" i="5" s="1"/>
  <c r="O21" i="5" s="1"/>
  <c r="N29" i="5"/>
  <c r="N28" i="5" s="1"/>
  <c r="N21" i="5" s="1"/>
  <c r="M29" i="5"/>
  <c r="M28" i="5" s="1"/>
  <c r="L29" i="5"/>
  <c r="L28" i="5" s="1"/>
  <c r="K29" i="5"/>
  <c r="K28" i="5" s="1"/>
  <c r="K21" i="5" s="1"/>
  <c r="J29" i="5"/>
  <c r="I29" i="5"/>
  <c r="H29" i="5"/>
  <c r="G29" i="5"/>
  <c r="F29" i="5"/>
  <c r="F28" i="5" s="1"/>
  <c r="F21" i="5" s="1"/>
  <c r="E29" i="5"/>
  <c r="E28" i="5" s="1"/>
  <c r="E21" i="5" s="1"/>
  <c r="AN28" i="5"/>
  <c r="AX26" i="5"/>
  <c r="AW26" i="5"/>
  <c r="AV26" i="5"/>
  <c r="AT26" i="5"/>
  <c r="AP26" i="5"/>
  <c r="AK26" i="5"/>
  <c r="AD26" i="5"/>
  <c r="R26" i="5"/>
  <c r="Q26" i="5"/>
  <c r="P26" i="5"/>
  <c r="F26" i="5"/>
  <c r="E26" i="5"/>
  <c r="AZ25" i="5"/>
  <c r="AY25" i="5"/>
  <c r="AX25" i="5"/>
  <c r="AW25" i="5"/>
  <c r="AV25" i="5"/>
  <c r="AU25" i="5"/>
  <c r="AT25" i="5"/>
  <c r="AS25" i="5"/>
  <c r="AR25" i="5"/>
  <c r="AQ25" i="5"/>
  <c r="AP25" i="5"/>
  <c r="AO25" i="5"/>
  <c r="AN25" i="5"/>
  <c r="AM25" i="5"/>
  <c r="AL25" i="5"/>
  <c r="AK25" i="5"/>
  <c r="AJ25" i="5"/>
  <c r="AI25" i="5"/>
  <c r="AH25" i="5"/>
  <c r="AG25" i="5"/>
  <c r="AF25" i="5"/>
  <c r="AE25" i="5"/>
  <c r="AD25" i="5"/>
  <c r="AC25" i="5"/>
  <c r="AB25" i="5"/>
  <c r="AA25" i="5"/>
  <c r="Z25" i="5"/>
  <c r="Y25" i="5"/>
  <c r="X25" i="5"/>
  <c r="W25" i="5"/>
  <c r="V25" i="5"/>
  <c r="U25" i="5"/>
  <c r="T25" i="5"/>
  <c r="S25" i="5"/>
  <c r="R25" i="5"/>
  <c r="Q25" i="5"/>
  <c r="P25" i="5"/>
  <c r="O25" i="5"/>
  <c r="N25" i="5"/>
  <c r="M25" i="5"/>
  <c r="L25" i="5"/>
  <c r="K25" i="5"/>
  <c r="J25" i="5"/>
  <c r="I25" i="5"/>
  <c r="H25" i="5"/>
  <c r="G25" i="5"/>
  <c r="F25" i="5"/>
  <c r="E25" i="5"/>
  <c r="AZ24" i="5"/>
  <c r="AY24" i="5"/>
  <c r="AW24" i="5"/>
  <c r="AV24" i="5"/>
  <c r="AU24" i="5"/>
  <c r="AT24" i="5"/>
  <c r="AS24" i="5"/>
  <c r="AR24" i="5"/>
  <c r="AQ24" i="5"/>
  <c r="AP24" i="5"/>
  <c r="AO24" i="5"/>
  <c r="AN24" i="5"/>
  <c r="AM24" i="5"/>
  <c r="AL24" i="5"/>
  <c r="AK24" i="5"/>
  <c r="AJ24" i="5"/>
  <c r="AI24" i="5"/>
  <c r="AH24" i="5"/>
  <c r="AG24" i="5"/>
  <c r="AF24" i="5"/>
  <c r="AE24" i="5"/>
  <c r="AD24" i="5"/>
  <c r="AC24" i="5"/>
  <c r="AB24" i="5"/>
  <c r="AA24" i="5"/>
  <c r="Z24" i="5"/>
  <c r="Y24" i="5"/>
  <c r="X24" i="5"/>
  <c r="W24" i="5"/>
  <c r="V24" i="5"/>
  <c r="U24" i="5"/>
  <c r="T24" i="5"/>
  <c r="S24" i="5"/>
  <c r="R24" i="5"/>
  <c r="Q24" i="5"/>
  <c r="P24" i="5"/>
  <c r="O24" i="5"/>
  <c r="N24" i="5"/>
  <c r="M24" i="5"/>
  <c r="L24" i="5"/>
  <c r="K24" i="5"/>
  <c r="J24" i="5"/>
  <c r="I24" i="5"/>
  <c r="H24" i="5"/>
  <c r="G24" i="5"/>
  <c r="F24" i="5"/>
  <c r="E24" i="5"/>
  <c r="AH23" i="5"/>
  <c r="AG23" i="5"/>
  <c r="U23" i="5"/>
  <c r="J21" i="5"/>
  <c r="I21" i="5"/>
  <c r="H21" i="5"/>
  <c r="G21" i="5"/>
  <c r="L21" i="21" l="1"/>
  <c r="BL27" i="8"/>
  <c r="BL21" i="8" s="1"/>
  <c r="AJ21" i="8"/>
  <c r="BA26" i="5"/>
  <c r="AH29" i="12"/>
  <c r="AH23" i="12" s="1"/>
  <c r="AH30" i="12"/>
  <c r="AA29" i="11"/>
  <c r="AA23" i="11" s="1"/>
  <c r="AA30" i="11"/>
  <c r="AA29" i="12"/>
  <c r="AA23" i="12" s="1"/>
  <c r="AA30" i="12"/>
  <c r="AH29" i="11"/>
  <c r="AH23" i="11" s="1"/>
  <c r="AH30" i="11"/>
  <c r="BA23" i="5"/>
  <c r="J40" i="5"/>
  <c r="J22" i="5" s="1"/>
  <c r="J20" i="5" s="1"/>
  <c r="AG40" i="5"/>
  <c r="AG27" i="5" s="1"/>
  <c r="BA66" i="5"/>
  <c r="R40" i="5"/>
  <c r="R27" i="5" s="1"/>
  <c r="AP40" i="5"/>
  <c r="AP22" i="5" s="1"/>
  <c r="AP20" i="5" s="1"/>
  <c r="AX21" i="5"/>
  <c r="BA21" i="5" s="1"/>
  <c r="BA28" i="5"/>
  <c r="F40" i="5"/>
  <c r="F22" i="5" s="1"/>
  <c r="F20" i="5" s="1"/>
  <c r="BA63" i="5"/>
  <c r="BA29" i="5"/>
  <c r="BA50" i="5"/>
  <c r="BA74" i="5"/>
  <c r="BA42" i="5"/>
  <c r="AA40" i="5"/>
  <c r="AA22" i="5" s="1"/>
  <c r="AA20" i="5" s="1"/>
  <c r="AI40" i="5"/>
  <c r="AI22" i="5" s="1"/>
  <c r="AI20" i="5" s="1"/>
  <c r="AM40" i="5"/>
  <c r="AM22" i="5" s="1"/>
  <c r="AM20" i="5" s="1"/>
  <c r="AQ40" i="5"/>
  <c r="AQ22" i="5" s="1"/>
  <c r="AQ20" i="5" s="1"/>
  <c r="V40" i="5"/>
  <c r="V22" i="5" s="1"/>
  <c r="V20" i="5" s="1"/>
  <c r="E40" i="5"/>
  <c r="E22" i="5" s="1"/>
  <c r="E20" i="5" s="1"/>
  <c r="M40" i="5"/>
  <c r="M22" i="5" s="1"/>
  <c r="AS21" i="5"/>
  <c r="AH40" i="5"/>
  <c r="AH27" i="5" s="1"/>
  <c r="M21" i="5"/>
  <c r="AK21" i="5"/>
  <c r="Z40" i="5"/>
  <c r="Z22" i="5" s="1"/>
  <c r="Z20" i="5" s="1"/>
  <c r="AL40" i="5"/>
  <c r="AL22" i="5" s="1"/>
  <c r="AK40" i="5"/>
  <c r="AK22" i="5" s="1"/>
  <c r="Y40" i="5"/>
  <c r="Y27" i="5" s="1"/>
  <c r="G40" i="5"/>
  <c r="O40" i="5"/>
  <c r="AE40" i="5"/>
  <c r="AU40" i="5"/>
  <c r="BA25" i="5"/>
  <c r="H40" i="5"/>
  <c r="H22" i="5" s="1"/>
  <c r="H20" i="5" s="1"/>
  <c r="U40" i="5"/>
  <c r="U22" i="5" s="1"/>
  <c r="U20" i="5" s="1"/>
  <c r="AN40" i="5"/>
  <c r="AN22" i="5" s="1"/>
  <c r="L40" i="5"/>
  <c r="L22" i="5" s="1"/>
  <c r="T40" i="5"/>
  <c r="T22" i="5" s="1"/>
  <c r="AB40" i="5"/>
  <c r="AB22" i="5" s="1"/>
  <c r="AJ40" i="5"/>
  <c r="AJ22" i="5" s="1"/>
  <c r="AR40" i="5"/>
  <c r="AR22" i="5" s="1"/>
  <c r="AZ40" i="5"/>
  <c r="AZ22" i="5" s="1"/>
  <c r="X40" i="5"/>
  <c r="X22" i="5" s="1"/>
  <c r="AW40" i="5"/>
  <c r="AW22" i="5" s="1"/>
  <c r="AW20" i="5" s="1"/>
  <c r="AF40" i="5"/>
  <c r="AF22" i="5" s="1"/>
  <c r="AS40" i="5"/>
  <c r="AS22" i="5" s="1"/>
  <c r="AX41" i="5"/>
  <c r="K40" i="5"/>
  <c r="S40" i="5"/>
  <c r="AY40" i="5"/>
  <c r="AY22" i="5" s="1"/>
  <c r="AY20" i="5" s="1"/>
  <c r="AM27" i="5"/>
  <c r="I40" i="5"/>
  <c r="I22" i="5" s="1"/>
  <c r="I20" i="5" s="1"/>
  <c r="P40" i="5"/>
  <c r="P22" i="5" s="1"/>
  <c r="AC40" i="5"/>
  <c r="AC22" i="5" s="1"/>
  <c r="AC20" i="5" s="1"/>
  <c r="AO40" i="5"/>
  <c r="AO22" i="5" s="1"/>
  <c r="AO20" i="5" s="1"/>
  <c r="AV40" i="5"/>
  <c r="AV22" i="5" s="1"/>
  <c r="Q40" i="5"/>
  <c r="Q22" i="5" s="1"/>
  <c r="Q20" i="5" s="1"/>
  <c r="N40" i="5"/>
  <c r="N22" i="5" s="1"/>
  <c r="N20" i="5" s="1"/>
  <c r="AD40" i="5"/>
  <c r="AD22" i="5" s="1"/>
  <c r="AD20" i="5" s="1"/>
  <c r="AT40" i="5"/>
  <c r="AT22" i="5" s="1"/>
  <c r="AT20" i="5" s="1"/>
  <c r="AL20" i="5"/>
  <c r="L21" i="5"/>
  <c r="AB21" i="5"/>
  <c r="T21" i="5"/>
  <c r="AJ21" i="5"/>
  <c r="AR21" i="5"/>
  <c r="AZ21" i="5"/>
  <c r="X21" i="5"/>
  <c r="AN21" i="5"/>
  <c r="AP27" i="5"/>
  <c r="P21" i="5"/>
  <c r="AF21" i="5"/>
  <c r="AV21" i="5"/>
  <c r="BA53" i="5"/>
  <c r="W50" i="5"/>
  <c r="W40" i="5" s="1"/>
  <c r="W22" i="5" s="1"/>
  <c r="W20" i="5" s="1"/>
  <c r="J27" i="5" l="1"/>
  <c r="AN20" i="5"/>
  <c r="AT27" i="5"/>
  <c r="M20" i="5"/>
  <c r="AG22" i="5"/>
  <c r="AG20" i="5" s="1"/>
  <c r="Q27" i="5"/>
  <c r="AR27" i="5"/>
  <c r="L20" i="5"/>
  <c r="P20" i="5"/>
  <c r="AR20" i="5"/>
  <c r="M27" i="5"/>
  <c r="AF27" i="5"/>
  <c r="AI27" i="5"/>
  <c r="AV20" i="5"/>
  <c r="AV27" i="5"/>
  <c r="Z27" i="5"/>
  <c r="U27" i="5"/>
  <c r="Y22" i="5"/>
  <c r="Y20" i="5" s="1"/>
  <c r="AC27" i="5"/>
  <c r="AB20" i="5"/>
  <c r="AB27" i="5"/>
  <c r="V27" i="5"/>
  <c r="T27" i="5"/>
  <c r="P27" i="5"/>
  <c r="N27" i="5"/>
  <c r="L27" i="5"/>
  <c r="E27" i="5"/>
  <c r="R22" i="5"/>
  <c r="R20" i="5" s="1"/>
  <c r="AK20" i="5"/>
  <c r="AL27" i="5"/>
  <c r="AQ27" i="5"/>
  <c r="AJ20" i="5"/>
  <c r="AS20" i="5"/>
  <c r="AY27" i="5"/>
  <c r="AZ20" i="5"/>
  <c r="AF20" i="5"/>
  <c r="AZ27" i="5"/>
  <c r="T20" i="5"/>
  <c r="AA27" i="5"/>
  <c r="F27" i="5"/>
  <c r="AX40" i="5"/>
  <c r="BA41" i="5"/>
  <c r="AN27" i="5"/>
  <c r="O22" i="5"/>
  <c r="O20" i="5" s="1"/>
  <c r="O27" i="5"/>
  <c r="AH22" i="5"/>
  <c r="AH20" i="5" s="1"/>
  <c r="AO27" i="5"/>
  <c r="AW27" i="5"/>
  <c r="S22" i="5"/>
  <c r="S20" i="5" s="1"/>
  <c r="S27" i="5"/>
  <c r="G22" i="5"/>
  <c r="G20" i="5" s="1"/>
  <c r="G27" i="5"/>
  <c r="AE22" i="5"/>
  <c r="AE20" i="5" s="1"/>
  <c r="AE27" i="5"/>
  <c r="AJ27" i="5"/>
  <c r="AK27" i="5"/>
  <c r="X20" i="5"/>
  <c r="AD27" i="5"/>
  <c r="X27" i="5"/>
  <c r="K22" i="5"/>
  <c r="K20" i="5" s="1"/>
  <c r="K27" i="5"/>
  <c r="AU22" i="5"/>
  <c r="AU20" i="5" s="1"/>
  <c r="AU27" i="5"/>
  <c r="AS27" i="5"/>
  <c r="W27" i="5"/>
  <c r="AX22" i="5" l="1"/>
  <c r="BA40" i="5"/>
  <c r="AY26" i="4"/>
  <c r="AU26" i="4"/>
  <c r="AT26" i="4"/>
  <c r="AR26" i="4"/>
  <c r="AQ26" i="4"/>
  <c r="AP26" i="4"/>
  <c r="AM26" i="4"/>
  <c r="AL26" i="4"/>
  <c r="AJ26" i="4"/>
  <c r="AI26" i="4"/>
  <c r="AH26" i="4"/>
  <c r="AE26" i="4"/>
  <c r="AD26" i="4"/>
  <c r="AB26" i="4"/>
  <c r="AA26" i="4"/>
  <c r="Z26" i="4"/>
  <c r="W26" i="4"/>
  <c r="V26" i="4"/>
  <c r="T26" i="4"/>
  <c r="S26" i="4"/>
  <c r="R26" i="4"/>
  <c r="O26" i="4"/>
  <c r="N26" i="4"/>
  <c r="L26" i="4"/>
  <c r="K26" i="4"/>
  <c r="J26" i="4"/>
  <c r="G26" i="4"/>
  <c r="F26" i="4"/>
  <c r="BA74" i="4"/>
  <c r="BA66" i="4"/>
  <c r="BA65" i="4"/>
  <c r="AZ64" i="4"/>
  <c r="AZ23" i="4" s="1"/>
  <c r="AY64" i="4"/>
  <c r="AY23" i="4" s="1"/>
  <c r="AX64" i="4"/>
  <c r="AW64" i="4"/>
  <c r="AW23" i="4" s="1"/>
  <c r="AV64" i="4"/>
  <c r="AV23" i="4" s="1"/>
  <c r="AU64" i="4"/>
  <c r="AU23" i="4" s="1"/>
  <c r="AT64" i="4"/>
  <c r="AT23" i="4" s="1"/>
  <c r="AS64" i="4"/>
  <c r="AS23" i="4" s="1"/>
  <c r="AR64" i="4"/>
  <c r="AR23" i="4" s="1"/>
  <c r="AQ64" i="4"/>
  <c r="AQ23" i="4" s="1"/>
  <c r="AP64" i="4"/>
  <c r="AP23" i="4" s="1"/>
  <c r="AO64" i="4"/>
  <c r="AO23" i="4" s="1"/>
  <c r="AN64" i="4"/>
  <c r="AN23" i="4" s="1"/>
  <c r="AM64" i="4"/>
  <c r="AM23" i="4" s="1"/>
  <c r="AL64" i="4"/>
  <c r="AL23" i="4" s="1"/>
  <c r="AK64" i="4"/>
  <c r="AK23" i="4" s="1"/>
  <c r="AJ64" i="4"/>
  <c r="AJ23" i="4" s="1"/>
  <c r="AI64" i="4"/>
  <c r="AI23" i="4" s="1"/>
  <c r="AH64" i="4"/>
  <c r="AH23" i="4" s="1"/>
  <c r="AG64" i="4"/>
  <c r="AG23" i="4" s="1"/>
  <c r="AF64" i="4"/>
  <c r="AF23" i="4" s="1"/>
  <c r="AE64" i="4"/>
  <c r="AE23" i="4" s="1"/>
  <c r="AD64" i="4"/>
  <c r="AD23" i="4" s="1"/>
  <c r="AC64" i="4"/>
  <c r="AC23" i="4" s="1"/>
  <c r="AB64" i="4"/>
  <c r="AB23" i="4" s="1"/>
  <c r="AA64" i="4"/>
  <c r="AA23" i="4" s="1"/>
  <c r="Z64" i="4"/>
  <c r="Z23" i="4" s="1"/>
  <c r="Y64" i="4"/>
  <c r="Y23" i="4" s="1"/>
  <c r="X64" i="4"/>
  <c r="X23" i="4" s="1"/>
  <c r="W64" i="4"/>
  <c r="W23" i="4" s="1"/>
  <c r="V64" i="4"/>
  <c r="V23" i="4" s="1"/>
  <c r="U64" i="4"/>
  <c r="U23" i="4" s="1"/>
  <c r="T64" i="4"/>
  <c r="T23" i="4" s="1"/>
  <c r="S64" i="4"/>
  <c r="S23" i="4" s="1"/>
  <c r="R64" i="4"/>
  <c r="R23" i="4" s="1"/>
  <c r="Q64" i="4"/>
  <c r="Q23" i="4" s="1"/>
  <c r="P64" i="4"/>
  <c r="P23" i="4" s="1"/>
  <c r="O64" i="4"/>
  <c r="O23" i="4" s="1"/>
  <c r="N64" i="4"/>
  <c r="N23" i="4" s="1"/>
  <c r="M64" i="4"/>
  <c r="M23" i="4" s="1"/>
  <c r="L64" i="4"/>
  <c r="L23" i="4" s="1"/>
  <c r="K64" i="4"/>
  <c r="K23" i="4" s="1"/>
  <c r="J64" i="4"/>
  <c r="J23" i="4" s="1"/>
  <c r="I64" i="4"/>
  <c r="I23" i="4" s="1"/>
  <c r="H64" i="4"/>
  <c r="H23" i="4" s="1"/>
  <c r="G64" i="4"/>
  <c r="G23" i="4" s="1"/>
  <c r="F64" i="4"/>
  <c r="F23" i="4" s="1"/>
  <c r="E64" i="4"/>
  <c r="E23" i="4" s="1"/>
  <c r="BA63" i="4"/>
  <c r="BA62" i="4"/>
  <c r="AZ61" i="4"/>
  <c r="AY61" i="4"/>
  <c r="AX61" i="4"/>
  <c r="AW61" i="4"/>
  <c r="AV61" i="4"/>
  <c r="AU61" i="4"/>
  <c r="AT61" i="4"/>
  <c r="AS61" i="4"/>
  <c r="AR61" i="4"/>
  <c r="AQ61" i="4"/>
  <c r="AP61" i="4"/>
  <c r="AO61" i="4"/>
  <c r="AN61" i="4"/>
  <c r="AM61" i="4"/>
  <c r="AL61" i="4"/>
  <c r="AK61" i="4"/>
  <c r="AJ61" i="4"/>
  <c r="AI61" i="4"/>
  <c r="AH61" i="4"/>
  <c r="AG61" i="4"/>
  <c r="AF61" i="4"/>
  <c r="AE61" i="4"/>
  <c r="AD61" i="4"/>
  <c r="AC61" i="4"/>
  <c r="AB61" i="4"/>
  <c r="AA61" i="4"/>
  <c r="Z61" i="4"/>
  <c r="Y61" i="4"/>
  <c r="X61" i="4"/>
  <c r="W61" i="4"/>
  <c r="V61" i="4"/>
  <c r="U61" i="4"/>
  <c r="T61" i="4"/>
  <c r="S61" i="4"/>
  <c r="R61" i="4"/>
  <c r="Q61" i="4"/>
  <c r="P61" i="4"/>
  <c r="O61" i="4"/>
  <c r="N61" i="4"/>
  <c r="M61" i="4"/>
  <c r="L61" i="4"/>
  <c r="K61" i="4"/>
  <c r="J61" i="4"/>
  <c r="I61" i="4"/>
  <c r="H61" i="4"/>
  <c r="G61" i="4"/>
  <c r="F61" i="4"/>
  <c r="E61" i="4"/>
  <c r="BA60" i="4"/>
  <c r="BA59" i="4"/>
  <c r="BA58" i="4"/>
  <c r="AO51" i="4"/>
  <c r="AZ51" i="4"/>
  <c r="AY51" i="4"/>
  <c r="AW51" i="4"/>
  <c r="AV51" i="4"/>
  <c r="AU51" i="4"/>
  <c r="AT51" i="4"/>
  <c r="AS51" i="4"/>
  <c r="AR51" i="4"/>
  <c r="AQ51" i="4"/>
  <c r="AM51" i="4"/>
  <c r="AL51" i="4"/>
  <c r="AK51" i="4"/>
  <c r="AJ51" i="4"/>
  <c r="AI51" i="4"/>
  <c r="AH51" i="4"/>
  <c r="AG51" i="4"/>
  <c r="AF51" i="4"/>
  <c r="AE51" i="4"/>
  <c r="AD51" i="4"/>
  <c r="AC51" i="4"/>
  <c r="AA51" i="4"/>
  <c r="Z51" i="4"/>
  <c r="Y51" i="4"/>
  <c r="W51" i="4"/>
  <c r="V51" i="4"/>
  <c r="U51" i="4"/>
  <c r="T51" i="4"/>
  <c r="S51" i="4"/>
  <c r="R51" i="4"/>
  <c r="Q51" i="4"/>
  <c r="P51" i="4"/>
  <c r="O51" i="4"/>
  <c r="N51" i="4"/>
  <c r="M51" i="4"/>
  <c r="J51" i="4"/>
  <c r="I51" i="4"/>
  <c r="H51" i="4"/>
  <c r="G51" i="4"/>
  <c r="F51" i="4"/>
  <c r="E51" i="4"/>
  <c r="BA56" i="4"/>
  <c r="BA55" i="4"/>
  <c r="BA53" i="4"/>
  <c r="BA52" i="4"/>
  <c r="AN51" i="4"/>
  <c r="AB51" i="4"/>
  <c r="X51" i="4"/>
  <c r="L51" i="4"/>
  <c r="K51" i="4"/>
  <c r="BA50" i="4"/>
  <c r="AO48" i="4"/>
  <c r="X48" i="4"/>
  <c r="AZ48" i="4"/>
  <c r="AY48" i="4"/>
  <c r="AW48" i="4"/>
  <c r="AV48" i="4"/>
  <c r="AU48" i="4"/>
  <c r="AR48" i="4"/>
  <c r="AQ48" i="4"/>
  <c r="AP48" i="4"/>
  <c r="AN48" i="4"/>
  <c r="AM48" i="4"/>
  <c r="AL48" i="4"/>
  <c r="AK48" i="4"/>
  <c r="AJ48" i="4"/>
  <c r="AI48" i="4"/>
  <c r="AH48" i="4"/>
  <c r="AG48" i="4"/>
  <c r="AF48" i="4"/>
  <c r="AE48" i="4"/>
  <c r="AD48" i="4"/>
  <c r="AB48" i="4"/>
  <c r="AA48" i="4"/>
  <c r="Z48" i="4"/>
  <c r="Y48" i="4"/>
  <c r="W48" i="4"/>
  <c r="U48" i="4"/>
  <c r="T48" i="4"/>
  <c r="S48" i="4"/>
  <c r="R48" i="4"/>
  <c r="Q48" i="4"/>
  <c r="P48" i="4"/>
  <c r="O48" i="4"/>
  <c r="N48" i="4"/>
  <c r="M48" i="4"/>
  <c r="L48" i="4"/>
  <c r="K48" i="4"/>
  <c r="J48" i="4"/>
  <c r="I48" i="4"/>
  <c r="H48" i="4"/>
  <c r="G48" i="4"/>
  <c r="F48" i="4"/>
  <c r="E48" i="4"/>
  <c r="AT48" i="4"/>
  <c r="AS48" i="4"/>
  <c r="V48" i="4"/>
  <c r="BA45" i="4"/>
  <c r="AZ43" i="4"/>
  <c r="AY43" i="4"/>
  <c r="AY42" i="4" s="1"/>
  <c r="AX43" i="4"/>
  <c r="AX42" i="4" s="1"/>
  <c r="AW43" i="4"/>
  <c r="AW42" i="4" s="1"/>
  <c r="AV43" i="4"/>
  <c r="AV42" i="4" s="1"/>
  <c r="AU43" i="4"/>
  <c r="AU42" i="4" s="1"/>
  <c r="AT43" i="4"/>
  <c r="AT42" i="4" s="1"/>
  <c r="AS43" i="4"/>
  <c r="AS42" i="4" s="1"/>
  <c r="AR43" i="4"/>
  <c r="AR42" i="4" s="1"/>
  <c r="AQ43" i="4"/>
  <c r="AQ42" i="4" s="1"/>
  <c r="AP43" i="4"/>
  <c r="AP42" i="4" s="1"/>
  <c r="AO43" i="4"/>
  <c r="AO42" i="4" s="1"/>
  <c r="AN43" i="4"/>
  <c r="AN42" i="4" s="1"/>
  <c r="AM43" i="4"/>
  <c r="AM42" i="4" s="1"/>
  <c r="AL43" i="4"/>
  <c r="AL42" i="4" s="1"/>
  <c r="AK43" i="4"/>
  <c r="AK42" i="4" s="1"/>
  <c r="AJ43" i="4"/>
  <c r="AJ42" i="4" s="1"/>
  <c r="AI43" i="4"/>
  <c r="AI42" i="4" s="1"/>
  <c r="AH43" i="4"/>
  <c r="AH42" i="4" s="1"/>
  <c r="AG43" i="4"/>
  <c r="AG42" i="4" s="1"/>
  <c r="AF43" i="4"/>
  <c r="AF42" i="4" s="1"/>
  <c r="AE43" i="4"/>
  <c r="AE42" i="4" s="1"/>
  <c r="AD43" i="4"/>
  <c r="AD42" i="4" s="1"/>
  <c r="AC43" i="4"/>
  <c r="AC42" i="4" s="1"/>
  <c r="AB43" i="4"/>
  <c r="AB42" i="4" s="1"/>
  <c r="AA43" i="4"/>
  <c r="AA42" i="4" s="1"/>
  <c r="Z43" i="4"/>
  <c r="Z42" i="4" s="1"/>
  <c r="Y43" i="4"/>
  <c r="Y42" i="4" s="1"/>
  <c r="X43" i="4"/>
  <c r="X42" i="4" s="1"/>
  <c r="W43" i="4"/>
  <c r="W42" i="4" s="1"/>
  <c r="V43" i="4"/>
  <c r="V42" i="4" s="1"/>
  <c r="U43" i="4"/>
  <c r="U42" i="4" s="1"/>
  <c r="T43" i="4"/>
  <c r="T42" i="4" s="1"/>
  <c r="S43" i="4"/>
  <c r="S42" i="4" s="1"/>
  <c r="R43" i="4"/>
  <c r="R42" i="4" s="1"/>
  <c r="Q43" i="4"/>
  <c r="Q42" i="4" s="1"/>
  <c r="P43" i="4"/>
  <c r="P42" i="4" s="1"/>
  <c r="O43" i="4"/>
  <c r="O42" i="4" s="1"/>
  <c r="N43" i="4"/>
  <c r="N42" i="4" s="1"/>
  <c r="M43" i="4"/>
  <c r="M42" i="4" s="1"/>
  <c r="L43" i="4"/>
  <c r="L42" i="4" s="1"/>
  <c r="K43" i="4"/>
  <c r="K42" i="4" s="1"/>
  <c r="J43" i="4"/>
  <c r="J42" i="4" s="1"/>
  <c r="I43" i="4"/>
  <c r="I42" i="4" s="1"/>
  <c r="H43" i="4"/>
  <c r="H42" i="4" s="1"/>
  <c r="G43" i="4"/>
  <c r="G42" i="4" s="1"/>
  <c r="F43" i="4"/>
  <c r="F42" i="4" s="1"/>
  <c r="E43" i="4"/>
  <c r="E42" i="4" s="1"/>
  <c r="AZ42" i="4"/>
  <c r="BA40" i="4"/>
  <c r="BA38" i="4"/>
  <c r="BA37" i="4"/>
  <c r="BA36" i="4"/>
  <c r="BA35" i="4"/>
  <c r="BA34" i="4"/>
  <c r="BA32" i="4"/>
  <c r="BA31" i="4"/>
  <c r="BA30" i="4"/>
  <c r="AZ29" i="4"/>
  <c r="AY29" i="4"/>
  <c r="AY28" i="4" s="1"/>
  <c r="AY21" i="4" s="1"/>
  <c r="AX29" i="4"/>
  <c r="AW29" i="4"/>
  <c r="AW28" i="4" s="1"/>
  <c r="AV29" i="4"/>
  <c r="AV28" i="4" s="1"/>
  <c r="AU29" i="4"/>
  <c r="AU28" i="4" s="1"/>
  <c r="AU21" i="4" s="1"/>
  <c r="AT29" i="4"/>
  <c r="AT28" i="4" s="1"/>
  <c r="AT21" i="4" s="1"/>
  <c r="AS29" i="4"/>
  <c r="AS28" i="4" s="1"/>
  <c r="AS21" i="4" s="1"/>
  <c r="AR29" i="4"/>
  <c r="AR28" i="4" s="1"/>
  <c r="AR21" i="4" s="1"/>
  <c r="AQ29" i="4"/>
  <c r="AQ28" i="4" s="1"/>
  <c r="AQ21" i="4" s="1"/>
  <c r="AP29" i="4"/>
  <c r="AP28" i="4" s="1"/>
  <c r="AP21" i="4" s="1"/>
  <c r="AO29" i="4"/>
  <c r="AO28" i="4" s="1"/>
  <c r="AO21" i="4" s="1"/>
  <c r="AN29" i="4"/>
  <c r="AN28" i="4" s="1"/>
  <c r="AN21" i="4" s="1"/>
  <c r="AM29" i="4"/>
  <c r="AM28" i="4" s="1"/>
  <c r="AL29" i="4"/>
  <c r="AL28" i="4" s="1"/>
  <c r="AL21" i="4" s="1"/>
  <c r="AK29" i="4"/>
  <c r="AK28" i="4" s="1"/>
  <c r="AK21" i="4" s="1"/>
  <c r="AJ29" i="4"/>
  <c r="AJ28" i="4" s="1"/>
  <c r="AJ21" i="4" s="1"/>
  <c r="AI29" i="4"/>
  <c r="AI28" i="4" s="1"/>
  <c r="AI21" i="4" s="1"/>
  <c r="AH29" i="4"/>
  <c r="AH28" i="4" s="1"/>
  <c r="AG29" i="4"/>
  <c r="AG28" i="4" s="1"/>
  <c r="AG21" i="4" s="1"/>
  <c r="AF29" i="4"/>
  <c r="AF28" i="4" s="1"/>
  <c r="AE29" i="4"/>
  <c r="AE28" i="4" s="1"/>
  <c r="AE21" i="4" s="1"/>
  <c r="AD29" i="4"/>
  <c r="AD28" i="4" s="1"/>
  <c r="AD21" i="4" s="1"/>
  <c r="AC29" i="4"/>
  <c r="AC28" i="4" s="1"/>
  <c r="AC21" i="4" s="1"/>
  <c r="AB29" i="4"/>
  <c r="AB28" i="4" s="1"/>
  <c r="AB21" i="4" s="1"/>
  <c r="AA29" i="4"/>
  <c r="AA28" i="4" s="1"/>
  <c r="AA21" i="4" s="1"/>
  <c r="Z29" i="4"/>
  <c r="Z28" i="4" s="1"/>
  <c r="Y29" i="4"/>
  <c r="Y28" i="4" s="1"/>
  <c r="Y21" i="4" s="1"/>
  <c r="X29" i="4"/>
  <c r="X28" i="4" s="1"/>
  <c r="X21" i="4" s="1"/>
  <c r="W29" i="4"/>
  <c r="W28" i="4" s="1"/>
  <c r="W21" i="4" s="1"/>
  <c r="V29" i="4"/>
  <c r="V28" i="4" s="1"/>
  <c r="V21" i="4" s="1"/>
  <c r="U29" i="4"/>
  <c r="U28" i="4" s="1"/>
  <c r="U21" i="4" s="1"/>
  <c r="T29" i="4"/>
  <c r="T28" i="4" s="1"/>
  <c r="T21" i="4" s="1"/>
  <c r="S29" i="4"/>
  <c r="S28" i="4" s="1"/>
  <c r="S21" i="4" s="1"/>
  <c r="R29" i="4"/>
  <c r="R28" i="4" s="1"/>
  <c r="R21" i="4" s="1"/>
  <c r="Q29" i="4"/>
  <c r="Q28" i="4" s="1"/>
  <c r="P29" i="4"/>
  <c r="P28" i="4" s="1"/>
  <c r="P21" i="4" s="1"/>
  <c r="O29" i="4"/>
  <c r="O28" i="4" s="1"/>
  <c r="O21" i="4" s="1"/>
  <c r="N29" i="4"/>
  <c r="N28" i="4" s="1"/>
  <c r="N21" i="4" s="1"/>
  <c r="M29" i="4"/>
  <c r="M28" i="4" s="1"/>
  <c r="M21" i="4" s="1"/>
  <c r="L29" i="4"/>
  <c r="L28" i="4" s="1"/>
  <c r="L21" i="4" s="1"/>
  <c r="K29" i="4"/>
  <c r="K28" i="4" s="1"/>
  <c r="K21" i="4" s="1"/>
  <c r="J29" i="4"/>
  <c r="I29" i="4"/>
  <c r="H29" i="4"/>
  <c r="H28" i="4" s="1"/>
  <c r="G29" i="4"/>
  <c r="G28" i="4" s="1"/>
  <c r="F29" i="4"/>
  <c r="F28" i="4" s="1"/>
  <c r="F21" i="4" s="1"/>
  <c r="E29" i="4"/>
  <c r="E28" i="4" s="1"/>
  <c r="E21" i="4" s="1"/>
  <c r="AZ28" i="4"/>
  <c r="AZ21" i="4" s="1"/>
  <c r="AZ26" i="4"/>
  <c r="AW26" i="4"/>
  <c r="AV26" i="4"/>
  <c r="AS26" i="4"/>
  <c r="AO26" i="4"/>
  <c r="AN26" i="4"/>
  <c r="AK26" i="4"/>
  <c r="AG26" i="4"/>
  <c r="AF26" i="4"/>
  <c r="AC26" i="4"/>
  <c r="Y26" i="4"/>
  <c r="X26" i="4"/>
  <c r="U26" i="4"/>
  <c r="Q26" i="4"/>
  <c r="P26" i="4"/>
  <c r="M26" i="4"/>
  <c r="I26" i="4"/>
  <c r="H26" i="4"/>
  <c r="E26" i="4"/>
  <c r="AZ25" i="4"/>
  <c r="AY25" i="4"/>
  <c r="AX25" i="4"/>
  <c r="AW25" i="4"/>
  <c r="AV25" i="4"/>
  <c r="AU25" i="4"/>
  <c r="AT25" i="4"/>
  <c r="AS25" i="4"/>
  <c r="AR25" i="4"/>
  <c r="AQ25" i="4"/>
  <c r="AP25" i="4"/>
  <c r="AO25" i="4"/>
  <c r="AN25" i="4"/>
  <c r="AM25" i="4"/>
  <c r="AL25" i="4"/>
  <c r="AK25" i="4"/>
  <c r="AJ25" i="4"/>
  <c r="AI25" i="4"/>
  <c r="AH25" i="4"/>
  <c r="AG25" i="4"/>
  <c r="AF25" i="4"/>
  <c r="AE25" i="4"/>
  <c r="AD25" i="4"/>
  <c r="AC25" i="4"/>
  <c r="AB25" i="4"/>
  <c r="AA25" i="4"/>
  <c r="Z25" i="4"/>
  <c r="Y25" i="4"/>
  <c r="X25" i="4"/>
  <c r="W25" i="4"/>
  <c r="V25" i="4"/>
  <c r="U25" i="4"/>
  <c r="T25" i="4"/>
  <c r="S25" i="4"/>
  <c r="R25" i="4"/>
  <c r="Q25" i="4"/>
  <c r="P25" i="4"/>
  <c r="O25" i="4"/>
  <c r="N25" i="4"/>
  <c r="M25" i="4"/>
  <c r="L25" i="4"/>
  <c r="K25" i="4"/>
  <c r="J25" i="4"/>
  <c r="I25" i="4"/>
  <c r="H25" i="4"/>
  <c r="G25" i="4"/>
  <c r="F25" i="4"/>
  <c r="E25" i="4"/>
  <c r="AZ24" i="4"/>
  <c r="AY24" i="4"/>
  <c r="AW24" i="4"/>
  <c r="AV24" i="4"/>
  <c r="AU24" i="4"/>
  <c r="AT24" i="4"/>
  <c r="AS24" i="4"/>
  <c r="AR24" i="4"/>
  <c r="AQ24" i="4"/>
  <c r="AP24" i="4"/>
  <c r="AO24" i="4"/>
  <c r="AN24" i="4"/>
  <c r="AM24" i="4"/>
  <c r="AL24" i="4"/>
  <c r="AK24" i="4"/>
  <c r="AJ24" i="4"/>
  <c r="AI24" i="4"/>
  <c r="AH24" i="4"/>
  <c r="AG24" i="4"/>
  <c r="AF24" i="4"/>
  <c r="AE24" i="4"/>
  <c r="AD24" i="4"/>
  <c r="AC24" i="4"/>
  <c r="AB24" i="4"/>
  <c r="AA24" i="4"/>
  <c r="Z24" i="4"/>
  <c r="Y24" i="4"/>
  <c r="X24" i="4"/>
  <c r="W24" i="4"/>
  <c r="V24" i="4"/>
  <c r="U24" i="4"/>
  <c r="T24" i="4"/>
  <c r="S24" i="4"/>
  <c r="R24" i="4"/>
  <c r="Q24" i="4"/>
  <c r="P24" i="4"/>
  <c r="O24" i="4"/>
  <c r="N24" i="4"/>
  <c r="M24" i="4"/>
  <c r="L24" i="4"/>
  <c r="K24" i="4"/>
  <c r="J24" i="4"/>
  <c r="I24" i="4"/>
  <c r="H24" i="4"/>
  <c r="G24" i="4"/>
  <c r="F24" i="4"/>
  <c r="E24" i="4"/>
  <c r="J21" i="4"/>
  <c r="I21" i="4"/>
  <c r="H21" i="4"/>
  <c r="G21" i="4"/>
  <c r="BA22" i="5" l="1"/>
  <c r="BA25" i="4"/>
  <c r="U41" i="4"/>
  <c r="U22" i="4" s="1"/>
  <c r="U20" i="4" s="1"/>
  <c r="AX48" i="4"/>
  <c r="BA48" i="4" s="1"/>
  <c r="E41" i="4"/>
  <c r="E27" i="4" s="1"/>
  <c r="BA64" i="4"/>
  <c r="AV41" i="4"/>
  <c r="AV22" i="4" s="1"/>
  <c r="AX23" i="4"/>
  <c r="BA23" i="4" s="1"/>
  <c r="I41" i="4"/>
  <c r="I22" i="4" s="1"/>
  <c r="I20" i="4" s="1"/>
  <c r="M41" i="4"/>
  <c r="M27" i="4" s="1"/>
  <c r="Q41" i="4"/>
  <c r="Q22" i="4" s="1"/>
  <c r="AC41" i="4"/>
  <c r="AG41" i="4"/>
  <c r="AG27" i="4" s="1"/>
  <c r="AK41" i="4"/>
  <c r="AK27" i="4" s="1"/>
  <c r="AS41" i="4"/>
  <c r="AS22" i="4" s="1"/>
  <c r="AS20" i="4" s="1"/>
  <c r="BA43" i="4"/>
  <c r="Y41" i="4"/>
  <c r="AW41" i="4"/>
  <c r="AW22" i="4" s="1"/>
  <c r="AH21" i="4"/>
  <c r="BA29" i="4"/>
  <c r="AX28" i="4"/>
  <c r="BA42" i="4"/>
  <c r="AP51" i="4"/>
  <c r="AP41" i="4" s="1"/>
  <c r="AT41" i="4"/>
  <c r="BA75" i="4"/>
  <c r="AX26" i="4"/>
  <c r="BA26" i="4" s="1"/>
  <c r="Q21" i="4"/>
  <c r="Z21" i="4"/>
  <c r="AW21" i="4"/>
  <c r="L41" i="4"/>
  <c r="L22" i="4" s="1"/>
  <c r="L20" i="4" s="1"/>
  <c r="AB41" i="4"/>
  <c r="AB22" i="4" s="1"/>
  <c r="AB20" i="4" s="1"/>
  <c r="AR41" i="4"/>
  <c r="AR22" i="4" s="1"/>
  <c r="AR20" i="4" s="1"/>
  <c r="F41" i="4"/>
  <c r="F22" i="4" s="1"/>
  <c r="F20" i="4" s="1"/>
  <c r="N41" i="4"/>
  <c r="N22" i="4" s="1"/>
  <c r="N20" i="4" s="1"/>
  <c r="V41" i="4"/>
  <c r="V27" i="4" s="1"/>
  <c r="AD41" i="4"/>
  <c r="AD27" i="4" s="1"/>
  <c r="AH41" i="4"/>
  <c r="AH22" i="4" s="1"/>
  <c r="G41" i="4"/>
  <c r="G27" i="4" s="1"/>
  <c r="O41" i="4"/>
  <c r="S41" i="4"/>
  <c r="S22" i="4" s="1"/>
  <c r="S20" i="4" s="1"/>
  <c r="W41" i="4"/>
  <c r="W22" i="4" s="1"/>
  <c r="W20" i="4" s="1"/>
  <c r="AE41" i="4"/>
  <c r="AE22" i="4" s="1"/>
  <c r="AE20" i="4" s="1"/>
  <c r="AM41" i="4"/>
  <c r="AM22" i="4" s="1"/>
  <c r="J41" i="4"/>
  <c r="R41" i="4"/>
  <c r="Z41" i="4"/>
  <c r="Z22" i="4" s="1"/>
  <c r="AL41" i="4"/>
  <c r="AL22" i="4" s="1"/>
  <c r="AL20" i="4" s="1"/>
  <c r="BA61" i="4"/>
  <c r="AM21" i="4"/>
  <c r="T41" i="4"/>
  <c r="T22" i="4" s="1"/>
  <c r="T20" i="4" s="1"/>
  <c r="AJ41" i="4"/>
  <c r="AJ22" i="4" s="1"/>
  <c r="AJ20" i="4" s="1"/>
  <c r="AO41" i="4"/>
  <c r="AO22" i="4" s="1"/>
  <c r="AO20" i="4" s="1"/>
  <c r="AF21" i="4"/>
  <c r="AV21" i="4"/>
  <c r="P41" i="4"/>
  <c r="P22" i="4" s="1"/>
  <c r="P20" i="4" s="1"/>
  <c r="AF41" i="4"/>
  <c r="AF22" i="4" s="1"/>
  <c r="AX51" i="4"/>
  <c r="H41" i="4"/>
  <c r="H22" i="4" s="1"/>
  <c r="H20" i="4" s="1"/>
  <c r="X41" i="4"/>
  <c r="X22" i="4" s="1"/>
  <c r="X20" i="4" s="1"/>
  <c r="AN41" i="4"/>
  <c r="AN22" i="4" s="1"/>
  <c r="AN20" i="4" s="1"/>
  <c r="K41" i="4"/>
  <c r="K22" i="4" s="1"/>
  <c r="K20" i="4" s="1"/>
  <c r="AA41" i="4"/>
  <c r="AA22" i="4" s="1"/>
  <c r="AA20" i="4" s="1"/>
  <c r="AI41" i="4"/>
  <c r="AI22" i="4" s="1"/>
  <c r="AI20" i="4" s="1"/>
  <c r="AQ41" i="4"/>
  <c r="AQ22" i="4" s="1"/>
  <c r="AQ20" i="4" s="1"/>
  <c r="AU41" i="4"/>
  <c r="AU22" i="4" s="1"/>
  <c r="AU20" i="4" s="1"/>
  <c r="AY41" i="4"/>
  <c r="AY22" i="4" s="1"/>
  <c r="AY20" i="4" s="1"/>
  <c r="AZ41" i="4"/>
  <c r="AZ22" i="4" s="1"/>
  <c r="AZ20" i="4" s="1"/>
  <c r="M22" i="4" l="1"/>
  <c r="M20" i="4" s="1"/>
  <c r="AK22" i="4"/>
  <c r="AK20" i="4" s="1"/>
  <c r="AN27" i="4"/>
  <c r="X27" i="4"/>
  <c r="AJ27" i="4"/>
  <c r="AL27" i="4"/>
  <c r="AV27" i="4"/>
  <c r="Z20" i="4"/>
  <c r="T27" i="4"/>
  <c r="U27" i="4"/>
  <c r="Q20" i="4"/>
  <c r="N27" i="4"/>
  <c r="L27" i="4"/>
  <c r="AY27" i="4"/>
  <c r="V22" i="4"/>
  <c r="V20" i="4" s="1"/>
  <c r="AM20" i="4"/>
  <c r="AS27" i="4"/>
  <c r="AV20" i="4"/>
  <c r="AW27" i="4"/>
  <c r="Q27" i="4"/>
  <c r="AE27" i="4"/>
  <c r="AW20" i="4"/>
  <c r="S27" i="4"/>
  <c r="AR27" i="4"/>
  <c r="AD22" i="4"/>
  <c r="AD20" i="4" s="1"/>
  <c r="AG22" i="4"/>
  <c r="AG20" i="4" s="1"/>
  <c r="AC27" i="4"/>
  <c r="AC22" i="4"/>
  <c r="AC20" i="4" s="1"/>
  <c r="AB27" i="4"/>
  <c r="AM27" i="4"/>
  <c r="E22" i="4"/>
  <c r="E20" i="4" s="1"/>
  <c r="AA27" i="4"/>
  <c r="AH20" i="4"/>
  <c r="P27" i="4"/>
  <c r="AP27" i="4"/>
  <c r="AP22" i="4"/>
  <c r="AP20" i="4" s="1"/>
  <c r="AZ27" i="4"/>
  <c r="AF27" i="4"/>
  <c r="R27" i="4"/>
  <c r="R22" i="4"/>
  <c r="R20" i="4" s="1"/>
  <c r="AH27" i="4"/>
  <c r="AQ27" i="4"/>
  <c r="AO27" i="4"/>
  <c r="J22" i="4"/>
  <c r="J20" i="4" s="1"/>
  <c r="J27" i="4"/>
  <c r="O22" i="4"/>
  <c r="O20" i="4" s="1"/>
  <c r="O27" i="4"/>
  <c r="F27" i="4"/>
  <c r="BA28" i="4"/>
  <c r="AX21" i="4"/>
  <c r="BA21" i="4" s="1"/>
  <c r="W27" i="4"/>
  <c r="Z27" i="4"/>
  <c r="G22" i="4"/>
  <c r="G20" i="4" s="1"/>
  <c r="AT27" i="4"/>
  <c r="AT22" i="4"/>
  <c r="AT20" i="4" s="1"/>
  <c r="Y27" i="4"/>
  <c r="Y22" i="4"/>
  <c r="Y20" i="4" s="1"/>
  <c r="BA51" i="4"/>
  <c r="AX41" i="4"/>
  <c r="AU27" i="4"/>
  <c r="AI27" i="4"/>
  <c r="K27" i="4"/>
  <c r="AF20" i="4"/>
  <c r="BA41" i="4" l="1"/>
  <c r="AX22" i="4"/>
  <c r="BA22" i="4" l="1"/>
  <c r="AZ26" i="3" l="1"/>
  <c r="AY26" i="3"/>
  <c r="AW26" i="3"/>
  <c r="AV26" i="3"/>
  <c r="AU26" i="3"/>
  <c r="AT26" i="3"/>
  <c r="AS26" i="3"/>
  <c r="AR26" i="3"/>
  <c r="AQ26" i="3"/>
  <c r="AP26" i="3"/>
  <c r="AO26" i="3"/>
  <c r="AN26" i="3"/>
  <c r="AM26" i="3"/>
  <c r="AL26" i="3"/>
  <c r="AK26" i="3"/>
  <c r="AJ26" i="3"/>
  <c r="AI26" i="3"/>
  <c r="AH26" i="3"/>
  <c r="AG26" i="3"/>
  <c r="AF26" i="3"/>
  <c r="AE26" i="3"/>
  <c r="AD26" i="3"/>
  <c r="AC26" i="3"/>
  <c r="AB26" i="3"/>
  <c r="AA26" i="3"/>
  <c r="Z26" i="3"/>
  <c r="Y26" i="3"/>
  <c r="X26" i="3"/>
  <c r="W26" i="3"/>
  <c r="V26" i="3"/>
  <c r="U26" i="3"/>
  <c r="T26" i="3"/>
  <c r="S26" i="3"/>
  <c r="R26" i="3"/>
  <c r="Q26" i="3"/>
  <c r="P26" i="3"/>
  <c r="O26" i="3"/>
  <c r="N26" i="3"/>
  <c r="M26" i="3"/>
  <c r="L26" i="3"/>
  <c r="K26" i="3"/>
  <c r="J26" i="3"/>
  <c r="I26" i="3"/>
  <c r="H26" i="3"/>
  <c r="G26" i="3"/>
  <c r="F26" i="3"/>
  <c r="E26" i="3"/>
  <c r="BA75" i="3"/>
  <c r="BA68" i="3"/>
  <c r="BA67" i="3"/>
  <c r="BA66" i="3"/>
  <c r="AZ65" i="3"/>
  <c r="AZ23" i="3" s="1"/>
  <c r="AY65" i="3"/>
  <c r="AY23" i="3" s="1"/>
  <c r="AX65" i="3"/>
  <c r="AW65" i="3"/>
  <c r="AW23" i="3" s="1"/>
  <c r="AV65" i="3"/>
  <c r="AV23" i="3" s="1"/>
  <c r="AU65" i="3"/>
  <c r="AT65" i="3"/>
  <c r="AT23" i="3" s="1"/>
  <c r="AS65" i="3"/>
  <c r="AS23" i="3" s="1"/>
  <c r="AR65" i="3"/>
  <c r="AR23" i="3" s="1"/>
  <c r="AQ65" i="3"/>
  <c r="AQ23" i="3" s="1"/>
  <c r="AP65" i="3"/>
  <c r="AP23" i="3" s="1"/>
  <c r="AO65" i="3"/>
  <c r="AO23" i="3" s="1"/>
  <c r="AN65" i="3"/>
  <c r="AN23" i="3" s="1"/>
  <c r="AM65" i="3"/>
  <c r="AM23" i="3" s="1"/>
  <c r="AL65" i="3"/>
  <c r="AL23" i="3" s="1"/>
  <c r="AK65" i="3"/>
  <c r="AK23" i="3" s="1"/>
  <c r="AJ65" i="3"/>
  <c r="AJ23" i="3" s="1"/>
  <c r="AI65" i="3"/>
  <c r="AH65" i="3"/>
  <c r="AH23" i="3" s="1"/>
  <c r="AG65" i="3"/>
  <c r="AG23" i="3" s="1"/>
  <c r="AF65" i="3"/>
  <c r="AF23" i="3" s="1"/>
  <c r="AE65" i="3"/>
  <c r="AE23" i="3" s="1"/>
  <c r="AD65" i="3"/>
  <c r="AD23" i="3" s="1"/>
  <c r="AC65" i="3"/>
  <c r="AC23" i="3" s="1"/>
  <c r="AB65" i="3"/>
  <c r="AB23" i="3" s="1"/>
  <c r="AA65" i="3"/>
  <c r="AA23" i="3" s="1"/>
  <c r="Z65" i="3"/>
  <c r="Z23" i="3" s="1"/>
  <c r="Y65" i="3"/>
  <c r="Y23" i="3" s="1"/>
  <c r="X65" i="3"/>
  <c r="X23" i="3" s="1"/>
  <c r="W65" i="3"/>
  <c r="W23" i="3" s="1"/>
  <c r="V65" i="3"/>
  <c r="V23" i="3" s="1"/>
  <c r="U65" i="3"/>
  <c r="U23" i="3" s="1"/>
  <c r="T65" i="3"/>
  <c r="T23" i="3" s="1"/>
  <c r="S65" i="3"/>
  <c r="S23" i="3" s="1"/>
  <c r="R65" i="3"/>
  <c r="R23" i="3" s="1"/>
  <c r="Q65" i="3"/>
  <c r="P65" i="3"/>
  <c r="P23" i="3" s="1"/>
  <c r="O65" i="3"/>
  <c r="O23" i="3" s="1"/>
  <c r="N65" i="3"/>
  <c r="N23" i="3" s="1"/>
  <c r="M65" i="3"/>
  <c r="M23" i="3" s="1"/>
  <c r="L65" i="3"/>
  <c r="L23" i="3" s="1"/>
  <c r="K65" i="3"/>
  <c r="K23" i="3" s="1"/>
  <c r="J65" i="3"/>
  <c r="J23" i="3" s="1"/>
  <c r="I65" i="3"/>
  <c r="I23" i="3" s="1"/>
  <c r="H65" i="3"/>
  <c r="H23" i="3" s="1"/>
  <c r="G65" i="3"/>
  <c r="G23" i="3" s="1"/>
  <c r="F65" i="3"/>
  <c r="F23" i="3" s="1"/>
  <c r="E65" i="3"/>
  <c r="E23" i="3" s="1"/>
  <c r="BA64" i="3"/>
  <c r="BA63" i="3"/>
  <c r="AZ62" i="3"/>
  <c r="AY62" i="3"/>
  <c r="AX62" i="3"/>
  <c r="AW62" i="3"/>
  <c r="AV62" i="3"/>
  <c r="AU62" i="3"/>
  <c r="AT62" i="3"/>
  <c r="AS62" i="3"/>
  <c r="AR62" i="3"/>
  <c r="AQ62" i="3"/>
  <c r="AP62" i="3"/>
  <c r="AO62" i="3"/>
  <c r="AN62" i="3"/>
  <c r="AM62" i="3"/>
  <c r="AL62" i="3"/>
  <c r="AK62" i="3"/>
  <c r="AJ62" i="3"/>
  <c r="AI62" i="3"/>
  <c r="AH62" i="3"/>
  <c r="AG62" i="3"/>
  <c r="AF62" i="3"/>
  <c r="AE62" i="3"/>
  <c r="AD62" i="3"/>
  <c r="AC62" i="3"/>
  <c r="AB62" i="3"/>
  <c r="AA62" i="3"/>
  <c r="Z62" i="3"/>
  <c r="Y62" i="3"/>
  <c r="X62" i="3"/>
  <c r="W62" i="3"/>
  <c r="V62" i="3"/>
  <c r="U62" i="3"/>
  <c r="T62" i="3"/>
  <c r="S62" i="3"/>
  <c r="R62" i="3"/>
  <c r="Q62" i="3"/>
  <c r="P62" i="3"/>
  <c r="O62" i="3"/>
  <c r="N62" i="3"/>
  <c r="M62" i="3"/>
  <c r="L62" i="3"/>
  <c r="K62" i="3"/>
  <c r="J62" i="3"/>
  <c r="I62" i="3"/>
  <c r="H62" i="3"/>
  <c r="G62" i="3"/>
  <c r="F62" i="3"/>
  <c r="E62" i="3"/>
  <c r="BA61" i="3"/>
  <c r="BA60" i="3"/>
  <c r="BA59" i="3"/>
  <c r="AO52" i="3"/>
  <c r="AZ52" i="3"/>
  <c r="AY52" i="3"/>
  <c r="AW52" i="3"/>
  <c r="AV52" i="3"/>
  <c r="AU52" i="3"/>
  <c r="AT52" i="3"/>
  <c r="AS52" i="3"/>
  <c r="AR52" i="3"/>
  <c r="AQ52" i="3"/>
  <c r="AP52" i="3"/>
  <c r="AN52" i="3"/>
  <c r="AM52" i="3"/>
  <c r="AL52" i="3"/>
  <c r="AK52" i="3"/>
  <c r="AJ52" i="3"/>
  <c r="AI52" i="3"/>
  <c r="AH52" i="3"/>
  <c r="AG52" i="3"/>
  <c r="AF52" i="3"/>
  <c r="AE52" i="3"/>
  <c r="AD52" i="3"/>
  <c r="AC52" i="3"/>
  <c r="AB52" i="3"/>
  <c r="AA52" i="3"/>
  <c r="Z52" i="3"/>
  <c r="Y52" i="3"/>
  <c r="X52" i="3"/>
  <c r="W52" i="3"/>
  <c r="V52" i="3"/>
  <c r="U52" i="3"/>
  <c r="T52" i="3"/>
  <c r="S52" i="3"/>
  <c r="R52" i="3"/>
  <c r="Q52" i="3"/>
  <c r="P52" i="3"/>
  <c r="O52" i="3"/>
  <c r="N52" i="3"/>
  <c r="M52" i="3"/>
  <c r="L52" i="3"/>
  <c r="K52" i="3"/>
  <c r="J52" i="3"/>
  <c r="I52" i="3"/>
  <c r="H52" i="3"/>
  <c r="G52" i="3"/>
  <c r="F52" i="3"/>
  <c r="E52" i="3"/>
  <c r="BA57" i="3"/>
  <c r="BA56" i="3"/>
  <c r="BA54" i="3"/>
  <c r="BA53" i="3"/>
  <c r="BA51" i="3"/>
  <c r="AZ49" i="3"/>
  <c r="AY49" i="3"/>
  <c r="AX49" i="3"/>
  <c r="AW49" i="3"/>
  <c r="AV49" i="3"/>
  <c r="AU49" i="3"/>
  <c r="AT49" i="3"/>
  <c r="AR49" i="3"/>
  <c r="AQ49" i="3"/>
  <c r="AO49" i="3"/>
  <c r="AN49" i="3"/>
  <c r="AM49" i="3"/>
  <c r="AL49" i="3"/>
  <c r="AK49" i="3"/>
  <c r="AJ49" i="3"/>
  <c r="AH49" i="3"/>
  <c r="AG49" i="3"/>
  <c r="AF49" i="3"/>
  <c r="AE49" i="3"/>
  <c r="AD49" i="3"/>
  <c r="AC49" i="3"/>
  <c r="AB49" i="3"/>
  <c r="AA49" i="3"/>
  <c r="Z49" i="3"/>
  <c r="Y49" i="3"/>
  <c r="X49" i="3"/>
  <c r="W49" i="3"/>
  <c r="V49" i="3"/>
  <c r="U49" i="3"/>
  <c r="T49" i="3"/>
  <c r="S49" i="3"/>
  <c r="R49" i="3"/>
  <c r="Q49" i="3"/>
  <c r="P49" i="3"/>
  <c r="O49" i="3"/>
  <c r="M49" i="3"/>
  <c r="L49" i="3"/>
  <c r="K49" i="3"/>
  <c r="J49" i="3"/>
  <c r="I49" i="3"/>
  <c r="H49" i="3"/>
  <c r="G49" i="3"/>
  <c r="F49" i="3"/>
  <c r="E49" i="3"/>
  <c r="AS49" i="3"/>
  <c r="AI49" i="3"/>
  <c r="N49" i="3"/>
  <c r="BA43" i="3"/>
  <c r="AW41" i="3"/>
  <c r="AV41" i="3"/>
  <c r="AU41" i="3"/>
  <c r="AT41" i="3"/>
  <c r="AS41" i="3"/>
  <c r="AR41" i="3"/>
  <c r="AQ41" i="3"/>
  <c r="AP41" i="3"/>
  <c r="AO41" i="3"/>
  <c r="AN41" i="3"/>
  <c r="AM41" i="3"/>
  <c r="AL41" i="3"/>
  <c r="AK41" i="3"/>
  <c r="AJ41" i="3"/>
  <c r="AI41" i="3"/>
  <c r="AH41" i="3"/>
  <c r="AG41" i="3"/>
  <c r="AF41" i="3"/>
  <c r="AE41" i="3"/>
  <c r="AD41" i="3"/>
  <c r="AC41" i="3"/>
  <c r="AB41" i="3"/>
  <c r="AA41" i="3"/>
  <c r="Z41" i="3"/>
  <c r="Y41" i="3"/>
  <c r="X41" i="3"/>
  <c r="W41" i="3"/>
  <c r="V41" i="3"/>
  <c r="U41" i="3"/>
  <c r="T41" i="3"/>
  <c r="S41" i="3"/>
  <c r="R41" i="3"/>
  <c r="Q41" i="3"/>
  <c r="P41" i="3"/>
  <c r="O41" i="3"/>
  <c r="N41" i="3"/>
  <c r="M41" i="3"/>
  <c r="L41" i="3"/>
  <c r="K41" i="3"/>
  <c r="J41" i="3"/>
  <c r="I41" i="3"/>
  <c r="H41" i="3"/>
  <c r="G41" i="3"/>
  <c r="F41" i="3"/>
  <c r="E41" i="3"/>
  <c r="AZ41" i="3"/>
  <c r="AY41" i="3"/>
  <c r="AX41" i="3"/>
  <c r="BA39" i="3"/>
  <c r="BA36" i="3"/>
  <c r="BA35" i="3"/>
  <c r="BA34" i="3"/>
  <c r="BA33" i="3"/>
  <c r="BA32" i="3"/>
  <c r="BA31" i="3"/>
  <c r="BA30" i="3"/>
  <c r="AZ29" i="3"/>
  <c r="AY29" i="3"/>
  <c r="AX29" i="3"/>
  <c r="AW29" i="3"/>
  <c r="AW28" i="3" s="1"/>
  <c r="AW21" i="3" s="1"/>
  <c r="AV29" i="3"/>
  <c r="AV28" i="3" s="1"/>
  <c r="AV21" i="3" s="1"/>
  <c r="AU29" i="3"/>
  <c r="AU28" i="3" s="1"/>
  <c r="AU21" i="3" s="1"/>
  <c r="AT29" i="3"/>
  <c r="AT28" i="3" s="1"/>
  <c r="AT21" i="3" s="1"/>
  <c r="AS29" i="3"/>
  <c r="AS28" i="3" s="1"/>
  <c r="AS21" i="3" s="1"/>
  <c r="AR29" i="3"/>
  <c r="AR28" i="3" s="1"/>
  <c r="AR21" i="3" s="1"/>
  <c r="AQ29" i="3"/>
  <c r="AQ28" i="3" s="1"/>
  <c r="AQ21" i="3" s="1"/>
  <c r="AP29" i="3"/>
  <c r="AP28" i="3" s="1"/>
  <c r="AP21" i="3" s="1"/>
  <c r="AO29" i="3"/>
  <c r="AN29" i="3"/>
  <c r="AN28" i="3" s="1"/>
  <c r="AN21" i="3" s="1"/>
  <c r="AM29" i="3"/>
  <c r="AM28" i="3" s="1"/>
  <c r="AM21" i="3" s="1"/>
  <c r="AL29" i="3"/>
  <c r="AL28" i="3" s="1"/>
  <c r="AL21" i="3" s="1"/>
  <c r="AK29" i="3"/>
  <c r="AK28" i="3" s="1"/>
  <c r="AK21" i="3" s="1"/>
  <c r="AJ29" i="3"/>
  <c r="AJ28" i="3" s="1"/>
  <c r="AJ21" i="3" s="1"/>
  <c r="AI29" i="3"/>
  <c r="AI28" i="3" s="1"/>
  <c r="AI21" i="3" s="1"/>
  <c r="AH29" i="3"/>
  <c r="AH28" i="3" s="1"/>
  <c r="AH21" i="3" s="1"/>
  <c r="AG29" i="3"/>
  <c r="AG28" i="3" s="1"/>
  <c r="AG21" i="3" s="1"/>
  <c r="AF29" i="3"/>
  <c r="AF28" i="3" s="1"/>
  <c r="AF21" i="3" s="1"/>
  <c r="AE29" i="3"/>
  <c r="AE28" i="3" s="1"/>
  <c r="AE21" i="3" s="1"/>
  <c r="AD29" i="3"/>
  <c r="AD28" i="3" s="1"/>
  <c r="AD21" i="3" s="1"/>
  <c r="AC29" i="3"/>
  <c r="AC28" i="3" s="1"/>
  <c r="AC21" i="3" s="1"/>
  <c r="AB29" i="3"/>
  <c r="AB28" i="3" s="1"/>
  <c r="AB21" i="3" s="1"/>
  <c r="AA29" i="3"/>
  <c r="AA28" i="3" s="1"/>
  <c r="AA21" i="3" s="1"/>
  <c r="Z29" i="3"/>
  <c r="Z28" i="3" s="1"/>
  <c r="Z21" i="3" s="1"/>
  <c r="Y29" i="3"/>
  <c r="Y28" i="3" s="1"/>
  <c r="Y21" i="3" s="1"/>
  <c r="X29" i="3"/>
  <c r="X28" i="3" s="1"/>
  <c r="X21" i="3" s="1"/>
  <c r="W29" i="3"/>
  <c r="W28" i="3" s="1"/>
  <c r="W21" i="3" s="1"/>
  <c r="V29" i="3"/>
  <c r="V28" i="3" s="1"/>
  <c r="V21" i="3" s="1"/>
  <c r="U29" i="3"/>
  <c r="U28" i="3" s="1"/>
  <c r="U21" i="3" s="1"/>
  <c r="T29" i="3"/>
  <c r="T28" i="3" s="1"/>
  <c r="T21" i="3" s="1"/>
  <c r="S29" i="3"/>
  <c r="S28" i="3" s="1"/>
  <c r="S21" i="3" s="1"/>
  <c r="R29" i="3"/>
  <c r="R28" i="3" s="1"/>
  <c r="R21" i="3" s="1"/>
  <c r="Q29" i="3"/>
  <c r="Q28" i="3" s="1"/>
  <c r="Q21" i="3" s="1"/>
  <c r="P29" i="3"/>
  <c r="P28" i="3" s="1"/>
  <c r="P21" i="3" s="1"/>
  <c r="O29" i="3"/>
  <c r="O28" i="3" s="1"/>
  <c r="N29" i="3"/>
  <c r="N28" i="3" s="1"/>
  <c r="N21" i="3" s="1"/>
  <c r="M29" i="3"/>
  <c r="M28" i="3" s="1"/>
  <c r="M21" i="3" s="1"/>
  <c r="L29" i="3"/>
  <c r="L28" i="3" s="1"/>
  <c r="L21" i="3" s="1"/>
  <c r="K29" i="3"/>
  <c r="K28" i="3" s="1"/>
  <c r="K21" i="3" s="1"/>
  <c r="J29" i="3"/>
  <c r="I29" i="3"/>
  <c r="H29" i="3"/>
  <c r="G29" i="3"/>
  <c r="F29" i="3"/>
  <c r="F28" i="3" s="1"/>
  <c r="F21" i="3" s="1"/>
  <c r="E29" i="3"/>
  <c r="E28" i="3" s="1"/>
  <c r="E21" i="3" s="1"/>
  <c r="AZ28" i="3"/>
  <c r="AZ21" i="3" s="1"/>
  <c r="AY28" i="3"/>
  <c r="AY21" i="3" s="1"/>
  <c r="AX28" i="3"/>
  <c r="AX21" i="3" s="1"/>
  <c r="AZ25" i="3"/>
  <c r="AY25" i="3"/>
  <c r="AX25" i="3"/>
  <c r="AW25" i="3"/>
  <c r="AV25" i="3"/>
  <c r="AU25" i="3"/>
  <c r="AT25" i="3"/>
  <c r="AS25" i="3"/>
  <c r="AR25" i="3"/>
  <c r="AQ25" i="3"/>
  <c r="AP25" i="3"/>
  <c r="AO25" i="3"/>
  <c r="AN25" i="3"/>
  <c r="AM25" i="3"/>
  <c r="AL25" i="3"/>
  <c r="AK25" i="3"/>
  <c r="AJ25" i="3"/>
  <c r="AI25" i="3"/>
  <c r="AH25" i="3"/>
  <c r="AG25" i="3"/>
  <c r="AF25" i="3"/>
  <c r="AE25" i="3"/>
  <c r="AD25" i="3"/>
  <c r="AC25" i="3"/>
  <c r="AB25" i="3"/>
  <c r="AA25" i="3"/>
  <c r="Z25" i="3"/>
  <c r="Y25" i="3"/>
  <c r="X25" i="3"/>
  <c r="W25" i="3"/>
  <c r="V25" i="3"/>
  <c r="U25" i="3"/>
  <c r="T25" i="3"/>
  <c r="S25" i="3"/>
  <c r="R25" i="3"/>
  <c r="Q25" i="3"/>
  <c r="P25" i="3"/>
  <c r="O25" i="3"/>
  <c r="N25" i="3"/>
  <c r="M25" i="3"/>
  <c r="L25" i="3"/>
  <c r="K25" i="3"/>
  <c r="J25" i="3"/>
  <c r="I25" i="3"/>
  <c r="H25" i="3"/>
  <c r="G25" i="3"/>
  <c r="F25" i="3"/>
  <c r="E25" i="3"/>
  <c r="AZ24" i="3"/>
  <c r="AY24" i="3"/>
  <c r="AX24" i="3"/>
  <c r="AW24" i="3"/>
  <c r="AV24" i="3"/>
  <c r="AU24" i="3"/>
  <c r="AT24" i="3"/>
  <c r="AS24" i="3"/>
  <c r="AR24" i="3"/>
  <c r="AQ24" i="3"/>
  <c r="AO24" i="3"/>
  <c r="AN24" i="3"/>
  <c r="AM24" i="3"/>
  <c r="AL24" i="3"/>
  <c r="AK24" i="3"/>
  <c r="AJ24" i="3"/>
  <c r="AI24" i="3"/>
  <c r="AH24" i="3"/>
  <c r="AG24" i="3"/>
  <c r="AF24" i="3"/>
  <c r="AE24" i="3"/>
  <c r="AD24" i="3"/>
  <c r="AC24" i="3"/>
  <c r="AB24" i="3"/>
  <c r="AA24" i="3"/>
  <c r="Z24" i="3"/>
  <c r="Y24" i="3"/>
  <c r="X24" i="3"/>
  <c r="W24" i="3"/>
  <c r="V24" i="3"/>
  <c r="U24" i="3"/>
  <c r="T24" i="3"/>
  <c r="S24" i="3"/>
  <c r="R24" i="3"/>
  <c r="Q24" i="3"/>
  <c r="P24" i="3"/>
  <c r="O24" i="3"/>
  <c r="N24" i="3"/>
  <c r="M24" i="3"/>
  <c r="L24" i="3"/>
  <c r="K24" i="3"/>
  <c r="J24" i="3"/>
  <c r="I24" i="3"/>
  <c r="H24" i="3"/>
  <c r="G24" i="3"/>
  <c r="F24" i="3"/>
  <c r="E24" i="3"/>
  <c r="AU23" i="3"/>
  <c r="AI23" i="3"/>
  <c r="Q23" i="3"/>
  <c r="J21" i="3"/>
  <c r="I21" i="3"/>
  <c r="H21" i="3"/>
  <c r="AQ40" i="3" l="1"/>
  <c r="AQ27" i="3" s="1"/>
  <c r="O40" i="3"/>
  <c r="O22" i="3" s="1"/>
  <c r="J40" i="3"/>
  <c r="J27" i="3" s="1"/>
  <c r="Z40" i="3"/>
  <c r="Z22" i="3" s="1"/>
  <c r="Z20" i="3" s="1"/>
  <c r="BA42" i="3"/>
  <c r="BA29" i="3"/>
  <c r="AI40" i="3"/>
  <c r="AI27" i="3" s="1"/>
  <c r="G40" i="3"/>
  <c r="G27" i="3" s="1"/>
  <c r="S40" i="3"/>
  <c r="S27" i="3" s="1"/>
  <c r="AT40" i="3"/>
  <c r="AT22" i="3" s="1"/>
  <c r="AT20" i="3" s="1"/>
  <c r="W40" i="3"/>
  <c r="W22" i="3" s="1"/>
  <c r="W20" i="3" s="1"/>
  <c r="AM40" i="3"/>
  <c r="AM22" i="3" s="1"/>
  <c r="AM20" i="3" s="1"/>
  <c r="Q40" i="3"/>
  <c r="Q22" i="3" s="1"/>
  <c r="Q20" i="3" s="1"/>
  <c r="Y40" i="3"/>
  <c r="Y22" i="3" s="1"/>
  <c r="Y20" i="3" s="1"/>
  <c r="AG40" i="3"/>
  <c r="AG22" i="3" s="1"/>
  <c r="AG20" i="3" s="1"/>
  <c r="AQ22" i="3"/>
  <c r="AQ20" i="3" s="1"/>
  <c r="I40" i="3"/>
  <c r="I22" i="3" s="1"/>
  <c r="I20" i="3" s="1"/>
  <c r="AW40" i="3"/>
  <c r="AW22" i="3" s="1"/>
  <c r="AW20" i="3" s="1"/>
  <c r="K40" i="3"/>
  <c r="K22" i="3" s="1"/>
  <c r="K20" i="3" s="1"/>
  <c r="BA24" i="3"/>
  <c r="BA25" i="3"/>
  <c r="BA65" i="3"/>
  <c r="AX23" i="3"/>
  <c r="BA23" i="3" s="1"/>
  <c r="BA76" i="3"/>
  <c r="O21" i="3"/>
  <c r="AX26" i="3"/>
  <c r="BA26" i="3" s="1"/>
  <c r="AY40" i="3"/>
  <c r="AY27" i="3" s="1"/>
  <c r="AE40" i="3"/>
  <c r="AP49" i="3"/>
  <c r="BA49" i="3" s="1"/>
  <c r="AU40" i="3"/>
  <c r="AU27" i="3" s="1"/>
  <c r="AA40" i="3"/>
  <c r="AA27" i="3" s="1"/>
  <c r="BA62" i="3"/>
  <c r="H40" i="3"/>
  <c r="H22" i="3" s="1"/>
  <c r="H20" i="3" s="1"/>
  <c r="L40" i="3"/>
  <c r="L27" i="3" s="1"/>
  <c r="P40" i="3"/>
  <c r="P27" i="3" s="1"/>
  <c r="T40" i="3"/>
  <c r="T27" i="3" s="1"/>
  <c r="X40" i="3"/>
  <c r="X27" i="3" s="1"/>
  <c r="AB40" i="3"/>
  <c r="AB27" i="3" s="1"/>
  <c r="AF40" i="3"/>
  <c r="AJ40" i="3"/>
  <c r="AJ27" i="3" s="1"/>
  <c r="AN40" i="3"/>
  <c r="AN27" i="3" s="1"/>
  <c r="AR40" i="3"/>
  <c r="AR27" i="3" s="1"/>
  <c r="AV40" i="3"/>
  <c r="AZ40" i="3"/>
  <c r="AZ27" i="3" s="1"/>
  <c r="R40" i="3"/>
  <c r="R22" i="3" s="1"/>
  <c r="R20" i="3" s="1"/>
  <c r="AH40" i="3"/>
  <c r="AH22" i="3" s="1"/>
  <c r="AH20" i="3" s="1"/>
  <c r="BA41" i="3"/>
  <c r="N40" i="3"/>
  <c r="N22" i="3" s="1"/>
  <c r="N20" i="3" s="1"/>
  <c r="AD40" i="3"/>
  <c r="AD22" i="3" s="1"/>
  <c r="AD20" i="3" s="1"/>
  <c r="BA58" i="3"/>
  <c r="AX52" i="3"/>
  <c r="BA52" i="3" s="1"/>
  <c r="F40" i="3"/>
  <c r="F22" i="3" s="1"/>
  <c r="F20" i="3" s="1"/>
  <c r="V40" i="3"/>
  <c r="V22" i="3" s="1"/>
  <c r="V20" i="3" s="1"/>
  <c r="AL40" i="3"/>
  <c r="AL22" i="3" s="1"/>
  <c r="AL20" i="3" s="1"/>
  <c r="E40" i="3"/>
  <c r="M40" i="3"/>
  <c r="M22" i="3" s="1"/>
  <c r="M20" i="3" s="1"/>
  <c r="U40" i="3"/>
  <c r="U22" i="3" s="1"/>
  <c r="U20" i="3" s="1"/>
  <c r="AC40" i="3"/>
  <c r="AC22" i="3" s="1"/>
  <c r="AC20" i="3" s="1"/>
  <c r="AK40" i="3"/>
  <c r="AK22" i="3" s="1"/>
  <c r="AK20" i="3" s="1"/>
  <c r="AO40" i="3"/>
  <c r="AS40" i="3"/>
  <c r="AS22" i="3" s="1"/>
  <c r="AS20" i="3" s="1"/>
  <c r="AO22" i="3" l="1"/>
  <c r="AO28" i="3"/>
  <c r="AO21" i="3" s="1"/>
  <c r="AO20" i="3" s="1"/>
  <c r="AT27" i="3"/>
  <c r="AI22" i="3"/>
  <c r="AI20" i="3" s="1"/>
  <c r="Y27" i="3"/>
  <c r="AB22" i="3"/>
  <c r="AB20" i="3" s="1"/>
  <c r="T22" i="3"/>
  <c r="T20" i="3" s="1"/>
  <c r="Z27" i="3"/>
  <c r="AG27" i="3"/>
  <c r="AZ22" i="3"/>
  <c r="AZ20" i="3" s="1"/>
  <c r="W27" i="3"/>
  <c r="J22" i="3"/>
  <c r="J20" i="3" s="1"/>
  <c r="AJ22" i="3"/>
  <c r="AJ20" i="3" s="1"/>
  <c r="K27" i="3"/>
  <c r="BA50" i="3"/>
  <c r="G22" i="3"/>
  <c r="X22" i="3"/>
  <c r="X20" i="3" s="1"/>
  <c r="O20" i="3"/>
  <c r="AP40" i="3"/>
  <c r="AP22" i="3" s="1"/>
  <c r="O27" i="3"/>
  <c r="S22" i="3"/>
  <c r="S20" i="3" s="1"/>
  <c r="AU22" i="3"/>
  <c r="AU20" i="3" s="1"/>
  <c r="AK27" i="3"/>
  <c r="V27" i="3"/>
  <c r="AY22" i="3"/>
  <c r="AY20" i="3" s="1"/>
  <c r="AM27" i="3"/>
  <c r="Q27" i="3"/>
  <c r="AD27" i="3"/>
  <c r="R27" i="3"/>
  <c r="P22" i="3"/>
  <c r="P20" i="3" s="1"/>
  <c r="AE22" i="3"/>
  <c r="AE20" i="3" s="1"/>
  <c r="AE27" i="3"/>
  <c r="AV27" i="3"/>
  <c r="AV22" i="3"/>
  <c r="AV20" i="3" s="1"/>
  <c r="AF27" i="3"/>
  <c r="AF22" i="3"/>
  <c r="AF20" i="3" s="1"/>
  <c r="F27" i="3"/>
  <c r="AA22" i="3"/>
  <c r="AA20" i="3" s="1"/>
  <c r="N27" i="3"/>
  <c r="AH27" i="3"/>
  <c r="L22" i="3"/>
  <c r="L20" i="3" s="1"/>
  <c r="AR22" i="3"/>
  <c r="AR20" i="3" s="1"/>
  <c r="AW27" i="3"/>
  <c r="U27" i="3"/>
  <c r="AX40" i="3"/>
  <c r="AN22" i="3"/>
  <c r="AN20" i="3" s="1"/>
  <c r="AS27" i="3"/>
  <c r="AC27" i="3"/>
  <c r="M27" i="3"/>
  <c r="E22" i="3"/>
  <c r="E20" i="3" s="1"/>
  <c r="E27" i="3"/>
  <c r="AL27" i="3"/>
  <c r="AO27" i="3" l="1"/>
  <c r="G21" i="3"/>
  <c r="G20" i="3" s="1"/>
  <c r="BA40" i="3"/>
  <c r="AX27" i="3"/>
  <c r="AX22" i="3"/>
  <c r="BA37" i="3" l="1"/>
  <c r="BA22" i="3"/>
  <c r="AX20" i="3"/>
  <c r="BA21" i="3" l="1"/>
  <c r="BA28" i="3"/>
  <c r="AP27" i="3"/>
  <c r="AP20" i="3" l="1"/>
  <c r="BA27" i="3"/>
  <c r="AY82" i="6" l="1"/>
  <c r="AX71" i="4" s="1"/>
  <c r="AX67" i="4" l="1"/>
  <c r="V82" i="6"/>
  <c r="BB24" i="6"/>
  <c r="BB20" i="6" s="1"/>
  <c r="BB27" i="6"/>
  <c r="AY72" i="6"/>
  <c r="Y82" i="6" l="1"/>
  <c r="AX27" i="4"/>
  <c r="BA27" i="4" s="1"/>
  <c r="BA67" i="4"/>
  <c r="AX24" i="4"/>
  <c r="AY24" i="6"/>
  <c r="AY20" i="6" s="1"/>
  <c r="AY27" i="6"/>
  <c r="G79" i="21"/>
  <c r="BA24" i="4" l="1"/>
  <c r="AX20" i="4"/>
  <c r="Y85" i="6" l="1"/>
  <c r="AX70" i="5" s="1"/>
  <c r="BI85" i="6"/>
  <c r="AI85" i="7" s="1"/>
  <c r="AO85" i="7" s="1"/>
  <c r="G82" i="21" l="1"/>
  <c r="AI72" i="7" l="1"/>
  <c r="V86" i="6"/>
  <c r="E69" i="21" s="1"/>
  <c r="Y86" i="6"/>
  <c r="BL86" i="6" s="1"/>
  <c r="AX69" i="5"/>
  <c r="AX27" i="5" s="1"/>
  <c r="BA27" i="5" s="1"/>
  <c r="AO72" i="7" l="1"/>
  <c r="AO24" i="7" s="1"/>
  <c r="AO20" i="7" s="1"/>
  <c r="BA69" i="5"/>
  <c r="AX24" i="5"/>
  <c r="BA24" i="5" s="1"/>
  <c r="F72" i="8"/>
  <c r="F25" i="8" s="1"/>
  <c r="F21" i="8" s="1"/>
  <c r="E19" i="21"/>
  <c r="E15" i="21" s="1"/>
  <c r="E22" i="21"/>
  <c r="BL72" i="6"/>
  <c r="BV86" i="6"/>
  <c r="BI86" i="6"/>
  <c r="BI72" i="6" s="1"/>
  <c r="AI24" i="7"/>
  <c r="AI27" i="7"/>
  <c r="Y72" i="6"/>
  <c r="V72" i="6"/>
  <c r="AX20" i="5"/>
  <c r="AO27" i="7" l="1"/>
  <c r="F28" i="8"/>
  <c r="BS86" i="8"/>
  <c r="BE72" i="8"/>
  <c r="BI24" i="6"/>
  <c r="BI20" i="6" s="1"/>
  <c r="BI27" i="6"/>
  <c r="V27" i="6"/>
  <c r="V24" i="6"/>
  <c r="V20" i="6" s="1"/>
  <c r="AI20" i="7"/>
  <c r="BS86" i="6"/>
  <c r="BS72" i="6" s="1"/>
  <c r="BV72" i="6"/>
  <c r="BL24" i="6"/>
  <c r="BL20" i="6" s="1"/>
  <c r="BL27" i="6"/>
  <c r="Y27" i="6"/>
  <c r="Y24" i="6"/>
  <c r="Y20" i="6" s="1"/>
  <c r="BE28" i="8" l="1"/>
  <c r="BE25" i="8"/>
  <c r="L69" i="21"/>
  <c r="G83" i="21"/>
  <c r="BV27" i="6"/>
  <c r="BV24" i="6"/>
  <c r="BV20" i="6" s="1"/>
  <c r="BS24" i="6"/>
  <c r="BS20" i="6" s="1"/>
  <c r="BS27" i="6"/>
  <c r="L19" i="21" l="1"/>
  <c r="L15" i="21" s="1"/>
  <c r="L22" i="21"/>
  <c r="BS21" i="8"/>
  <c r="BE21" i="8"/>
  <c r="N69" i="21"/>
  <c r="G69" i="21"/>
  <c r="J22" i="21"/>
  <c r="J19" i="21"/>
  <c r="J15" i="21" s="1"/>
  <c r="N19" i="21" l="1"/>
  <c r="N15" i="21" s="1"/>
  <c r="N22" i="21"/>
  <c r="G22" i="21"/>
  <c r="G19" i="21"/>
  <c r="G15" i="21" s="1"/>
</calcChain>
</file>

<file path=xl/sharedStrings.xml><?xml version="1.0" encoding="utf-8"?>
<sst xmlns="http://schemas.openxmlformats.org/spreadsheetml/2006/main" count="19022" uniqueCount="1838">
  <si>
    <t>Приложение  № 1</t>
  </si>
  <si>
    <t>к приказу Минэнерго России</t>
  </si>
  <si>
    <t>от «05» мая 2016 г. № 380</t>
  </si>
  <si>
    <t>Форма 1. Перечени инвестиционных проектов</t>
  </si>
  <si>
    <t>полное наименование субъекта электроэнергетики</t>
  </si>
  <si>
    <t>Год раскрытия информации: 2019 год</t>
  </si>
  <si>
    <t>реквизиты решения органа исполнительной власти, утвердившего инвестиционную программу</t>
  </si>
  <si>
    <t>Номер группы инвести-ционных проектов</t>
  </si>
  <si>
    <t xml:space="preserve">  Наименование инвестиционного проекта (группы инвестиционных проектов)</t>
  </si>
  <si>
    <t>Идентифика-тор инвестицион-ного проекта</t>
  </si>
  <si>
    <t>Цели реализации инвестиционных проектов и плановые (фактические) значения количественных показателей, характеризующие достижение таких целей</t>
  </si>
  <si>
    <t>Развитие электрической сети/усиление существующей электрической сети, связанное с подключением новых потребителей</t>
  </si>
  <si>
    <t>Замещение (обновление) электрической сети/повышение экономической эффективности (мероприятия направленные на снижение эксплуатационных затрат) оказания услуг в сфере электроэнергетики</t>
  </si>
  <si>
    <t xml:space="preserve">Повышение надежности оказываемых услуг в сфере электроэнергетики </t>
  </si>
  <si>
    <t xml:space="preserve">Повышение качества оказываемых услуг в сфере электроэнергетики </t>
  </si>
  <si>
    <t>Выполнение требований законодательства Российской Федерации, предписаний органов исполнительной власти, регламентов рынков электрической энергии</t>
  </si>
  <si>
    <t>Обеспечение текущей деятельности в сфере электроэнергетики, в том числе развитие информационной инфраструктуры, хозяйственное обеспечение деятельности</t>
  </si>
  <si>
    <t>Инвестиции, связанные с деятельностью, не относящейся к сфере электроэнергетики</t>
  </si>
  <si>
    <t>Показатель увеличения мощности силовых (авто-) трансформаторов на подстанциях, не связанного с осуществлением технологического присоединения к электрическим сетям</t>
  </si>
  <si>
    <t>Показатель увеличения мощности силовых (авто-) трансформаторов на подстанциях в рамках осуществления технологического присоединения к электрическим сетям</t>
  </si>
  <si>
    <t>Показатель увеличения протяженности линий электропередачи, не связанного с осуществлением технологического присоединения к электрическим сетям</t>
  </si>
  <si>
    <t>Показатель увеличения протяженности линий электропередачи в рамках осуществления технологического присоединения к электрическим сетям</t>
  </si>
  <si>
    <t>Показатель максимальной мощности присоединяемых потребителей электрической энергии</t>
  </si>
  <si>
    <t>Показатель максимальной мощности присоединяемых объектов по производству электрической энергии</t>
  </si>
  <si>
    <t>Показатель максимальной мощности энергопринимающих устройств при осуществлении технологического присоединения объектов электросетевого хозяйства, принадлежащих иным сетевым организациям или иным лицам</t>
  </si>
  <si>
    <t>Показатель степени загрузки трансформаторной подстанции</t>
  </si>
  <si>
    <t>Показатель замены силовых (авто-) трансформаторов</t>
  </si>
  <si>
    <t>Показатель замены линий электропередачи</t>
  </si>
  <si>
    <t>Показатель замены выключателей</t>
  </si>
  <si>
    <t>Показатель замены устройств компенсации реактивной мощности</t>
  </si>
  <si>
    <t>Показатель оценки изменения доли полезного отпуска электрической энергии, который формируется посредством приборов учета электрической энергии, включенных в систему сбора и передачи данных</t>
  </si>
  <si>
    <t>Показатель оценки изменения средней продолжительности прекращения передачи электрической энергии потребителям услуг</t>
  </si>
  <si>
    <t>Показатель оценки изменения средней частоты прекращения передачи электрической энергии потребителям услуг</t>
  </si>
  <si>
    <t>Показатель оценки изменения объема недоотпущенной электрической энергии</t>
  </si>
  <si>
    <t>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t>
  </si>
  <si>
    <t>Показатель числа обязательств сетевой организации по осуществлению технологического присоединения, исполненных в рамках инвестиционной программы с нарушением установленного срока технологического присоединения</t>
  </si>
  <si>
    <t>Показатель объема финансовых потребностей, необходимых для реализации мероприятий, направленных на выполнение требований законодательства</t>
  </si>
  <si>
    <t>Показатель объема финансовых потребностей, необходимых для реализации мероприятий, направленных на выполнение предписаний органов исполнительной власти</t>
  </si>
  <si>
    <t>Показатель объема финансовых потребностей, необходимых для реализации мероприятий, направленных на выполнение требований регламентов рынков электрической энергии</t>
  </si>
  <si>
    <t>Показатель объема финансовых потребностей, необходимых для реализации мероприятий, направленных на развитие информационной инфраструктуры</t>
  </si>
  <si>
    <t>Показатель объема финансовых потребностей, необходимых для реализации мероприятий, направленных на хозяйственное обеспечение деятельности сетевой организации</t>
  </si>
  <si>
    <t>Показатель объема финансовых потребностей, необходимых для реализации мероприятий, направленных на реализацию инвестиционных проектов, связанных с деятельностью, не относящейся к сфере электроэнергетики</t>
  </si>
  <si>
    <t xml:space="preserve">План
</t>
  </si>
  <si>
    <t>Предложение по корректировке утвержденного плана</t>
  </si>
  <si>
    <t>4.1</t>
  </si>
  <si>
    <t>4.2</t>
  </si>
  <si>
    <t>4.3</t>
  </si>
  <si>
    <t>4.4</t>
  </si>
  <si>
    <t>4.5</t>
  </si>
  <si>
    <t>4.6</t>
  </si>
  <si>
    <t>4.7</t>
  </si>
  <si>
    <t>4.8</t>
  </si>
  <si>
    <t>4.9</t>
  </si>
  <si>
    <t>4.10</t>
  </si>
  <si>
    <t>4.11</t>
  </si>
  <si>
    <t>4.12</t>
  </si>
  <si>
    <t>4.13</t>
  </si>
  <si>
    <t>4.14</t>
  </si>
  <si>
    <t>4.15</t>
  </si>
  <si>
    <t>4.16</t>
  </si>
  <si>
    <t>5.1</t>
  </si>
  <si>
    <t>5.2</t>
  </si>
  <si>
    <t>5.3</t>
  </si>
  <si>
    <t>5.4</t>
  </si>
  <si>
    <t>5.5</t>
  </si>
  <si>
    <t>5.6</t>
  </si>
  <si>
    <t>5.7</t>
  </si>
  <si>
    <t>5.8</t>
  </si>
  <si>
    <t>5.9</t>
  </si>
  <si>
    <t>5.10</t>
  </si>
  <si>
    <t>6.1</t>
  </si>
  <si>
    <t>6.2</t>
  </si>
  <si>
    <t>6.3</t>
  </si>
  <si>
    <t>6.4</t>
  </si>
  <si>
    <t>6.5</t>
  </si>
  <si>
    <t>6.6</t>
  </si>
  <si>
    <t>7.1</t>
  </si>
  <si>
    <t>7.2</t>
  </si>
  <si>
    <t>7.3</t>
  </si>
  <si>
    <t>7.4</t>
  </si>
  <si>
    <t>8.1</t>
  </si>
  <si>
    <t>8.2</t>
  </si>
  <si>
    <t>8.3</t>
  </si>
  <si>
    <t>8.4</t>
  </si>
  <si>
    <t>8.5</t>
  </si>
  <si>
    <t>8.6</t>
  </si>
  <si>
    <t>9.1</t>
  </si>
  <si>
    <t>9.2</t>
  </si>
  <si>
    <t>9.3</t>
  </si>
  <si>
    <t>9.4</t>
  </si>
  <si>
    <t>10.1</t>
  </si>
  <si>
    <t>10.2</t>
  </si>
  <si>
    <t>ВСЕГО по инвестиционной программе, в том числе:</t>
  </si>
  <si>
    <t>Г</t>
  </si>
  <si>
    <t>0.1</t>
  </si>
  <si>
    <t>Технологическое присоединение, всего</t>
  </si>
  <si>
    <t>0.2</t>
  </si>
  <si>
    <t>Реконструкция, модернизация, техническое перевооружение, всего</t>
  </si>
  <si>
    <t>0.3</t>
  </si>
  <si>
    <t>Инвестиционные проекты, реализация которых обуславливается схемами и программами перспективного развития электроэнергетики, всего</t>
  </si>
  <si>
    <t>0.4</t>
  </si>
  <si>
    <t>Прочее новое строительство объектов электросетевого хозяйства, всего</t>
  </si>
  <si>
    <t>0.5</t>
  </si>
  <si>
    <t>Покупка земельных участков для целей реализации инвестиционных проектов, всего</t>
  </si>
  <si>
    <t>0.6</t>
  </si>
  <si>
    <t>Прочие инвестиционные проекты, всего</t>
  </si>
  <si>
    <t>1</t>
  </si>
  <si>
    <t>НАО</t>
  </si>
  <si>
    <t>1.1</t>
  </si>
  <si>
    <t>Технологическое присоединение, всего, в том числе:</t>
  </si>
  <si>
    <t>1.1.1</t>
  </si>
  <si>
    <t>Технологическое присоединение энергопринимающих устройств потребителей, всего, в том числе:</t>
  </si>
  <si>
    <t>1.1.1.1</t>
  </si>
  <si>
    <t>Технологическое присоединение энергопринимающих устройств потребителей максимальной мощностью до 15 кВт включительно, всего</t>
  </si>
  <si>
    <t>1.1.1.2</t>
  </si>
  <si>
    <t>Технологическое присоединение энергопринимающих устройств потребителей максимальной мощностью до 150 кВт включительно, всего</t>
  </si>
  <si>
    <t>1.1.1.3</t>
  </si>
  <si>
    <t>Технологическое присоединение энергопринимающих устройств потребителей свыше 150 кВт, всего, в том числе:</t>
  </si>
  <si>
    <t>1.1.2</t>
  </si>
  <si>
    <t>Технологическое присоединение объектов электросетевого хозяйства, всего, в том числе:</t>
  </si>
  <si>
    <t>1.1.2.1</t>
  </si>
  <si>
    <t>Технологическое присоединение объектов электросетевого хозяйства, принадлежащих  иным сетевым организациям и иным лицам, всего, в том числе:</t>
  </si>
  <si>
    <t>1.1.2.2</t>
  </si>
  <si>
    <t>Технологическое присоединение к электрическим сетям иных сетевых организаций, всего, в том числе:</t>
  </si>
  <si>
    <t>1.1.3</t>
  </si>
  <si>
    <t>Технологическое присоединение объектов по производству электрической энергии всего, в том числе:</t>
  </si>
  <si>
    <t>1.1.4</t>
  </si>
  <si>
    <t>Усиление электрической сети в целях осуществления технологического присоединения энергопринимающих устройств потребителей и (или) объектов электросетевого хозяйства всего, в том числе:</t>
  </si>
  <si>
    <t>1.1.4.2</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</si>
  <si>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всего, в том числе:</t>
  </si>
  <si>
    <t>1.2</t>
  </si>
  <si>
    <t>Реконструкция, модернизация, техническое перевооружение всего, в том числе:</t>
  </si>
  <si>
    <t>1.2.1</t>
  </si>
  <si>
    <t>Реконструкция, модернизация, техническое перевооружение  трансформаторных и иных подстанций, распределительных пунктов, всего, в том числе:</t>
  </si>
  <si>
    <t>1.2.1.1</t>
  </si>
  <si>
    <t>Реконструкция трансформаторных и иных подстанций, всего, в том числе:</t>
  </si>
  <si>
    <t>1.2.1.1.1</t>
  </si>
  <si>
    <t>Архангельская область, Ненецкий автономный округ, г. Нарьян-Мар, в/г №5. Объект - ТП № 2 ЗВС. Приобретение и монтаж хоз.способом трансформатора ТМГ-63/6 кВ</t>
  </si>
  <si>
    <t>K/СЕВ/83/03/1.2.1.1.1</t>
  </si>
  <si>
    <t>1.2.1.2</t>
  </si>
  <si>
    <t>Модернизация, техническое перевооружение трансформаторных и иных подстанций, распределительных пунктов, всего, в том числе:</t>
  </si>
  <si>
    <t>1.2.2</t>
  </si>
  <si>
    <t>Реконструкция, модернизация, техническое перевооружение линий электропередачи, всего, в том числе:</t>
  </si>
  <si>
    <t>1.2.2.1</t>
  </si>
  <si>
    <t>Реконструкция линий электропередачи, всего, в том числе:</t>
  </si>
  <si>
    <t>1.2.2.1.1</t>
  </si>
  <si>
    <t xml:space="preserve">Архангельская область, Ненецкий автономный округ, г. Нарьян-Мар. Объект - "КЛ 6кВ от ВЛ 6 кВ ф. Факел  до КТП". Приобретение и монтаж хоз. способом АСБЛ 6-3х50 в количестве 139 м </t>
  </si>
  <si>
    <t>L/СЕВ/83/01/1.2.2.1.1</t>
  </si>
  <si>
    <t>1.2.2.2</t>
  </si>
  <si>
    <t>Модернизация, техническое перевооружение линий электропередачи, всего, в том числе:</t>
  </si>
  <si>
    <t>1.2.3</t>
  </si>
  <si>
    <t>Развитие и модернизация учета электрической энергии (мощности), всего, в том числе:</t>
  </si>
  <si>
    <t>1.2.3.1</t>
  </si>
  <si>
    <t>«Установка приборов учета, класс напряжения 0,22 (0,4) кВ, всего, в том числе:»</t>
  </si>
  <si>
    <t>1.2.3.2</t>
  </si>
  <si>
    <t>«Установка приборов учета, класс напряжения 6 (10) кВ, всего, в том числе:»</t>
  </si>
  <si>
    <t>1.2.3.3</t>
  </si>
  <si>
    <t>«Установка приборов учета, класс напряжения 35 кВ, всего, в том числе:»</t>
  </si>
  <si>
    <t>1.2.3.4</t>
  </si>
  <si>
    <t>«Установка приборов учета, класс напряжения 110 кВ и выше, всего, в том числе:»</t>
  </si>
  <si>
    <t>1.2.3.5</t>
  </si>
  <si>
    <t>«Включение приборов учета в систему сбора и передачи данных, класс напряжения 0,22 (0,4) кВ, всего, в том числе:»</t>
  </si>
  <si>
    <t>1.2.3.5.1</t>
  </si>
  <si>
    <t>Архангельская область. Ненецкий автономный округ. Создание интеллектуальной системы учета электроэнергии.</t>
  </si>
  <si>
    <t>K/СЕВ/29/03/1.2.3.5.1</t>
  </si>
  <si>
    <t>1.2.3.6</t>
  </si>
  <si>
    <t>«Включение приборов учета в систему сбора и передачи данных, класс напряжения 6 (10) кВ, всего, в том числе:»</t>
  </si>
  <si>
    <t>1.2.3.7</t>
  </si>
  <si>
    <t>«Включение приборов учета в систему сбора и передачи данных, класс напряжения 35 кВ, всего, в том числе:»</t>
  </si>
  <si>
    <t>1.2.3.8</t>
  </si>
  <si>
    <t>«Включение приборов учета в систему сбора и передачи данных, класс напряжения 110 кВ и выше, всего, в том числе:»</t>
  </si>
  <si>
    <t>1.2.4</t>
  </si>
  <si>
    <t>Реконструкция, модернизация, техническое перевооружение прочих объектов основных средств, всего, в том числе:</t>
  </si>
  <si>
    <t>1.2.4.1</t>
  </si>
  <si>
    <t>Реконструкция прочих объектов основных средств, всего, в том числе:</t>
  </si>
  <si>
    <t>1.2.4.2</t>
  </si>
  <si>
    <t>Модернизация, техническое перевооружение прочих объектов основных средств, всего, в том числе:</t>
  </si>
  <si>
    <t>1.3</t>
  </si>
  <si>
    <t>Инвестиционные проекты, реализация которых обуславливается схемами и программами перспективного развития электроэнергетики, всего, в том числе:</t>
  </si>
  <si>
    <t>1.3.1</t>
  </si>
  <si>
    <t>Инвестиционные проекты, предусмотренные схемой и программой развития Единой энергетической системы России, всего, в том числе:</t>
  </si>
  <si>
    <t>1.3.2</t>
  </si>
  <si>
    <t>Инвестиционные проекты, предусмотренные схемой и программой развития НАО, всего, в том числе:</t>
  </si>
  <si>
    <t>1.4</t>
  </si>
  <si>
    <t>Прочее новое строительство объектов электросетевого хозяйства, всего, в том числе:</t>
  </si>
  <si>
    <t>1.5</t>
  </si>
  <si>
    <t>Покупка земельных участков для целей реализации инвестиционных проектов, всего, в том числе:</t>
  </si>
  <si>
    <t>1.6</t>
  </si>
  <si>
    <t>Прочие инвестиционные проекты, всего, в том числе:</t>
  </si>
  <si>
    <t>1.6.1</t>
  </si>
  <si>
    <t>нд</t>
  </si>
  <si>
    <t>на год 2020</t>
  </si>
  <si>
    <t>1.2.1.1.2</t>
  </si>
  <si>
    <t>на год 2021</t>
  </si>
  <si>
    <t>на год 2022</t>
  </si>
  <si>
    <t>Приложение  № 2</t>
  </si>
  <si>
    <t>Форма 2. План финансирования капитальных вложений по инвестиционным проектам</t>
  </si>
  <si>
    <t>Идентификатор инвестицион-ного проекта</t>
  </si>
  <si>
    <t>Текущая стадия реализации инвестиционного проекта</t>
  </si>
  <si>
    <t>Год начала  реализации инвестиционного проекта</t>
  </si>
  <si>
    <t>Год окончания реализации инвестицион-ного проекта</t>
  </si>
  <si>
    <t>Полная сметная стоимость инвестиционного проекта в соответствии с утвержденной проектной документацией</t>
  </si>
  <si>
    <t>Размер платы за технологическое присоединение (подключение), млн рублей</t>
  </si>
  <si>
    <r>
      <t>Оценка полной стоимости инвестиционного проекта в соответствии с укрупненными нормативами цены (</t>
    </r>
    <r>
      <rPr>
        <b/>
        <sz val="12"/>
        <color rgb="FFFF0000"/>
        <rFont val="Times New Roman"/>
        <family val="1"/>
        <charset val="204"/>
      </rPr>
      <t>УНЦ</t>
    </r>
    <r>
      <rPr>
        <b/>
        <sz val="12"/>
        <rFont val="Times New Roman"/>
        <family val="1"/>
        <charset val="204"/>
      </rPr>
      <t>) типовых технологических решений капитального строительства объектов электроэнергетики</t>
    </r>
  </si>
  <si>
    <t xml:space="preserve">Оценка полной стоимости инвестиционного проекта в прогнозных ценах соответствующих лет, млн. рублей (с НДС) </t>
  </si>
  <si>
    <t xml:space="preserve">Остаток финансирования капитальных вложений в прогнозных ценах соответствующих лет, млн. рублей 
(с НДС) </t>
  </si>
  <si>
    <t>Финансирование капитальных вложений в прогнозных ценах соответствующих лет, млн рублей (с НДС)</t>
  </si>
  <si>
    <t>Краткое обоснование  корректировки утвержденного плана</t>
  </si>
  <si>
    <t>План</t>
  </si>
  <si>
    <t>Утвержденный план</t>
  </si>
  <si>
    <t>Факт</t>
  </si>
  <si>
    <t>План
2021 года</t>
  </si>
  <si>
    <t xml:space="preserve">Предложение по корректировке плана
 2021 года </t>
  </si>
  <si>
    <t>План
2022 года</t>
  </si>
  <si>
    <t xml:space="preserve">Предложение по корректировке плана
 2022 года </t>
  </si>
  <si>
    <t>Итого за период реализации инвестиционной программы
утвержденный план (план)</t>
  </si>
  <si>
    <t>Итого за период реализации инвестиционной программы
(с учетом предложений по корректировке утвержденного плана (плана))</t>
  </si>
  <si>
    <t xml:space="preserve">Утвержденный план </t>
  </si>
  <si>
    <t>Предложение по корректировке утвержденного плана (плана)</t>
  </si>
  <si>
    <t>в базисном уровне цен, млн рублей 
(с НДС)</t>
  </si>
  <si>
    <t>в ценах, сложившихся ко времени составления сметной документации, млн рублей (с НДС)</t>
  </si>
  <si>
    <t>месяц и год составления сметной документации</t>
  </si>
  <si>
    <t>в ценах, сложившихся ко времени составления сметной документации, млн. рублей (с НДС)</t>
  </si>
  <si>
    <t xml:space="preserve">в текущих ценах, млн рублей (с НДС) </t>
  </si>
  <si>
    <t xml:space="preserve">в прогнозных ценах соответствующих лет, млн рублей 
(с НДС) </t>
  </si>
  <si>
    <t xml:space="preserve">Предложение по корректировке утвержденного плана </t>
  </si>
  <si>
    <t>План 
на 01.01.2019</t>
  </si>
  <si>
    <t>Общий объем финансирования, в том числе за счет:</t>
  </si>
  <si>
    <t>федерального бюджета</t>
  </si>
  <si>
    <t>бюджетов субъектов Российской Федерации и муниципальных образований</t>
  </si>
  <si>
    <t>средств, полученных от оказания услуг, реализации товаров по регулируемым государством ценам (тарифам)</t>
  </si>
  <si>
    <t>иных источников финансирования</t>
  </si>
  <si>
    <t>3</t>
  </si>
  <si>
    <t>16.1</t>
  </si>
  <si>
    <t>16.2</t>
  </si>
  <si>
    <t>16.3</t>
  </si>
  <si>
    <t>16.4</t>
  </si>
  <si>
    <t>22</t>
  </si>
  <si>
    <t>23</t>
  </si>
  <si>
    <t>24</t>
  </si>
  <si>
    <t>25</t>
  </si>
  <si>
    <t>26</t>
  </si>
  <si>
    <t>27</t>
  </si>
  <si>
    <t>28</t>
  </si>
  <si>
    <t>29</t>
  </si>
  <si>
    <t>30</t>
  </si>
  <si>
    <t>31</t>
  </si>
  <si>
    <t>32.1</t>
  </si>
  <si>
    <t>32.2</t>
  </si>
  <si>
    <t>32.3</t>
  </si>
  <si>
    <t>32.4</t>
  </si>
  <si>
    <t>32.5</t>
  </si>
  <si>
    <t>32.6</t>
  </si>
  <si>
    <t>32.7</t>
  </si>
  <si>
    <t>32.8</t>
  </si>
  <si>
    <t>32.9</t>
  </si>
  <si>
    <t>32.10</t>
  </si>
  <si>
    <t>32.11</t>
  </si>
  <si>
    <t>32.12</t>
  </si>
  <si>
    <t>32.13</t>
  </si>
  <si>
    <t>32.14</t>
  </si>
  <si>
    <t>32.15</t>
  </si>
  <si>
    <t>32.16</t>
  </si>
  <si>
    <t>32.17</t>
  </si>
  <si>
    <t>32.18</t>
  </si>
  <si>
    <t>32.19</t>
  </si>
  <si>
    <t>32.20</t>
  </si>
  <si>
    <t>32.21</t>
  </si>
  <si>
    <t>32.22</t>
  </si>
  <si>
    <t>32.23</t>
  </si>
  <si>
    <t>32.24</t>
  </si>
  <si>
    <t>32.25</t>
  </si>
  <si>
    <t>33</t>
  </si>
  <si>
    <t>34</t>
  </si>
  <si>
    <t>35</t>
  </si>
  <si>
    <t>36</t>
  </si>
  <si>
    <t>37</t>
  </si>
  <si>
    <t>38</t>
  </si>
  <si>
    <t>39</t>
  </si>
  <si>
    <t>40</t>
  </si>
  <si>
    <t>41</t>
  </si>
  <si>
    <t>42</t>
  </si>
  <si>
    <t>43</t>
  </si>
  <si>
    <t>1.1.4.1</t>
  </si>
  <si>
    <t>Строительство новых объектов электросетевого хозяйства для усиления электрической сети в целях осуществления технологического присоединения, всего, в том числе:</t>
  </si>
  <si>
    <t>Н</t>
  </si>
  <si>
    <t>2020</t>
  </si>
  <si>
    <t>С</t>
  </si>
  <si>
    <t>Приложение  № 3</t>
  </si>
  <si>
    <t>Разде 3. План освоения капитальных вложений по инвестиционным проектам</t>
  </si>
  <si>
    <t xml:space="preserve">Текущая стадия реализации инвестиционного проекта  </t>
  </si>
  <si>
    <t>Год окончания реализации инвестиционного проекта</t>
  </si>
  <si>
    <r>
      <t>Полная сметная стоимость инвестиционного проекта в соответствии с утвержденной проектной документацией</t>
    </r>
    <r>
      <rPr>
        <b/>
        <vertAlign val="superscript"/>
        <sz val="12"/>
        <rFont val="Times New Roman"/>
        <family val="1"/>
        <charset val="204"/>
      </rPr>
      <t xml:space="preserve"> </t>
    </r>
    <r>
      <rPr>
        <b/>
        <sz val="12"/>
        <rFont val="Times New Roman"/>
        <family val="1"/>
        <charset val="204"/>
      </rPr>
      <t xml:space="preserve">в базисном уровне цен, млн рублей </t>
    </r>
    <r>
      <rPr>
        <b/>
        <sz val="12"/>
        <color rgb="FFFF0000"/>
        <rFont val="Times New Roman"/>
        <family val="1"/>
        <charset val="204"/>
      </rPr>
      <t>(без НДС)</t>
    </r>
  </si>
  <si>
    <r>
      <t xml:space="preserve">Остаток освоения капитальных вложений, 
млн рублей </t>
    </r>
    <r>
      <rPr>
        <b/>
        <sz val="12"/>
        <color rgb="FFFF0000"/>
        <rFont val="Times New Roman"/>
        <family val="1"/>
        <charset val="204"/>
      </rPr>
      <t>(без НДС)</t>
    </r>
  </si>
  <si>
    <r>
      <t xml:space="preserve">Освоение капитальных вложений в прогнозных ценах соответствующих лет, млн рублей  </t>
    </r>
    <r>
      <rPr>
        <b/>
        <sz val="12"/>
        <color rgb="FFFF0000"/>
        <rFont val="Times New Roman"/>
        <family val="1"/>
        <charset val="204"/>
      </rPr>
      <t>(без НДС)</t>
    </r>
  </si>
  <si>
    <t>Краткое обоснование корректировки утвержденного плана</t>
  </si>
  <si>
    <t xml:space="preserve">План 
на 01.01.2019 года </t>
  </si>
  <si>
    <t>2020 год</t>
  </si>
  <si>
    <t>2021 год</t>
  </si>
  <si>
    <t>2022 год</t>
  </si>
  <si>
    <t>2023 год</t>
  </si>
  <si>
    <t>2024 год</t>
  </si>
  <si>
    <t>Итого за период реализации инвестиционной программы
Утвержденный план (план)</t>
  </si>
  <si>
    <t>Итого за период реализации инвестиционной программы
(предложение по корректировке утвержденного плана)</t>
  </si>
  <si>
    <t xml:space="preserve">
План</t>
  </si>
  <si>
    <t>Всего, в т.ч.:</t>
  </si>
  <si>
    <t>проектно-изыскательские работы</t>
  </si>
  <si>
    <t>строительные работы, реконструкция, монтаж оборудования</t>
  </si>
  <si>
    <t>оборудование</t>
  </si>
  <si>
    <t>прочие затраты</t>
  </si>
  <si>
    <t xml:space="preserve">в базисном уровне цен </t>
  </si>
  <si>
    <t>в прогнозных ценах соответствующих лет</t>
  </si>
  <si>
    <t>в базисном уровне цен</t>
  </si>
  <si>
    <t xml:space="preserve"> План </t>
  </si>
  <si>
    <t>29.3</t>
  </si>
  <si>
    <t>29.4</t>
  </si>
  <si>
    <t>29.5</t>
  </si>
  <si>
    <t>29.6</t>
  </si>
  <si>
    <t>29.7</t>
  </si>
  <si>
    <t>29.8</t>
  </si>
  <si>
    <t>29.9</t>
  </si>
  <si>
    <t>29.10</t>
  </si>
  <si>
    <t>29.11</t>
  </si>
  <si>
    <t>29.12</t>
  </si>
  <si>
    <t>2021</t>
  </si>
  <si>
    <t>2022</t>
  </si>
  <si>
    <t>Приложение  № 4</t>
  </si>
  <si>
    <t>от «05» мая 2016 г. №380</t>
  </si>
  <si>
    <t>Форма 4. План ввода основных средств</t>
  </si>
  <si>
    <r>
      <t xml:space="preserve">Первоначальная стоимость принимаемых к учету основных средств и нематериальных активов, млн рублей </t>
    </r>
    <r>
      <rPr>
        <b/>
        <sz val="12"/>
        <color rgb="FFFF0000"/>
        <rFont val="Times New Roman"/>
        <family val="1"/>
        <charset val="204"/>
      </rPr>
      <t>(без НДС)</t>
    </r>
  </si>
  <si>
    <t>Принятие основных средств и нематериальных активов к бухгалтерскому учету</t>
  </si>
  <si>
    <t xml:space="preserve"> Год 2020</t>
  </si>
  <si>
    <t xml:space="preserve"> Год 2021</t>
  </si>
  <si>
    <t>Год 2022</t>
  </si>
  <si>
    <t>Итого за период реализации инвестиционной программы</t>
  </si>
  <si>
    <t xml:space="preserve">План </t>
  </si>
  <si>
    <t>нематериальные активы</t>
  </si>
  <si>
    <t>основные средства</t>
  </si>
  <si>
    <r>
      <t xml:space="preserve">млн рублей </t>
    </r>
    <r>
      <rPr>
        <b/>
        <sz val="12"/>
        <color rgb="FFFF0000"/>
        <rFont val="Times New Roman"/>
        <family val="1"/>
        <charset val="204"/>
      </rPr>
      <t>(без НДС)</t>
    </r>
  </si>
  <si>
    <t>МВ×А</t>
  </si>
  <si>
    <t>Мвар</t>
  </si>
  <si>
    <t>км ЛЭП</t>
  </si>
  <si>
    <t>МВт</t>
  </si>
  <si>
    <t>Другое</t>
  </si>
  <si>
    <r>
      <t>млн рублей</t>
    </r>
    <r>
      <rPr>
        <b/>
        <sz val="12"/>
        <color rgb="FFFF0000"/>
        <rFont val="Times New Roman"/>
        <family val="1"/>
        <charset val="204"/>
      </rPr>
      <t xml:space="preserve"> (без НДС)</t>
    </r>
  </si>
  <si>
    <t>6.1.1</t>
  </si>
  <si>
    <t>6.1.2</t>
  </si>
  <si>
    <t>6.1.3</t>
  </si>
  <si>
    <t>6.1.4</t>
  </si>
  <si>
    <t>6.1.5</t>
  </si>
  <si>
    <t>6.1.6</t>
  </si>
  <si>
    <t>6.1.7</t>
  </si>
  <si>
    <t>6.2.1</t>
  </si>
  <si>
    <t>6.2.2</t>
  </si>
  <si>
    <t>6.2.3</t>
  </si>
  <si>
    <t>6.2.4</t>
  </si>
  <si>
    <t>6.2.5</t>
  </si>
  <si>
    <t>6.2.6</t>
  </si>
  <si>
    <t>6.2.7</t>
  </si>
  <si>
    <t>7.1.1</t>
  </si>
  <si>
    <t>7.1.2</t>
  </si>
  <si>
    <t>7.1.3</t>
  </si>
  <si>
    <t>7.1.4</t>
  </si>
  <si>
    <t>7.1.5</t>
  </si>
  <si>
    <t>7.1.6</t>
  </si>
  <si>
    <t>7.1.7</t>
  </si>
  <si>
    <t>7.2.1</t>
  </si>
  <si>
    <t>7.2.2</t>
  </si>
  <si>
    <t>7.2.3</t>
  </si>
  <si>
    <t>7.2.4</t>
  </si>
  <si>
    <t>7.2.5</t>
  </si>
  <si>
    <t>7.2.6</t>
  </si>
  <si>
    <t>7.2.7</t>
  </si>
  <si>
    <t>7.3.1</t>
  </si>
  <si>
    <t>7.3.2</t>
  </si>
  <si>
    <t>7.3.3</t>
  </si>
  <si>
    <t>7.3.4</t>
  </si>
  <si>
    <t>7.3.5</t>
  </si>
  <si>
    <t>7.3.6</t>
  </si>
  <si>
    <t>7.3.7</t>
  </si>
  <si>
    <t>7.4.1</t>
  </si>
  <si>
    <t>7.4.2</t>
  </si>
  <si>
    <t>7.4.3</t>
  </si>
  <si>
    <t>7.4.4</t>
  </si>
  <si>
    <t>7.4.5</t>
  </si>
  <si>
    <t>7.4.6</t>
  </si>
  <si>
    <t>7.4.7</t>
  </si>
  <si>
    <t>7.5.1</t>
  </si>
  <si>
    <t>7.5.2</t>
  </si>
  <si>
    <t>7.5.3</t>
  </si>
  <si>
    <t>7.5.4</t>
  </si>
  <si>
    <t>7.5.5</t>
  </si>
  <si>
    <t>7.5.6</t>
  </si>
  <si>
    <t>7.5.7</t>
  </si>
  <si>
    <t>7.6.1</t>
  </si>
  <si>
    <t>7.6.2</t>
  </si>
  <si>
    <t>7.6.3</t>
  </si>
  <si>
    <t>7.6.4</t>
  </si>
  <si>
    <t>7.6.5</t>
  </si>
  <si>
    <t>7.6.6</t>
  </si>
  <si>
    <t>7.6.7</t>
  </si>
  <si>
    <t>8.1.1</t>
  </si>
  <si>
    <t>8.1.2</t>
  </si>
  <si>
    <t>8.1.3</t>
  </si>
  <si>
    <t>8.1.4</t>
  </si>
  <si>
    <t>8.1.5</t>
  </si>
  <si>
    <t>8.1.6</t>
  </si>
  <si>
    <t>8.1.7</t>
  </si>
  <si>
    <t>8.2.1</t>
  </si>
  <si>
    <t>8.2.2</t>
  </si>
  <si>
    <t>8.2.3</t>
  </si>
  <si>
    <t>8.2.4</t>
  </si>
  <si>
    <t>8.2.5</t>
  </si>
  <si>
    <t>8.2.6</t>
  </si>
  <si>
    <t>8.2.7</t>
  </si>
  <si>
    <t>9</t>
  </si>
  <si>
    <t>Приложение  № 5</t>
  </si>
  <si>
    <t>Форма 5. План ввода основных средств (с распределением по кварталам)</t>
  </si>
  <si>
    <t>I кв.</t>
  </si>
  <si>
    <t>II кв.</t>
  </si>
  <si>
    <t>III кв.</t>
  </si>
  <si>
    <t>IV кв.</t>
  </si>
  <si>
    <t>млн рублей (без НДС)</t>
  </si>
  <si>
    <t>4.1.1</t>
  </si>
  <si>
    <t>4.1.2</t>
  </si>
  <si>
    <t>4.1.3</t>
  </si>
  <si>
    <t>4.1.4</t>
  </si>
  <si>
    <t>4.1.5</t>
  </si>
  <si>
    <t>4.1.6</t>
  </si>
  <si>
    <t>4.1.7</t>
  </si>
  <si>
    <t>4.2.1</t>
  </si>
  <si>
    <t>4.2.2</t>
  </si>
  <si>
    <t>4.2.3</t>
  </si>
  <si>
    <t>4.2.4</t>
  </si>
  <si>
    <t>4.2.5</t>
  </si>
  <si>
    <t>4.2.6</t>
  </si>
  <si>
    <t>4.2.7</t>
  </si>
  <si>
    <t>4.3.1</t>
  </si>
  <si>
    <t>4.3.2</t>
  </si>
  <si>
    <t>4.3.3</t>
  </si>
  <si>
    <t>4.3.4</t>
  </si>
  <si>
    <t>4.3.5</t>
  </si>
  <si>
    <t>4.3.6</t>
  </si>
  <si>
    <t>4.3.7</t>
  </si>
  <si>
    <t>4.4.1</t>
  </si>
  <si>
    <t>4.4.2</t>
  </si>
  <si>
    <t>4.4.3</t>
  </si>
  <si>
    <t>4.4.4</t>
  </si>
  <si>
    <t>4.4.5</t>
  </si>
  <si>
    <t>4.4.6</t>
  </si>
  <si>
    <t>4.4.7</t>
  </si>
  <si>
    <t>5</t>
  </si>
  <si>
    <t>6</t>
  </si>
  <si>
    <t>7</t>
  </si>
  <si>
    <t>8</t>
  </si>
  <si>
    <t>10</t>
  </si>
  <si>
    <t>11</t>
  </si>
  <si>
    <t xml:space="preserve"> на год 2020</t>
  </si>
  <si>
    <t>План  принятия основных средств и нематериальных активов к бухгалтерскому учету на 2020 год</t>
  </si>
  <si>
    <t>Итого план
за 2020 год</t>
  </si>
  <si>
    <t xml:space="preserve"> на год 2021</t>
  </si>
  <si>
    <t>План  принятия основных средств и нематериальных активов к бухгалтерскому учету на 2021 год</t>
  </si>
  <si>
    <t>Итого план
за 2021 год</t>
  </si>
  <si>
    <t xml:space="preserve"> на год 2022</t>
  </si>
  <si>
    <t>План  принятия основных средств и нематериальных активов к бухгалтерскому учету на 2022 год</t>
  </si>
  <si>
    <t>Итого план
за 2022 год</t>
  </si>
  <si>
    <t>Приложение  № 6</t>
  </si>
  <si>
    <t>Форма 6. Краткое описание инвестиционной программы. 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</si>
  <si>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</si>
  <si>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год 2020</t>
  </si>
  <si>
    <t>год 2021</t>
  </si>
  <si>
    <t>год 2022</t>
  </si>
  <si>
    <t>Квартал</t>
  </si>
  <si>
    <t>5.1.1</t>
  </si>
  <si>
    <t>5.1.2</t>
  </si>
  <si>
    <t>5.1.3</t>
  </si>
  <si>
    <t>5.1.4</t>
  </si>
  <si>
    <t>5.1.5</t>
  </si>
  <si>
    <t>5.1.6</t>
  </si>
  <si>
    <t>5.2.1</t>
  </si>
  <si>
    <t>5.2.2</t>
  </si>
  <si>
    <t>5.2.3</t>
  </si>
  <si>
    <t>5.2.4</t>
  </si>
  <si>
    <t>5.2.5</t>
  </si>
  <si>
    <t>5.2.6</t>
  </si>
  <si>
    <t>5.3.1</t>
  </si>
  <si>
    <t>5.3.2</t>
  </si>
  <si>
    <t>5.3.3</t>
  </si>
  <si>
    <t>5.3.4</t>
  </si>
  <si>
    <t>5.3.5</t>
  </si>
  <si>
    <t>5.3.6</t>
  </si>
  <si>
    <t>5.4.1</t>
  </si>
  <si>
    <t>5.4.2</t>
  </si>
  <si>
    <t>5.4.3</t>
  </si>
  <si>
    <t>5.4.4</t>
  </si>
  <si>
    <t>5.4.5</t>
  </si>
  <si>
    <t>5.4.6</t>
  </si>
  <si>
    <t>5.5.1</t>
  </si>
  <si>
    <t>5.5.2</t>
  </si>
  <si>
    <t>5.5.3</t>
  </si>
  <si>
    <t>5.5.4</t>
  </si>
  <si>
    <t>5.5.5</t>
  </si>
  <si>
    <t>5.5.6</t>
  </si>
  <si>
    <t>5.6.1</t>
  </si>
  <si>
    <t>5.6.2</t>
  </si>
  <si>
    <t>5.6.3</t>
  </si>
  <si>
    <t>5.6.4</t>
  </si>
  <si>
    <t>5.6.5</t>
  </si>
  <si>
    <t>5.6.6</t>
  </si>
  <si>
    <t>IV</t>
  </si>
  <si>
    <t>Приложение  № 7</t>
  </si>
  <si>
    <t>Форма 7. Краткое описание инвестиционной программы. Ввод объектов инвестиционной деятельности (мощностей) в эксплуатацию</t>
  </si>
  <si>
    <t>Характеристики объекта электроэнергетики (объекта инвестиционной деятельности)</t>
  </si>
  <si>
    <t xml:space="preserve">Ввод объектов инвестиционной деятельности (мощностей) в эксплуатацию в 2019 год </t>
  </si>
  <si>
    <t>Ввод объектов инвестиционной деятельности (мощностей) в эксплуатацию</t>
  </si>
  <si>
    <t>Год 2020</t>
  </si>
  <si>
    <t>Год 2021</t>
  </si>
  <si>
    <t xml:space="preserve">Итого за период реализации инвестиционной программы </t>
  </si>
  <si>
    <t>км ВЛ
 1-цеп</t>
  </si>
  <si>
    <t>км ВЛ
 2-цеп</t>
  </si>
  <si>
    <t>км КЛ</t>
  </si>
  <si>
    <t>5.1.7</t>
  </si>
  <si>
    <t>5.2.7</t>
  </si>
  <si>
    <t>6.3.1</t>
  </si>
  <si>
    <t>6.3.2</t>
  </si>
  <si>
    <t>6.3.3</t>
  </si>
  <si>
    <t>6.3.4</t>
  </si>
  <si>
    <t>6.3.5</t>
  </si>
  <si>
    <t>6.3.6</t>
  </si>
  <si>
    <t>6.3.7</t>
  </si>
  <si>
    <t>6.4.1</t>
  </si>
  <si>
    <t>6.4.2</t>
  </si>
  <si>
    <t>6.4.3</t>
  </si>
  <si>
    <t>6.4.4</t>
  </si>
  <si>
    <t>6.4.5</t>
  </si>
  <si>
    <t>6.4.6</t>
  </si>
  <si>
    <t>6.4.7</t>
  </si>
  <si>
    <t>Приложение  № 8</t>
  </si>
  <si>
    <t>Форма 8. Краткое описание инвестиционной программы. Вывод объектов инвестиционной деятельности (мощностей) из эксплуатации</t>
  </si>
  <si>
    <t>Наименование объекта, выводимого из эксплуатации</t>
  </si>
  <si>
    <t>Вывод объектов инвестиционной деятельности (мощностей) из эксплуатации в 2019 год</t>
  </si>
  <si>
    <t>Вывод объектов инвестиционной деятельности (мощностей) из эксплуатации</t>
  </si>
  <si>
    <t>План (Факт)</t>
  </si>
  <si>
    <t>Приложение  № 9</t>
  </si>
  <si>
    <t>Форма 9. Краткое описание инвестиционной программы. Показатели энергетической эффективности</t>
  </si>
  <si>
    <t>реквизиты решения уполномоченного органа исполнительной власти, утвердившего требования к программам в области энергосбережения и повышения энергетической эффективности организаций, осуществляющих регулируемые виды деятельности</t>
  </si>
  <si>
    <t>Идентификатор инвестиционного проекта</t>
  </si>
  <si>
    <t>Плановые значения показателей энергетической эффективности строящихся (реконструируемых, приобретаемых) объектов (показатели энергетической эффективности объектов, предусмотренные требованиями к программам в области энергосбережения и повышения энергетической эффективности, установленными уполномоченным органом исполнительной власти)</t>
  </si>
  <si>
    <t>Примечание</t>
  </si>
  <si>
    <t>Снижение фактического процента технологического расхода электрической энергии в электрических сетях сетевой организации по отношению к фактическому проценту технологического расхода в предшествуешем году реализации программы, достигнутое по итогам реализации программы сокращения потерь</t>
  </si>
  <si>
    <t>Значение</t>
  </si>
  <si>
    <t>Размерность</t>
  </si>
  <si>
    <t>%</t>
  </si>
  <si>
    <t>Приложение  № 10</t>
  </si>
  <si>
    <t>Форма 10. Краткое описание инвестиционной программы. Места расположения объектов инвестиционной деятельности и другие показатели инвестиционных проектов</t>
  </si>
  <si>
    <t>Федеральные округа, на территории 
которых 
реализуется 
инвестиционный 
проект</t>
  </si>
  <si>
    <t>Субъекты Российской Федерации, 
на территории 
которых 
реализуется 
инвестиционный 
проект</t>
  </si>
  <si>
    <t>Территории муниципальных образований, на территории которых реализуется инвестиционный проект</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</si>
  <si>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</si>
  <si>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
(+; -; не требуется)</t>
  </si>
  <si>
    <t>Наличие решения  об изъятии земельных участков для государственных или муниципальных нужд
(+; -; не требуется)</t>
  </si>
  <si>
    <t>Наличие решения о переводе земель или земельных участков из одной категории в другую
(+; -; не требуется)</t>
  </si>
  <si>
    <t>Наличие  правоустанав-ливающих документов на земельный участок
(+; -; не требуется)</t>
  </si>
  <si>
    <t>Наличие утвержденной документации по планировке территории
(+; -; не требуется)</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</si>
  <si>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 
(федеральный; региональный; местный; не относится)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</si>
  <si>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 
(+; -; не требуется)</t>
  </si>
  <si>
    <t>Наличие заключения по результатам 
технологического и ценового аудита инвестиционного проекта
(+; -; не требуется)</t>
  </si>
  <si>
    <t>Наличие положительного заключения 
экспертизы проектной документации
(+; -; не требуется)</t>
  </si>
  <si>
    <t>Наличие утвержденной  
проектной 
документации
(+; -; не требуется)</t>
  </si>
  <si>
    <t>Наличие разрешения 
на строи-
тельство
(+; -; не требуется)</t>
  </si>
  <si>
    <t>Северо-Западный</t>
  </si>
  <si>
    <t>Архангельская область</t>
  </si>
  <si>
    <t>не требуется</t>
  </si>
  <si>
    <t>не относится</t>
  </si>
  <si>
    <t>Инвестиционные проекты, предусмотренные схемой и программой развития Архангельской области, всего, в том числе:</t>
  </si>
  <si>
    <t xml:space="preserve">                           </t>
  </si>
  <si>
    <t>Форма 11. Краткое описание инвестиционной программы. Обоснование необходимости реализации инвестиционных проектов</t>
  </si>
  <si>
    <t>Раздел 1. Технологическое присоединение к электрическим сетям энергопринимающих устройств потребителей максимальной мощностью 150 кВт</t>
  </si>
  <si>
    <t xml:space="preserve"> полное наименование субъекта электроэнергетики</t>
  </si>
  <si>
    <t>Наличие заключенного договора об осуществлении технологического присоединения</t>
  </si>
  <si>
    <t>Размер платы за технологическое присоединение (в соответствии с договором об осуществлении технологического присоединения), млн рублей</t>
  </si>
  <si>
    <t>Сроки осуществления мероприятий по технологическому присоединению</t>
  </si>
  <si>
    <t>Технологическое присоединение объектов по производству электрической энергии</t>
  </si>
  <si>
    <t>Технологическое присоединение объектов электросетевого хозяйства</t>
  </si>
  <si>
    <t>Наименование трансформаторной или иной подстанции (распределительного устройства объекта по производству электрической энергии), реконструкция (модернизация или техническое перевооружение) которой осуществляется в рамках инвестиционного проекта</t>
  </si>
  <si>
    <t>Нагрузка трансформаторной или иной подстанции (распределительного устройства объекта по производству электрической энергии) по результатам контрольных замеров, МВт</t>
  </si>
  <si>
    <t>Аварийная нагрузка, %</t>
  </si>
  <si>
    <t>Максимальная мощность энергопринимающих устройств  потребителей услуг  по документам о технологическом присоединении, МВт</t>
  </si>
  <si>
    <t>Мощность трансформаторной или иной подстанции, строительство (реконструкция) которой осуществляется в рамках инвестиционного проекта, МВА</t>
  </si>
  <si>
    <t>Срок ввода объектов электросетевого хозяйства в соответствиии со схемой и программой развития Единой энергетической системы России, утвержденными в 2017 году</t>
  </si>
  <si>
    <t>Схема и программа развития электроэнергетики субъекта Российской Федерации, утвержденные в 2019 году</t>
  </si>
  <si>
    <t>Идентификаторы инвестиционных проектов, предусматривающих выполнение мероприятий по технологическому присоединению, которые содержатся в качестве обязательства сетевой организации по выполнению требований к усилению существующей электрической сети  в договоре об осуществлении технологического присоединения к электрическим сетям, указанном в столбцах 4 и 5</t>
  </si>
  <si>
    <t>Реквизиты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t>
  </si>
  <si>
    <t>Количество заключенных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выполнения требований к усилению существующей электрической сети (распределительного устройства объекта по производству электрической энергии)</t>
  </si>
  <si>
    <t xml:space="preserve">Срок осуществления мероприятий по технологическому присоединению, выполняемых в рамках инвестиционного проекта  (в соответствии с договором об осуществлении технологического присоединения)
</t>
  </si>
  <si>
    <t>Планируемый в инвестиционной программе срок постановки объектов электросетевого хозяйства под напряжение</t>
  </si>
  <si>
    <t>Планируемый в инвестиционной программе срок ввода объектов электросетевого хозяйства в эксплуатацию, год</t>
  </si>
  <si>
    <t>Планируемый в инвестиционной программе срок принятия законченных строительством объектов электросетевого хозяйства к бухгалтерскому учету, год</t>
  </si>
  <si>
    <t xml:space="preserve">Наименование  присоединяемых объектов по производству электрической энергии </t>
  </si>
  <si>
    <t>Наименование заявителя по договору об осуществлении технологического присоединения объекта по производству электрической энергии</t>
  </si>
  <si>
    <t>Мощность присоединенных объектов по производству электрической энергии по документам о технологическом присоединении, МВт</t>
  </si>
  <si>
    <t>Наименование  присоединяемых объектов электросетевого хозяйства</t>
  </si>
  <si>
    <t>Наименование заявителя по договору об осуществлении технологического присоединения  объекта электросетевого хозяйства</t>
  </si>
  <si>
    <t>Максимальная мощность энергопринимающих устройств по документам о технологическом присоединении, МВт</t>
  </si>
  <si>
    <t>всего</t>
  </si>
  <si>
    <t>всего за вычетом мощности  наиболее крупного (авто-) трансформатора</t>
  </si>
  <si>
    <t>Срок ввода объекта в эксплуатацию, предусмотренный схемой и программой развития электроэнергетики субъекта Российской Федерации</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</si>
  <si>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соответствующих положений  схемы и программы</t>
  </si>
  <si>
    <t>Дата</t>
  </si>
  <si>
    <t>Номер</t>
  </si>
  <si>
    <t>год</t>
  </si>
  <si>
    <t>квартал</t>
  </si>
  <si>
    <t>до</t>
  </si>
  <si>
    <t>после</t>
  </si>
  <si>
    <t>МВхА</t>
  </si>
  <si>
    <t>Дата контрольного замерного дня</t>
  </si>
  <si>
    <t>До</t>
  </si>
  <si>
    <t>После</t>
  </si>
  <si>
    <t>Приложение  № 12</t>
  </si>
  <si>
    <t>Форма 12. Краткое описание инвестиционной программы. Обоснование необходимости реализации инвестиционных проектов</t>
  </si>
  <si>
    <t>Идентифика-
тор инвестицион-ного проекта</t>
  </si>
  <si>
    <t>Год ввода в эксплуатацию трансформаторной или иной подстанции, линии электропередачи 
(до реализации инвестиционного проекта)</t>
  </si>
  <si>
    <t>Показатель оценки технического состояния</t>
  </si>
  <si>
    <t>Показатель оценки последствий отказа</t>
  </si>
  <si>
    <t>Год определения показателей оценки технического состояния и последствий отказа</t>
  </si>
  <si>
    <t>Инвестиционным проектом предусматривается выполнение:</t>
  </si>
  <si>
    <t>Реализация инвестиционного проекта обсулавливается необходимостью выполнения требований:</t>
  </si>
  <si>
    <t>Инвестиционным проектом осуществляются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и
 обеспечивающие достижение утвержденных целевых показателей энергосбережения и повышения энергетической эффективности
(+;-)</t>
  </si>
  <si>
    <t xml:space="preserve">Инвестиционным проектом осуществляются  обязательные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
</t>
  </si>
  <si>
    <t>Наименование трансформаторной или иной подстанции, линии электропередачи (участка линии электропередачи), реконструкция (модернизация или техническое перевооружение) которой осуществляется в рамках инвестиционного проекта</t>
  </si>
  <si>
    <t>Нагрузка по результатам контрольных замеров трансформаторной или иной подстанции, реконструкция (модернизация, техническое перевооружение, которой предусматривается инвестиционным проектом</t>
  </si>
  <si>
    <t>Максимальная мощность энергопринимающих устройств потребителей услуг  по документам о технологическом присоединении</t>
  </si>
  <si>
    <t>Мощность трансформаторной или иной подстанции, реконструкция (модернизация или техническое перевооружение) которой осуществляется в рамках инвестиционного проекта</t>
  </si>
  <si>
    <t>Проектный высший класс напряжения (рабочее высшее  напряжение), кВ</t>
  </si>
  <si>
    <t>Задачи, решаемые в рамках реализации инвестиционного проекта</t>
  </si>
  <si>
    <t>Неудовлетворительное техническое состояние подтверждается  результатами:</t>
  </si>
  <si>
    <t>противоаварийных мероприятий, предусмотренных актами о расследовании причин аварии (реквизиты актов)</t>
  </si>
  <si>
    <t xml:space="preserve">предписаний федерального органа исполнительной власти, уполномоченного на осуществление федерального государственного энергетического надзора вынесенных по результатам расследования причин аварий (реквизиты предписаний)
</t>
  </si>
  <si>
    <t>иных  предписаний федерального органа исполнительной власти, уполномоченного на осуществление федерального государственного энергетического надзора (реквизиты предписаний)</t>
  </si>
  <si>
    <t>предписаний иных органов государственной власти (указать наименования органов исполнительной власти)</t>
  </si>
  <si>
    <t>всего, МВхА</t>
  </si>
  <si>
    <t>всего за вычетом мощности  наиболее крупного (авто-) трансформатора, МВхА</t>
  </si>
  <si>
    <t>всего, Мвар</t>
  </si>
  <si>
    <t>законодательства Российской Федерации (+;-)</t>
  </si>
  <si>
    <t>регламентов рынков электрической энергии  (+;-)</t>
  </si>
  <si>
    <t>технического освидетельст-вования (+;-)</t>
  </si>
  <si>
    <t>технического обследования (+;-)</t>
  </si>
  <si>
    <t>-</t>
  </si>
  <si>
    <t>+</t>
  </si>
  <si>
    <t>Повышение качества технических характеристик оборудования или объекта</t>
  </si>
  <si>
    <t>Приложение  № 13</t>
  </si>
  <si>
    <t>Форма 13. Краткое описание инвестиционной программы. Обоснование необходимости реализации инвестиционных проектов</t>
  </si>
  <si>
    <t>Планируемый в инвестиционной программе срок постановки объектов электросетевого хозяйства под напряжение (включения объектов капитального строительства для проведения пусконаладочных работ), год</t>
  </si>
  <si>
    <t>Планируемый в инвестиционной программе срок ввода объектов электросетевого хозяйства (объектов теплоснабжения) в эксплуатацию, год</t>
  </si>
  <si>
    <t>Срок ввода объектов электросетевого хозяйства в соответствиии со схемой и программой развития Единой энергетической системы России, утвержденными в год 2017
(срок ввода объекта теплоснабжения в соответствии со схемой теплоснабжения поселения, городского округа с численностью населения пятьсот тысяч человек и более или города федерального значения, утвержденной федеральным органом исполнительной власти), год</t>
  </si>
  <si>
    <r>
      <t>Схема и программа развития электроэнергетики субъекта Российской Федерации, утвержденные в год 2017</t>
    </r>
    <r>
      <rPr>
        <b/>
        <vertAlign val="superscript"/>
        <sz val="12"/>
        <rFont val="Times New Roman"/>
        <family val="1"/>
        <charset val="204"/>
      </rPr>
      <t xml:space="preserve"> </t>
    </r>
    <r>
      <rPr>
        <b/>
        <sz val="12"/>
        <rFont val="Times New Roman"/>
        <family val="1"/>
        <charset val="204"/>
      </rPr>
      <t>(схема теплоснабжения поселения (городского округа), утвержденная органом местного самоуправления)</t>
    </r>
  </si>
  <si>
    <t>Реализация инвестиционного проекта предусматривается решением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t>
  </si>
  <si>
    <t>Срок ввода объекта в эксплуатацию, предусмотренный схемой и программой развития электроэнергетики субъекта Российской Федерации, утвержденные в год 2017
(схемой теплоснабжения поселения (городского округа), утвержденной органом местного самоуправления), год</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</si>
  <si>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 (реквизиты решения  органа местного самоуправления об утверждении схемы теплоснабжения
 и указание на структурные единицы      схемы теплоснабжения)</t>
  </si>
  <si>
    <t>Приложение  № 14</t>
  </si>
  <si>
    <t>Форма 14. Краткое описание инвестиционной программы. Обоснование необходимости реализации инвестиционных проектов</t>
  </si>
  <si>
    <t xml:space="preserve">                                              полное наименование субъекта электроэнергетики</t>
  </si>
  <si>
    <t xml:space="preserve">Оценка полной стоимости инвестиционного проекта в прогнозных ценах соответствующих лет. млн рублей (с НДС) </t>
  </si>
  <si>
    <t>Наименование документа. обосновывающего оценку полной стоимости инвестиционного проекта</t>
  </si>
  <si>
    <t>Финансирование капитальных вложений в прогнозных ценах соответствующих лет итого за период реализации инвестиционной программы. млн рублей (с НДС)</t>
  </si>
  <si>
    <r>
      <t xml:space="preserve">Освоение капитальных вложений в прогнозных ценах соответствующих лет итого за период реализации инвестиционной программы. млн рублей </t>
    </r>
    <r>
      <rPr>
        <b/>
        <sz val="12"/>
        <color rgb="FFFF0000"/>
        <rFont val="Times New Roman"/>
        <family val="1"/>
        <charset val="204"/>
      </rPr>
      <t xml:space="preserve"> (без НДС)</t>
    </r>
  </si>
  <si>
    <t>Принятие основных средств (нематериальных активов) к бухгалтерскому учету</t>
  </si>
  <si>
    <t>Задачи. решаемые в рамках инвестиционного проекта</t>
  </si>
  <si>
    <t>Идентификатор инвестиционного проекта  для целей реализации которого инвестиционным проектом предусматривается покупка земельного участка</t>
  </si>
  <si>
    <t>Характеристики объектов инвестиционной деятельности</t>
  </si>
  <si>
    <t>Протяженность линий. км</t>
  </si>
  <si>
    <t>Мощность. МВхА</t>
  </si>
  <si>
    <t>Общий объем финансирования. в том числе за счет:</t>
  </si>
  <si>
    <t>бюджетов субъектов Российской Федерации</t>
  </si>
  <si>
    <t>средств. полученных от оказания услуг. реализации товаров по регулируемым государством ценам (тарифам)</t>
  </si>
  <si>
    <t>Год принятия к бухгалтерскому учету</t>
  </si>
  <si>
    <t>Первоначальная стоимость. млн рублей</t>
  </si>
  <si>
    <t>значение до</t>
  </si>
  <si>
    <t>значение после</t>
  </si>
  <si>
    <t>16.1.1</t>
  </si>
  <si>
    <t>16.1.2</t>
  </si>
  <si>
    <t>16.2.1</t>
  </si>
  <si>
    <t>16.3.1</t>
  </si>
  <si>
    <t>Укрупненный сметный расчет № 1, согласно сборника "Укрупненные нормативы цены строительства". Приказ от 14.12.17 г. №260</t>
  </si>
  <si>
    <t>0</t>
  </si>
  <si>
    <t>Инвестиционные проекты, предусмотренные схемой и программой развития субъекта Российской Федерации, всего, в том числе:</t>
  </si>
  <si>
    <t>Форма 17. Краткое описание инвестиционной программы. Индексы-дефляторы инвестиций в основной капитал (капитальных вложений)</t>
  </si>
  <si>
    <t>№ п/п</t>
  </si>
  <si>
    <t>Наименование</t>
  </si>
  <si>
    <t xml:space="preserve">Наименование документа - источника данных </t>
  </si>
  <si>
    <t>Реквизиты документа</t>
  </si>
  <si>
    <t>Годы</t>
  </si>
  <si>
    <t>Индексы- дефляторы, предусмотренные прогнозом социально-экономического развития Российской Федерации на среднесрочный период (в %, к предыдущему году)</t>
  </si>
  <si>
    <t>Индексы-дефляторы Министерства экономического развития по строке «Инвестиции в основной капитал (Капитальные вложения)» (от 01.10.2018 г.)</t>
  </si>
  <si>
    <t>Прогноз социально-экономического развития Российской Федерации на период до 2024 года от 01.10.2018</t>
  </si>
  <si>
    <t>Форма 18. Значения целевых показателей, установленные для целей формирования инвестиционной программы</t>
  </si>
  <si>
    <t>Архангельская область (НАО)</t>
  </si>
  <si>
    <t>______________________________________________________________________________________________________________________________________________________________________________</t>
  </si>
  <si>
    <t>Наименование целевого показателя</t>
  </si>
  <si>
    <t>Период реализации инвестиционной программы</t>
  </si>
  <si>
    <t>Плановый показатель средней продолжительности прекращения передачи электрической энергии на точку поставки (Пsaidi)</t>
  </si>
  <si>
    <t>Плановый показатель средней частоты прекращения передачи электрической энергии на точку поставки (Пsaifi)</t>
  </si>
  <si>
    <t>Плановый показатель уровня качества осуществляемого технологического присоединения к сети (Птпр)</t>
  </si>
  <si>
    <t>Приложение  № 19</t>
  </si>
  <si>
    <t>Форма 19. Перечень субъектов Российской Федерации, на территории которых инвестиционной программой (проектом инвестиционной программы) организации по управлению единой национальной (общероссийской) электрической сетью предусматривается строительство (реконструкция, модернизация, техническое перевооружение) объектов электросетевого хозяйства, а также находятся объекты электросетевого хозяйства, входящие в единую национальную (общероссийскую) электрическую сеть и не принадлежащие на праве собственности указанной организации</t>
  </si>
  <si>
    <t xml:space="preserve">Наименование субъекта Российской Федерации </t>
  </si>
  <si>
    <t>Инвестиционная программа  ГУП НАО "Нарьян-Марская электростанция"</t>
  </si>
  <si>
    <t>Проектирование и строительство ТП в районе Лесозаводского кладбища</t>
  </si>
  <si>
    <t>Трансформаторная подстанция ТП-22 "Поселок РБК". Модернизация оборудования РУ-6кВ, РУ-0,4 кВ</t>
  </si>
  <si>
    <t>Трансформаторная подстанция ТП-21 "Старая Арктика". Модернизация оборудования РУ-0,4 кВ</t>
  </si>
  <si>
    <t>Проектирование ТП в районе Лесозаводского кладбища</t>
  </si>
  <si>
    <t>Строительство ТП 63/1 "Озерная 16" в районе ул. Озерная д.7а</t>
  </si>
  <si>
    <t>Строительство ВЛ-0,4 кВ по ул. Строителей (от ТП №65 ф. Монтажников д.15, 15б, 17, ф. Строителей д. 1, 3, 3а)</t>
  </si>
  <si>
    <t>Приборы и измерительная аппаратура</t>
  </si>
  <si>
    <t>Оргтехника, компьютерная техника, мебель</t>
  </si>
  <si>
    <t>Модернизация электротехнической лаборатории - установка аппарата для высоковольтных испытаний напряжением сверхнизкой частоты СНЧ</t>
  </si>
  <si>
    <t>ЭK/ЦЭС-1/1.1.4.1</t>
  </si>
  <si>
    <t>ЭK/ЦЭС-2/1.1.4.1</t>
  </si>
  <si>
    <t xml:space="preserve">План км
</t>
  </si>
  <si>
    <t>Предложение по корректировке утвержденного плана км</t>
  </si>
  <si>
    <t xml:space="preserve">План МВА
</t>
  </si>
  <si>
    <t xml:space="preserve">План КВт
</t>
  </si>
  <si>
    <t xml:space="preserve">План млн.руб
</t>
  </si>
  <si>
    <t>Предложение по корректировке утвержденного плана млн.руб</t>
  </si>
  <si>
    <t>ЭК/ЦЭС-4/1.2.1.2</t>
  </si>
  <si>
    <t>Проектирование автоматизированной информационно-измерительной системы коммерческого учета электроэнергии (АСКУЭ)</t>
  </si>
  <si>
    <t>ЭК/ЦЭС-6/1.4</t>
  </si>
  <si>
    <t>ЭК/ЦЭС-7/1.4</t>
  </si>
  <si>
    <t>Строительство КЛ-6 кВ от ВЛ-6 кВ до ТП 57 "Геолог"</t>
  </si>
  <si>
    <t>Строительство ВЛ-6 кВ от РП "Водозабор" до территории Воинской части 12433</t>
  </si>
  <si>
    <t>ЭК/ЦЭС-8/1.4</t>
  </si>
  <si>
    <t>ЭК/ЦЭС/Э/АТЦ-10/1.6</t>
  </si>
  <si>
    <t>Строительство ТП 16/1 "Мирный" с питающими кабельными линиями в районе ул. Мира д.68</t>
  </si>
  <si>
    <t>ЭК/ЦЭС-9/1.4</t>
  </si>
  <si>
    <t>ЭК/ЦЭС/Э/АТЦ-11/1.6</t>
  </si>
  <si>
    <t>ЭК/ЭЦ-12/1.6</t>
  </si>
  <si>
    <t>Строительство ТП в районе Лесозаводского кладбища</t>
  </si>
  <si>
    <t xml:space="preserve">Трансформаторная подстанция ТП №51 "Налоговая". Модернизация оборудования РУ 6 кВ, </t>
  </si>
  <si>
    <t>ЭL/ЦЭС-2/1.2.1.2</t>
  </si>
  <si>
    <t>ЭL/ЦЭС-3/1.2.1.2</t>
  </si>
  <si>
    <t>Строительство автоматизированной информационно-измерительной системы коммерческого учета электроэнергии (АСКУЭ)</t>
  </si>
  <si>
    <t>Строительство ВЛ-0,4кВ от ТП-22 "Поселок РБК" фидера ул. Монтажников; ул. Поморская, ул. Губкина</t>
  </si>
  <si>
    <t>ЭL/ЦЭС-6/1.4</t>
  </si>
  <si>
    <t>Проектирование ВЛИ 0,4 кВ от ТП №75, фидер "Нефтяников, 18"</t>
  </si>
  <si>
    <t>Проектирование КЛ-6 кВ от ТП 50 "Виладж" до ТП 49/1 "Пер. Ленинградский"</t>
  </si>
  <si>
    <t xml:space="preserve">Трансформаторная подстанция ТП №43 "Водозабор". Модернизация оборудования РУ 6 кВ, </t>
  </si>
  <si>
    <t>ЭM/ЦЭС-1/1.2.1.2</t>
  </si>
  <si>
    <t>ЭM/ЦЭС-2/1.2.1.2</t>
  </si>
  <si>
    <t>Трансформаторная подстанция ТП №17 "Печорская". Модернизация оборудования РУ 6 кВ, РУ 0,4 кВ</t>
  </si>
  <si>
    <t>Строительство ВЛ-0,4кВ от ТП-58 "Монтажников 10" фидера ул. Монтажников; ул. Поморская, ул. Губкина</t>
  </si>
  <si>
    <t>ЭM/Э-3/1.2.1.2</t>
  </si>
  <si>
    <t>ЭM/ЦЭС-4/1.2.1.2</t>
  </si>
  <si>
    <t>ЭM/ЦЭС-5/1.2.1.2</t>
  </si>
  <si>
    <t>ЭК/ЦЭС/Э/АТЦ-7/1.6</t>
  </si>
  <si>
    <t>П</t>
  </si>
  <si>
    <t>2025</t>
  </si>
  <si>
    <t>Проектирование и строительство КЛ-6 кВ от ТП 50 "Виладж" до ТП 49/1 "Пер. Ленинградский"</t>
  </si>
  <si>
    <t>2018</t>
  </si>
  <si>
    <t>2019</t>
  </si>
  <si>
    <t>ЭМ/ЦЭС-3/1.2.1.2</t>
  </si>
  <si>
    <t>ЭМ/ЦЭС-9/1.4</t>
  </si>
  <si>
    <t>Автогидроподъемник (АГП)</t>
  </si>
  <si>
    <t>ЭК/АТЦ-12/1.7</t>
  </si>
  <si>
    <t>Ненецкий автономный округ, г. Нарьян-Мар</t>
  </si>
  <si>
    <t>Ненецкий автономный округ, п. Искателей</t>
  </si>
  <si>
    <t>ГУП НАО "Нарьян-Марская электростанция"</t>
  </si>
  <si>
    <t>местный</t>
  </si>
  <si>
    <t xml:space="preserve">  Инвестиционная программа  ГУП НАО "Нарьян-Марская электростанция"</t>
  </si>
  <si>
    <t>Электрооборудование изношено 100%</t>
  </si>
  <si>
    <t>Новое строительство</t>
  </si>
  <si>
    <t>Новое приобритение</t>
  </si>
  <si>
    <t>ТП №51 "Налоговая"</t>
  </si>
  <si>
    <t>ТП №43 "Водозабор"</t>
  </si>
  <si>
    <t xml:space="preserve"> ТП №17 "Печорская"</t>
  </si>
  <si>
    <t>ТП-22 "Поселок РБК"</t>
  </si>
  <si>
    <t>ТП-21 "Старая Арктика".</t>
  </si>
  <si>
    <t>ТП 63 "Озерная 16"</t>
  </si>
  <si>
    <t xml:space="preserve">Точное измерение количество потребления и передачи эл. энергии </t>
  </si>
  <si>
    <t>Увеличение мощности потребителя</t>
  </si>
  <si>
    <t>Освобождение земельного участка от ВЛ</t>
  </si>
  <si>
    <t>Износ 100%</t>
  </si>
  <si>
    <t>Для обеспечения электроснобжения нового микрорайона</t>
  </si>
  <si>
    <t>Замена ветхих сетей. Повыщение надежности электроснабжения</t>
  </si>
  <si>
    <t>Приобритение нового оборудования</t>
  </si>
  <si>
    <t>ЭК/ЦЭС-6/1.2.1.2</t>
  </si>
  <si>
    <t>ЭL/ЦЭС-7/1.2.1.2</t>
  </si>
  <si>
    <t>ЭК/Э-8/1.2.3.2</t>
  </si>
  <si>
    <t>ЭК/ЦЭС-10/1.4</t>
  </si>
  <si>
    <t>ЭК/ЦЭС-11/1.4</t>
  </si>
  <si>
    <t>ЭL/ЦЭС-12/1.4</t>
  </si>
  <si>
    <t>ЭL/ЦЭС-13/1.4</t>
  </si>
  <si>
    <t>ЭL/ЦЭС-14/1.4</t>
  </si>
  <si>
    <t>ЭМ/ЦЭС-16/1.4</t>
  </si>
  <si>
    <t>ЭК/ЦЭС/Э/АТЦ-17/1.6</t>
  </si>
  <si>
    <t>ЭК/ЦЭС/Э/АТЦ-18/1.6</t>
  </si>
  <si>
    <t>ЭК/ЭЦ-19/1.6</t>
  </si>
  <si>
    <t>ЭM/ЦЭС-15/1.4</t>
  </si>
  <si>
    <t>ЭК/АТЦ-20/1.6</t>
  </si>
  <si>
    <t>ЛСР</t>
  </si>
  <si>
    <t>Коммерческое предложение</t>
  </si>
  <si>
    <t>Технологическое присоединение новых мощностей</t>
  </si>
  <si>
    <t>2020,2021,2022</t>
  </si>
  <si>
    <t>2020,2021,2023</t>
  </si>
  <si>
    <t>Утвержденные плановые значения показателей приведены в соответствии с:  "решение об утверждении инвестиционной программы отсутствует"</t>
  </si>
  <si>
    <t xml:space="preserve"> </t>
  </si>
  <si>
    <t>Трансформаторная подстанция ТП-56/1 с питающими кабельными линиями 6 кВ в г. Нарьян-Маре</t>
  </si>
  <si>
    <t>ЭM/ЦЭС-4/1.4</t>
  </si>
  <si>
    <t>План 
на 01.01.2018</t>
  </si>
  <si>
    <t>Трансформаторная подстанция в районе Лесозаводского кладбища (проектирование и строительство)</t>
  </si>
  <si>
    <t>Кабельная линия 6 кВ от Воздушной линии 6 кВ до ТП 57 "Геолог" (строительство)</t>
  </si>
  <si>
    <t>Воздушная линия 6 кВ от РП "Водозабор" до территории Воинской части 12433 (строительство)</t>
  </si>
  <si>
    <t>Воздушная линия 0,4 кВ по ул. Строителей (от ТП №65 ф. Монтажников д.15, 15б, 17, ф. Строителей д. 1, 3, 3а)</t>
  </si>
  <si>
    <t>Трансформаторная подстанция 63/1 "Озерная 16" в районе ул. Озерная д.7а (строительство)</t>
  </si>
  <si>
    <t>Воздушные линии изолированные 0,4 кВ от ТП №75, фидер "Нефтяников, 18" (Проектирование)</t>
  </si>
  <si>
    <t>Трансформаторная подстанция ТП №51 "Налоговая". Модернизация оборудования РУ 6 кВ, (проектирование, строительство)</t>
  </si>
  <si>
    <t>Трансформаторная подстанция ТП №43 "Водозабор". Модернизация оборудования РУ 6 кВ, (проектирование, строительство)</t>
  </si>
  <si>
    <t>Трансформаторная подстанция ТП №17 "Печорская". Модернизация оборудования РУ 6 кВ, РУ 0,4 кВ (проектирование, строительство)</t>
  </si>
  <si>
    <t>Трансформаторная подстанция ТП-22 "Поселок РБК". Модернизация оборудования РУ-6кВ, РУ-0,4 кВ (проектирование, строительство)</t>
  </si>
  <si>
    <t>Трансформаторная подстанция ТП-21 "Старая Арктика". Модернизация оборудования РУ-0,4 кВ (проектирование, строительство)</t>
  </si>
  <si>
    <t xml:space="preserve">Кабельная линия 6 кВ от ТП 50 "Виладж" до ТП 49/1 "Пер. Ленинградский" (Проектирование) </t>
  </si>
  <si>
    <t>Трансформаторная подстанция ТП №51 "Налоговая". Модернизация оборудования РУ 6 кВ, (проектирование)</t>
  </si>
  <si>
    <t>Трансформаторная подстанция ТП №43 "Водозабор". Модернизация оборудования РУ 6 кВ, (проектирование)</t>
  </si>
  <si>
    <t>Трансформаторная подстанция ТП №17 "Печорская". Модернизация оборудования РУ 6 кВ, РУ 0,4 кВ (проектирование)</t>
  </si>
  <si>
    <t>Трансформаторная подстанция ТП-22 "Поселок РБК". Модернизация оборудования РУ-6кВ, РУ-0,4 кВ (проектирование)</t>
  </si>
  <si>
    <t>Трансформаторная подстанция ТП-21 "Старая Арктика". Модернизация оборудования РУ-0,4 кВ (проектирование)</t>
  </si>
  <si>
    <t>ЭL/ЦЭС-1/1.2.1.2</t>
  </si>
  <si>
    <t>ЭM/ЦЭС-3/1.2.1.2</t>
  </si>
  <si>
    <t>ЭК/ЦЭС-5/1.2.1.2</t>
  </si>
  <si>
    <t>ЭК/Э-6/1.2.3.2</t>
  </si>
  <si>
    <t>ЭK/ЦЭС-10/1.4</t>
  </si>
  <si>
    <t>ЭK/ЦЭС-11/1.4</t>
  </si>
  <si>
    <t>ЭК/ЦЭС/Э/АТЦ-12/1.6</t>
  </si>
  <si>
    <t>ЭК/ЦЭС/Э/АТЦ-13/1.6</t>
  </si>
  <si>
    <t>ЭК/ЭЦ-14/1.6</t>
  </si>
  <si>
    <t>ЭL/Э-3/1.2.3.2</t>
  </si>
  <si>
    <t>ЭL/ЦЭС-4/1.4</t>
  </si>
  <si>
    <t>ЭL/ЦЭС-5/1.4</t>
  </si>
  <si>
    <t>ЭК/ЦЭС/Э/АТЦ-8/1.6</t>
  </si>
  <si>
    <t>ЭM/ЦЭС-5/1.4</t>
  </si>
  <si>
    <t>ЭL/ЦЭС-3/1.4</t>
  </si>
  <si>
    <t>ЭК/АТЦ-9/1.6</t>
  </si>
  <si>
    <t>План
2020 года</t>
  </si>
  <si>
    <t>ЭM/ЦЭС-16/1.4</t>
  </si>
  <si>
    <t>ЭМ/ЦЭС-17/1.4</t>
  </si>
  <si>
    <t>ЭК/ЦЭС/Э/АТЦ-19/1.6</t>
  </si>
  <si>
    <t>ЭК/ЭЦ-20/1.6</t>
  </si>
  <si>
    <t>ЭК/АТЦ-21/1.7</t>
  </si>
  <si>
    <t>ЭК/АТЦ-21/1.6</t>
  </si>
  <si>
    <t xml:space="preserve">План 
на 01.01.2018 года </t>
  </si>
  <si>
    <t>ЭМ/ЦЭС-6/1.4</t>
  </si>
  <si>
    <t>ЭМ/ЦЭС/Э/АТЦ-7/1.6</t>
  </si>
  <si>
    <t>ЭМ/ЦЭС/Э/АТЦ-8/1.6</t>
  </si>
  <si>
    <t xml:space="preserve">ТП 56 </t>
  </si>
  <si>
    <t>Раздел 2. Технологическое присоединение к электрическим сетям энергопринимающих устройств потребителей максимальной мощностью до 150 кВт включительно</t>
  </si>
  <si>
    <t xml:space="preserve">                                                         полное наименование субъекта электроэнергетики</t>
  </si>
  <si>
    <t>Утвержденные плановые значения показателей приведены в соответствии с  ______________________________________________________________________________</t>
  </si>
  <si>
    <t xml:space="preserve">                                                                                                                                                                  реквизиты решения органа исполнительной власти, утвердившего инвестиционную программу</t>
  </si>
  <si>
    <t>Наименование показателя</t>
  </si>
  <si>
    <t>Единица измерения</t>
  </si>
  <si>
    <t>Фактические данные о реализации мероприятий по технологическому присоединению</t>
  </si>
  <si>
    <t xml:space="preserve">Среднее за 3 года значение фактических данных о реализации мероприятий по технологическому присоединению </t>
  </si>
  <si>
    <t>План
(Утвержденный план)</t>
  </si>
  <si>
    <t xml:space="preserve">Факт 
(Предложение по корректировке утвержденного плана) </t>
  </si>
  <si>
    <t>Факт 
(Предложение по корректировке плана)</t>
  </si>
  <si>
    <t>Наименование субъекта Российской Федерации</t>
  </si>
  <si>
    <r>
      <t>нд</t>
    </r>
    <r>
      <rPr>
        <vertAlign val="superscript"/>
        <sz val="12"/>
        <color theme="1"/>
        <rFont val="Times New Roman"/>
        <family val="1"/>
        <charset val="204"/>
      </rPr>
      <t>3)</t>
    </r>
  </si>
  <si>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</si>
  <si>
    <t>Наличие обязательств по исполнению договоров об осуществлении технологического присоединения к электрическим сетям по состоянию на 1 января  соответствующего года</t>
  </si>
  <si>
    <r>
      <t>шт.</t>
    </r>
    <r>
      <rPr>
        <vertAlign val="superscript"/>
        <sz val="12"/>
        <color theme="1"/>
        <rFont val="Times New Roman"/>
        <family val="1"/>
        <charset val="204"/>
      </rPr>
      <t>1)</t>
    </r>
  </si>
  <si>
    <r>
      <t>МВт</t>
    </r>
    <r>
      <rPr>
        <vertAlign val="superscript"/>
        <sz val="12"/>
        <color theme="1"/>
        <rFont val="Times New Roman"/>
        <family val="1"/>
        <charset val="204"/>
      </rPr>
      <t>2)</t>
    </r>
  </si>
  <si>
    <t xml:space="preserve">          в том числе не предусматривающие выполнение работ со стороны сетевой организации</t>
  </si>
  <si>
    <t xml:space="preserve">          в том числе только с реконструкцией объектов электросетевого хозяйства</t>
  </si>
  <si>
    <t xml:space="preserve">          в том числе с реконструкцией и новым строительством объектов электросетевого хозяйства</t>
  </si>
  <si>
    <t>1.1.1.4</t>
  </si>
  <si>
    <t xml:space="preserve">          в том числе только с новым строительством объектов электросетевого хозяйства</t>
  </si>
  <si>
    <t>Принято обязательств по исполнению договоров об осуществлении технологического присоединения к электрическим сетям за планируемый (истекший) год</t>
  </si>
  <si>
    <t>1.1.2.3</t>
  </si>
  <si>
    <t>1.1.2.4</t>
  </si>
  <si>
    <t>Исполнено обязательств по договорам об осуществлении технологического присоединения к электрическим сетям за планируемый (истекший) год</t>
  </si>
  <si>
    <t>1.1.3.1</t>
  </si>
  <si>
    <t>1.1.3.2</t>
  </si>
  <si>
    <t>1.1.3.3</t>
  </si>
  <si>
    <t>1.1.3.4</t>
  </si>
  <si>
    <t>Освоение капитальных вложений по мероприятиям, реализуемым в рамках исполнения договоров об осуществлении технологического присоединения к электрическим сетям</t>
  </si>
  <si>
    <t>млн рублей
без НДС</t>
  </si>
  <si>
    <t xml:space="preserve">          в том числе затраты на проектно изыскательские работы</t>
  </si>
  <si>
    <t xml:space="preserve">          в том числе затраты на реконструкцию объектов электросетевого хозяйства</t>
  </si>
  <si>
    <t>1.1.4.3</t>
  </si>
  <si>
    <t xml:space="preserve">          в том числе затраты на новое строительство объектов электросетевого хозяйства</t>
  </si>
  <si>
    <t>1.1.4.4</t>
  </si>
  <si>
    <t xml:space="preserve">          в том числе затраты не включаемые в плату за технологическое присоединение</t>
  </si>
  <si>
    <t>1.1.5</t>
  </si>
  <si>
    <t>Постановка объектов электросетевого хозяйства под напряжение в рамках исполнения договоров об осуществлении технологического присоединения к электрическим сетям</t>
  </si>
  <si>
    <t>МВА</t>
  </si>
  <si>
    <t>км</t>
  </si>
  <si>
    <r>
      <t>Другое</t>
    </r>
    <r>
      <rPr>
        <vertAlign val="superscript"/>
        <sz val="12"/>
        <color theme="1"/>
        <rFont val="Times New Roman"/>
        <family val="1"/>
        <charset val="204"/>
      </rPr>
      <t>5)</t>
    </r>
  </si>
  <si>
    <t>1.1.5.1</t>
  </si>
  <si>
    <t>1.1.5.2</t>
  </si>
  <si>
    <t>1.1.5.3</t>
  </si>
  <si>
    <t>1.1.6</t>
  </si>
  <si>
    <t>Ввод объектов инвестиционной деятельности (мощностей) в эксплуатацию в рамках исполнения договоров об осуществлении технологического присоединения к электрическим сетям</t>
  </si>
  <si>
    <t>1.1.6.1</t>
  </si>
  <si>
    <t>1.1.6.2</t>
  </si>
  <si>
    <t>1.1.6.3</t>
  </si>
  <si>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</si>
  <si>
    <t>1.2.1.3</t>
  </si>
  <si>
    <t>1.2.1.4</t>
  </si>
  <si>
    <t>1.2.2.3</t>
  </si>
  <si>
    <t>1.2.2.4</t>
  </si>
  <si>
    <t>1.2.4.3</t>
  </si>
  <si>
    <t>1.2.4.4</t>
  </si>
  <si>
    <t>1.2.5</t>
  </si>
  <si>
    <t>1.2.5.1</t>
  </si>
  <si>
    <t>1.2.5.2</t>
  </si>
  <si>
    <t>1.2.5.3</t>
  </si>
  <si>
    <t>1.2.6</t>
  </si>
  <si>
    <t>1.2.6.1</t>
  </si>
  <si>
    <t>1.2.6.2</t>
  </si>
  <si>
    <t>1.2.6.3</t>
  </si>
  <si>
    <t>2</t>
  </si>
  <si>
    <r>
      <t>…</t>
    </r>
    <r>
      <rPr>
        <vertAlign val="superscript"/>
        <sz val="12"/>
        <color theme="1"/>
        <rFont val="Times New Roman"/>
        <family val="1"/>
        <charset val="204"/>
      </rPr>
      <t>4)</t>
    </r>
  </si>
  <si>
    <r>
      <rPr>
        <vertAlign val="superscript"/>
        <sz val="11"/>
        <color theme="1"/>
        <rFont val="Times New Roman"/>
        <family val="1"/>
        <charset val="204"/>
      </rPr>
      <t xml:space="preserve">1) </t>
    </r>
    <r>
      <rPr>
        <sz val="11"/>
        <color theme="1"/>
        <rFont val="Times New Roman"/>
        <family val="1"/>
        <charset val="204"/>
      </rPr>
      <t>шт. договоров об осуществлении технологического присоединения к электрическим сетям</t>
    </r>
  </si>
  <si>
    <r>
      <rPr>
        <vertAlign val="superscript"/>
        <sz val="11"/>
        <color theme="1"/>
        <rFont val="Times New Roman"/>
        <family val="1"/>
        <charset val="204"/>
      </rPr>
      <t xml:space="preserve">2) </t>
    </r>
    <r>
      <rPr>
        <sz val="11"/>
        <color theme="1"/>
        <rFont val="Times New Roman"/>
        <family val="1"/>
        <charset val="204"/>
      </rPr>
      <t xml:space="preserve">МВт максимальной мощности энергопринимающих устройств потребителей  </t>
    </r>
  </si>
  <si>
    <r>
      <rPr>
        <vertAlign val="superscript"/>
        <sz val="11"/>
        <color theme="1"/>
        <rFont val="Times New Roman"/>
        <family val="1"/>
        <charset val="204"/>
      </rPr>
      <t xml:space="preserve">3) </t>
    </r>
    <r>
      <rPr>
        <sz val="11"/>
        <color theme="1"/>
        <rFont val="Times New Roman"/>
        <family val="1"/>
        <charset val="204"/>
      </rPr>
      <t>Ячейки, в которых указано слово "нд", заполнению не подлежат</t>
    </r>
  </si>
  <si>
    <r>
      <rPr>
        <vertAlign val="superscript"/>
        <sz val="11"/>
        <color theme="1"/>
        <rFont val="Times New Roman"/>
        <family val="1"/>
        <charset val="204"/>
      </rPr>
      <t>4)</t>
    </r>
    <r>
      <rPr>
        <sz val="11"/>
        <color theme="1"/>
        <rFont val="Times New Roman"/>
        <family val="1"/>
        <charset val="204"/>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</si>
  <si>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r>
      <rPr>
        <vertAlign val="superscript"/>
        <sz val="11"/>
        <color theme="1"/>
        <rFont val="Times New Roman"/>
        <family val="1"/>
        <charset val="204"/>
      </rPr>
      <t>5)</t>
    </r>
    <r>
      <rPr>
        <sz val="11"/>
        <color theme="1"/>
        <rFont val="Times New Roman"/>
        <family val="1"/>
        <charset val="204"/>
      </rPr>
      <t xml:space="preserve"> При необходимости указания единиц измерения отличных от МВт, МВА и км вместо слова "Другое" указывается наименование иной единицы измерения</t>
    </r>
  </si>
  <si>
    <t>Раздел 3. Оценка расходов на технологическое присоединение к электрическим сетям энергопринимающих устройств потребителей максимальной мощностью до 150 кВт включительно</t>
  </si>
  <si>
    <t>Фактические значения показателей мощности, протяженности, кВт (км)</t>
  </si>
  <si>
    <r>
      <t>Среднее за 3 года значение фактических показателей мощности, протяженности, кВт (км)</t>
    </r>
    <r>
      <rPr>
        <vertAlign val="superscript"/>
        <sz val="12"/>
        <color theme="1"/>
        <rFont val="Times New Roman"/>
        <family val="1"/>
        <charset val="204"/>
      </rPr>
      <t>1)</t>
    </r>
  </si>
  <si>
    <t>Индекс сметной стоимости</t>
  </si>
  <si>
    <r>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r>
    <r>
      <rPr>
        <vertAlign val="superscript"/>
        <sz val="12"/>
        <color theme="1"/>
        <rFont val="Times New Roman"/>
        <family val="1"/>
        <charset val="204"/>
      </rPr>
      <t>4)</t>
    </r>
    <r>
      <rPr>
        <sz val="12"/>
        <color theme="1"/>
        <rFont val="Times New Roman"/>
        <family val="1"/>
        <charset val="204"/>
      </rPr>
      <t xml:space="preserve"> [п.1.1.1+п.1.1.2+п.1.1.3+
п.1.1.4+п.1.1.5]:</t>
    </r>
  </si>
  <si>
    <t>строительство воздушных линий, на уровне напряжения i</t>
  </si>
  <si>
    <t xml:space="preserve">строительство кабельных линий, на уровне напряжения i </t>
  </si>
  <si>
    <t xml:space="preserve">строительство пунктов секционирования, на уровне напряжения i и (или) диапазоне мощности j  </t>
  </si>
  <si>
    <t xml:space="preserve">строительство комплектных трансформаторных подстанций (КТП), распределительных трансформаторных подстанций (РТП) с уровнем напряжения до 35 кВ,  на уровне напряжения i и (или) диапазоне мощности j  </t>
  </si>
  <si>
    <t>строительство центров питания, подстанций уровнем напряжения 35 кВ и выше (ПС), на уровне напряжения i и (или) диапазоне мощности j</t>
  </si>
  <si>
    <r>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r>
    <r>
      <rPr>
        <vertAlign val="superscript"/>
        <sz val="12"/>
        <color theme="1"/>
        <rFont val="Times New Roman"/>
        <family val="1"/>
        <charset val="204"/>
      </rPr>
      <t>5)</t>
    </r>
    <r>
      <rPr>
        <sz val="12"/>
        <color theme="1"/>
        <rFont val="Times New Roman"/>
        <family val="1"/>
        <charset val="204"/>
      </rPr>
      <t xml:space="preserve"> [п.1.2.1+п.1.2.2+п.1.2.3+
п.1.2.4+п.1.2.5]</t>
    </r>
  </si>
  <si>
    <r>
      <t>…</t>
    </r>
    <r>
      <rPr>
        <vertAlign val="superscript"/>
        <sz val="11"/>
        <color theme="1"/>
        <rFont val="Times New Roman"/>
        <family val="1"/>
        <charset val="204"/>
      </rPr>
      <t>7)</t>
    </r>
  </si>
  <si>
    <r>
      <rPr>
        <vertAlign val="superscript"/>
        <sz val="11"/>
        <color theme="1"/>
        <rFont val="Times New Roman"/>
        <family val="1"/>
        <charset val="204"/>
      </rPr>
      <t xml:space="preserve">1) </t>
    </r>
    <r>
      <rPr>
        <sz val="11"/>
        <color theme="1"/>
        <rFont val="Times New Roman"/>
        <family val="1"/>
        <charset val="204"/>
      </rPr>
      <t>Определяется как (столбец (ст.)3+ст.4+ст.5)/3</t>
    </r>
  </si>
  <si>
    <r>
      <rPr>
        <vertAlign val="superscript"/>
        <sz val="11"/>
        <color theme="1"/>
        <rFont val="Times New Roman"/>
        <family val="1"/>
        <charset val="204"/>
      </rPr>
      <t xml:space="preserve">2) </t>
    </r>
    <r>
      <rPr>
        <sz val="11"/>
        <color theme="1"/>
        <rFont val="Times New Roman"/>
        <family val="1"/>
        <charset val="204"/>
      </rPr>
      <t>Определяется как ст.6*ст.7*ст.8/1000, за исключением пункта (п.) 1.1 и п.1.2 (Группа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 и Группа инвестиционных проектов "Технологическое присоединение энергопринимающих устройств потребителей максимальной мощностью от 15 до 150 кВт включительно, всего")</t>
    </r>
  </si>
  <si>
    <r>
      <rPr>
        <vertAlign val="superscript"/>
        <sz val="11"/>
        <color theme="1"/>
        <rFont val="Times New Roman"/>
        <family val="1"/>
        <charset val="204"/>
      </rPr>
      <t xml:space="preserve">4) </t>
    </r>
    <r>
      <rPr>
        <sz val="11"/>
        <color theme="1"/>
        <rFont val="Times New Roman"/>
        <family val="1"/>
        <charset val="204"/>
      </rPr>
      <t>В п.1.1 в столбцах 3, 4, 5 и 9 указывются значения, определяюемые как сумма значений, указанных в пунктах 1.1.1 - 1.1.5 соответствующих столбцов</t>
    </r>
  </si>
  <si>
    <r>
      <rPr>
        <vertAlign val="superscript"/>
        <sz val="11"/>
        <color theme="1"/>
        <rFont val="Times New Roman"/>
        <family val="1"/>
        <charset val="204"/>
      </rPr>
      <t xml:space="preserve">5) </t>
    </r>
    <r>
      <rPr>
        <sz val="11"/>
        <color theme="1"/>
        <rFont val="Times New Roman"/>
        <family val="1"/>
        <charset val="204"/>
      </rPr>
      <t xml:space="preserve"> В п.1.2 в столбцах 3, 4, 5 и 9 указывются значения, определяюемые как сумма значений, указанных в пунктах 1.2.1 - 1.2.5 соответствующих столбцов</t>
    </r>
  </si>
  <si>
    <r>
      <rPr>
        <vertAlign val="superscript"/>
        <sz val="11"/>
        <color theme="1"/>
        <rFont val="Times New Roman"/>
        <family val="1"/>
        <charset val="204"/>
      </rPr>
      <t>6)</t>
    </r>
    <r>
      <rPr>
        <sz val="11"/>
        <color theme="1"/>
        <rFont val="Times New Roman"/>
        <family val="1"/>
        <charset val="204"/>
      </rPr>
      <t xml:space="preserve"> Словосочетания вида «год X», «год (X-1)» заменя.тся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 минус количество лет, равных числу указанному в словосочетании после знака «-».</t>
    </r>
  </si>
  <si>
    <r>
      <rPr>
        <vertAlign val="superscript"/>
        <sz val="11"/>
        <color theme="1"/>
        <rFont val="Times New Roman"/>
        <family val="1"/>
        <charset val="204"/>
      </rPr>
      <t>7)</t>
    </r>
    <r>
      <rPr>
        <sz val="11"/>
        <color theme="1"/>
        <rFont val="Times New Roman"/>
        <family val="1"/>
        <charset val="204"/>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</si>
  <si>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t>ЭL/ЦЭС-5/1.2.1.2</t>
  </si>
  <si>
    <t>год 2019</t>
  </si>
  <si>
    <t xml:space="preserve">год 2016 </t>
  </si>
  <si>
    <t>год 2017</t>
  </si>
  <si>
    <t>год 2018</t>
  </si>
  <si>
    <t>Ненецкий автономный округ</t>
  </si>
  <si>
    <t>Значения стандартизированных ставок за год 2018, тыс. рублей</t>
  </si>
  <si>
    <r>
      <t>Плановые значения стоимости на год 2019</t>
    </r>
    <r>
      <rPr>
        <vertAlign val="superscript"/>
        <sz val="12"/>
        <color theme="1"/>
        <rFont val="Times New Roman"/>
        <family val="1"/>
        <charset val="204"/>
      </rPr>
      <t>6)</t>
    </r>
    <r>
      <rPr>
        <sz val="12"/>
        <color theme="1"/>
        <rFont val="Times New Roman"/>
        <family val="1"/>
        <charset val="204"/>
      </rPr>
      <t>, 
тыс. рублей</t>
    </r>
    <r>
      <rPr>
        <vertAlign val="superscript"/>
        <sz val="12"/>
        <color theme="1"/>
        <rFont val="Times New Roman"/>
        <family val="1"/>
        <charset val="204"/>
      </rPr>
      <t>2)</t>
    </r>
  </si>
  <si>
    <r>
      <t>Год 2016</t>
    </r>
    <r>
      <rPr>
        <vertAlign val="superscript"/>
        <sz val="12"/>
        <color theme="1"/>
        <rFont val="Times New Roman"/>
        <family val="1"/>
        <charset val="204"/>
      </rPr>
      <t>6)</t>
    </r>
  </si>
  <si>
    <r>
      <t>Год 2017</t>
    </r>
    <r>
      <rPr>
        <vertAlign val="superscript"/>
        <sz val="12"/>
        <color theme="1"/>
        <rFont val="Times New Roman"/>
        <family val="1"/>
        <charset val="204"/>
      </rPr>
      <t>6)</t>
    </r>
  </si>
  <si>
    <r>
      <t>Год 2018</t>
    </r>
    <r>
      <rPr>
        <vertAlign val="superscript"/>
        <sz val="12"/>
        <color theme="1"/>
        <rFont val="Times New Roman"/>
        <family val="1"/>
        <charset val="204"/>
      </rPr>
      <t>6)</t>
    </r>
  </si>
  <si>
    <t>Инвестиционная программа ГУП НАО Нарьян-Марская электростанция</t>
  </si>
  <si>
    <t>от «__» _____ 2016 г. №___</t>
  </si>
  <si>
    <t>Форма 1. Перечни инвестиционных проектов и план финансирования капитальных вложений по ним</t>
  </si>
  <si>
    <t>Инвестиционная программа ГУП НАО "Нарьян-Марская электростанция"</t>
  </si>
  <si>
    <t xml:space="preserve">                                                                                                                                                             реквизиты решения органа исполнительной власти, утвердившего инвестиционную программу</t>
  </si>
  <si>
    <t xml:space="preserve">Оценка полной стоимости инвестиционного проекта в прогнозных ценах соответствующих лет, млн рублей (с НДС) </t>
  </si>
  <si>
    <t xml:space="preserve">Остаток финансирования капитальных вложений в прогнозных ценах соответствующих лет,  млн рублей 
(с НДС) </t>
  </si>
  <si>
    <t>План 2020 года</t>
  </si>
  <si>
    <t>Факт 2020 года</t>
  </si>
  <si>
    <t>План 2021 года</t>
  </si>
  <si>
    <t>Факт 2021 года</t>
  </si>
  <si>
    <t>План 2022 года</t>
  </si>
  <si>
    <t>Факт 2022 года</t>
  </si>
  <si>
    <t>Итого за период реализации инвестиционной программы
(план)</t>
  </si>
  <si>
    <t>Итого за период реализации инвестиционной программы
(с учетом предложений по корректировке утвержденного плана)</t>
  </si>
  <si>
    <t>31.1</t>
  </si>
  <si>
    <t>31.2</t>
  </si>
  <si>
    <t>31.3</t>
  </si>
  <si>
    <t>31.4</t>
  </si>
  <si>
    <t>31.5</t>
  </si>
  <si>
    <t>31.6</t>
  </si>
  <si>
    <t>31.7</t>
  </si>
  <si>
    <t>31.8</t>
  </si>
  <si>
    <t>31.9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</si>
  <si>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</si>
  <si>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</si>
  <si>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</si>
  <si>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</si>
  <si>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</si>
  <si>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</si>
  <si>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</si>
  <si>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</si>
  <si>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</si>
  <si>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</si>
  <si>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</si>
  <si>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</si>
  <si>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</si>
  <si>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</si>
  <si>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</si>
  <si>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</si>
  <si>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</si>
  <si>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</si>
  <si>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</si>
  <si>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</si>
  <si>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</si>
  <si>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Технологическое присоединение (подключение), всего</t>
  </si>
  <si>
    <t>Реконструкция, всего</t>
  </si>
  <si>
    <t>Модернизация, техническое перевооружение, всего</t>
  </si>
  <si>
    <t>Инвестиционные проекты, реализация которых обуславливается схемами теплоснабжения, всего</t>
  </si>
  <si>
    <t>Новое строительство, всего</t>
  </si>
  <si>
    <t>0.7</t>
  </si>
  <si>
    <t>Ненецкий Автономный Округ</t>
  </si>
  <si>
    <t>Технологическое присоединение (подключение), всего, в том числе:</t>
  </si>
  <si>
    <t>Технологическое присоединение энергопринимающих устройств потребителей, объектов электросетевого хозяйства к распределительным устройствам объектов по производству электрической энергии, всего, в том числе:</t>
  </si>
  <si>
    <t>Наименование объекта по производству электрической энергии, всего, в том числе:</t>
  </si>
  <si>
    <t>Технологическое присоединение объектов по производству электрической энергии к электрическим сетям, всего, в том числе:</t>
  </si>
  <si>
    <t>Наименование объекта по производству электрической энергии,  всего, в том числе:</t>
  </si>
  <si>
    <t>Подключение теплопотребляющих установок потребителей тепловой энергии к системе теплоснабжения, всего, в том числе:</t>
  </si>
  <si>
    <t>Подключение теплопотребляющих установок потребителей тепловой энергии, подключаемая тепловая нагрузка которых не превышает 0,1 Гкал/ч, к системе теплоснабжения, всего, в том числе:</t>
  </si>
  <si>
    <t>Подключение теплопотребляющих установок потребителей тепловой энергии, подключаемая тепловая нагрузка которых более 0,1 Гкал/ч и не превышает 1,5 Гкал/ч, к системе теплоснабжения, всего, в том числе:</t>
  </si>
  <si>
    <t>Подключение теплопотребляющих установок потребителей тепловой энергии, подключаемая тепловая нагрузка которых  более 1,5 Гкал/ч, к системе теплоснабжения, всего, в том числе:</t>
  </si>
  <si>
    <t>Строительство, реконструкция, модернизация и (или) техническое перевооружение источников тепловой энергии в целях подключения теплопотребляющих установок потребителей тепловой энергии к системе теплоснабжения, всего, в том числе:</t>
  </si>
  <si>
    <t>1.1.3.5</t>
  </si>
  <si>
    <t>Строительство, реконструкция, модернизация и (или) техническое перевооружение тепловых сетей в целях подключения теплопотребляющих установок потребителей тепловой энергии к системе теплоснабжения, всего, в том числе:</t>
  </si>
  <si>
    <t>Подключение объектов теплоснабжения к системам теплоснабжения, всего, в том числе:</t>
  </si>
  <si>
    <t>Реконструкция объектов по производству электрической энергии, объектов теплоснабжения и прочих объектов основных средств, всего, в том числе:</t>
  </si>
  <si>
    <t>Реконструкция объектов по производству электрической энергии всего, в том числе:</t>
  </si>
  <si>
    <t xml:space="preserve">Реконструкция здания Электростанции (Распределительное устройство, пристройка к РУ-6 кВ, распределительное устройство 6 кВ) </t>
  </si>
  <si>
    <t>ЭK/ЭЦ-1/1.2.1</t>
  </si>
  <si>
    <t>Реконструкция котельных, всего, в том числе:</t>
  </si>
  <si>
    <t>ЭK/ТМЦ-2/1.2.2</t>
  </si>
  <si>
    <t>Реконструкция тепловых сетей, всего, в том числе:</t>
  </si>
  <si>
    <t>Реконструкция газопровода выс. Давления (наружный) 2003г.(Строительство газопровода от ГРС 1 до НМЭС)</t>
  </si>
  <si>
    <t>ЭK/ГТЦ-3/1.2.4</t>
  </si>
  <si>
    <t>Модернизация, техническое перевооружение, всего, в том числе:</t>
  </si>
  <si>
    <t>Модернизация, техническое перевооружение объектов по производству электрической энергии, всего, в том числе:</t>
  </si>
  <si>
    <t>Модернизация системы виброконтроля ГТА-4</t>
  </si>
  <si>
    <t xml:space="preserve">Проектирование главной схемы электрических соединений - устранение несиметрии фазового напряжения в сети 6 кВ </t>
  </si>
  <si>
    <t>Проектирование электрооборудования РУ-6 кВ ГТЭС-12 (с установкой новых ячеек с блоками SEPAM)</t>
  </si>
  <si>
    <t>ЭK/ЭЦ-6/1.3.1</t>
  </si>
  <si>
    <t>Модернизация системы АСУ ТП (замена АКБ в стойке питания в ГРУ-6кВ)</t>
  </si>
  <si>
    <t>ЭK/ЭЦ-7/1.3.1</t>
  </si>
  <si>
    <t>Модернизация, техническое перевооружение котельных, всего, в том числе:</t>
  </si>
  <si>
    <t>1.3.3</t>
  </si>
  <si>
    <t>Модернизация, техническое перевооружение тепловых сетей, всего, в том числе:</t>
  </si>
  <si>
    <t>1.3.4</t>
  </si>
  <si>
    <t>Инвестиционные проекты, реализация которых обуславливается схемами теплоснабжения, всего, в том числе:</t>
  </si>
  <si>
    <t>1.4.1</t>
  </si>
  <si>
    <t>Наименование поселения (городского округа)</t>
  </si>
  <si>
    <t>1.4.1.1</t>
  </si>
  <si>
    <t>Строительство, реконструкция, модернизация и техническое перевооружение источников тепловой энергии, всего, в том числе:</t>
  </si>
  <si>
    <t>1.4.1.2</t>
  </si>
  <si>
    <t>Строительство, реконструкция, модернизация и техническое перевооружение тепловых сетей, всего, в том числе:</t>
  </si>
  <si>
    <t>1.4.2</t>
  </si>
  <si>
    <t>1.4.2.1</t>
  </si>
  <si>
    <t>1.4.2.2</t>
  </si>
  <si>
    <t>Новое строительство, всего, в том числе:</t>
  </si>
  <si>
    <t>1.5.1</t>
  </si>
  <si>
    <t>Новое строительство объектов по производству электрической энергии, всего, в том числе:</t>
  </si>
  <si>
    <t>1.5.2</t>
  </si>
  <si>
    <t>Новое строительство котельных, всего, в том числе:</t>
  </si>
  <si>
    <t>1.5.3</t>
  </si>
  <si>
    <t>Новое строительство тепловых сетей, всего, в том числе:</t>
  </si>
  <si>
    <t>1.5.4</t>
  </si>
  <si>
    <t>Прочее новое строительство, всего, в том числе:</t>
  </si>
  <si>
    <t>Строительство противотаранного устройства при въезде на территорию предприятия</t>
  </si>
  <si>
    <t>Проектирование цеха по ремонту и исвытаниям силовых трансформаторов</t>
  </si>
  <si>
    <t>1.7</t>
  </si>
  <si>
    <t>Приспособления и средства малой механизации</t>
  </si>
  <si>
    <r>
      <rPr>
        <vertAlign val="superscript"/>
        <sz val="12"/>
        <rFont val="Times New Roman"/>
        <family val="1"/>
        <charset val="204"/>
      </rPr>
      <t>1)</t>
    </r>
    <r>
      <rPr>
        <sz val="12"/>
        <rFont val="Times New Roman"/>
        <family val="1"/>
        <charset val="204"/>
      </rPr>
      <t xml:space="preserve"> Вместо слов «Факт (Предложение по корректировке утвержденного плана)» указывается слово «Факт», если год, в отношении которого заполняется столбец, будет завершен по состоянию на дату раскрытия информации об инвестиционной программе (о проекте инвестиционной программы и (или) проекте изменений, вносимых в инвестиционную программу), либо в противном случае – слова «Предложение по корректировке утвержденного плана».</t>
    </r>
  </si>
  <si>
    <r>
      <rPr>
        <vertAlign val="superscript"/>
        <sz val="12"/>
        <rFont val="Times New Roman"/>
        <family val="1"/>
        <charset val="204"/>
      </rPr>
      <t>2)</t>
    </r>
    <r>
      <rPr>
        <sz val="12"/>
        <rFont val="Times New Roman"/>
        <family val="1"/>
        <charset val="204"/>
      </rPr>
      <t xml:space="preserve"> Вместо слов «План (Утвержденный план)» указывается слово «План», если на год, в отношении которого заполняется столбец, отсутствует утвержденная инвестиционная программа, либо в противном случае – слова «Утвержденный план».</t>
    </r>
  </si>
  <si>
    <r>
      <rPr>
        <vertAlign val="superscript"/>
        <sz val="12"/>
        <rFont val="Times New Roman"/>
        <family val="1"/>
        <charset val="204"/>
      </rPr>
      <t>3)</t>
    </r>
    <r>
      <rPr>
        <sz val="12"/>
        <rFont val="Times New Roman"/>
        <family val="1"/>
        <charset val="204"/>
      </rPr>
      <t xml:space="preserve"> Словосочетания вида «год N», «год (N-1)», «год (N+1)» в различных падежах заменяются указанием года (четыре цифры и слово «год» в соответствующем падеже), который определяется как первый год реализации инвестиционной программы (проекта инвестиционной программы и (или) проекта изменений, вносимых в инвестиционную программу) плюс или минус количество лет, равных числу указанному в словосочетании соответственно после знака «+» или «-».</t>
    </r>
  </si>
  <si>
    <r>
      <rPr>
        <vertAlign val="superscript"/>
        <sz val="12"/>
        <rFont val="Times New Roman"/>
        <family val="1"/>
        <charset val="204"/>
      </rPr>
      <t>4)</t>
    </r>
    <r>
      <rPr>
        <sz val="12"/>
        <rFont val="Times New Roman"/>
        <family val="1"/>
        <charset val="204"/>
      </rPr>
      <t xml:space="preserve"> «год X» заменяется указанием года (четыре цифры и слово «год» в соответствующем падеже), который определяется как год, в котором раскрывается информация об инвестиционной программе (о проекте инвестиционной программе и (или) проекте изменений, вносимых в инвестиционную программу).</t>
    </r>
  </si>
  <si>
    <t>Форма 2. Перечни инвестиционных проектов и план освоения капитальных вложений по ним</t>
  </si>
  <si>
    <t xml:space="preserve">                                                                                                              реквизиты решения органа исполнительной власти, утвердившего инвестиционную программу</t>
  </si>
  <si>
    <r>
      <t>Полная сметная стоимость инвестиционного проекта в соответствии с утвержденной проектной документацией</t>
    </r>
    <r>
      <rPr>
        <vertAlign val="superscript"/>
        <sz val="12"/>
        <rFont val="Times New Roman"/>
        <family val="1"/>
        <charset val="204"/>
      </rPr>
      <t xml:space="preserve"> </t>
    </r>
    <r>
      <rPr>
        <sz val="12"/>
        <rFont val="Times New Roman"/>
        <family val="1"/>
        <charset val="204"/>
      </rPr>
      <t>в базисном уровне цен, млн рублей (без НДС)</t>
    </r>
  </si>
  <si>
    <t>Оценка полной стоимости в прогнозных ценах соответствующих лет, 
млн рублей (без НДС)</t>
  </si>
  <si>
    <t>Остаток освоения капитальных вложений, 
млн рублей (без НДС)</t>
  </si>
  <si>
    <t>Освоение капитальных вложений в прогнозных ценах соответствующих лет, млн рублей  (без НДС)</t>
  </si>
  <si>
    <t>Предложение по корректировке утвержденного  плана</t>
  </si>
  <si>
    <t xml:space="preserve">План на 01.01.2019 года </t>
  </si>
  <si>
    <t xml:space="preserve">План 
на 01.01.2020 года </t>
  </si>
  <si>
    <t xml:space="preserve">
План </t>
  </si>
  <si>
    <t xml:space="preserve">Факт </t>
  </si>
  <si>
    <t>29.1</t>
  </si>
  <si>
    <t>29.2</t>
  </si>
  <si>
    <t>Приложение № 1</t>
  </si>
  <si>
    <t>от 13.04.2017 № 310</t>
  </si>
  <si>
    <t xml:space="preserve">         реквизиты решения органа исполнительной власти,утвердившего инвестиционную программу</t>
  </si>
  <si>
    <t xml:space="preserve">              </t>
  </si>
  <si>
    <t>1. Финансово-экономическая модель деятельности субъекта электроэнергетики</t>
  </si>
  <si>
    <t>Показатель</t>
  </si>
  <si>
    <t>Ед. изм.</t>
  </si>
  <si>
    <t>2017 год</t>
  </si>
  <si>
    <t>2018 год</t>
  </si>
  <si>
    <t>2019 год</t>
  </si>
  <si>
    <t>Прогноз (Факт)</t>
  </si>
  <si>
    <t>План (Утвержденный план)</t>
  </si>
  <si>
    <t>Факт (Предложение по корректировке утвержденного плана</t>
  </si>
  <si>
    <t>БЮДЖЕТ ДОХОДОВ И РАСХОДОВ</t>
  </si>
  <si>
    <t>I</t>
  </si>
  <si>
    <t>Выручка от реализации товаров (работ, услуг) всего, в том числе &lt;*&gt;:</t>
  </si>
  <si>
    <t>млн рублей</t>
  </si>
  <si>
    <t>Производство и поставка электрической энергии и мощности всего, в том числе:</t>
  </si>
  <si>
    <t>производство и поставка электрической энергии на оптовом рынке электрической энергии и мощности</t>
  </si>
  <si>
    <t>производство и поставка электрической мощности на оптовом рынке электрической энергии и мощности</t>
  </si>
  <si>
    <t>производство и поставка электрической энергии (мощности) на розничных рынках электрической энергии</t>
  </si>
  <si>
    <t>Производство и поставка тепловой энергии (мощности)</t>
  </si>
  <si>
    <t>Оказание услуг по передаче электрической энергии</t>
  </si>
  <si>
    <t>Оказание услуг по передаче тепловой энергии, теплоносителя</t>
  </si>
  <si>
    <t>Оказание услуг по технологическому присоединению</t>
  </si>
  <si>
    <t>Реализация электрической энергии и мощности</t>
  </si>
  <si>
    <t>Реализации тепловой энергии (мощности)</t>
  </si>
  <si>
    <t>1.8</t>
  </si>
  <si>
    <t>Оказание услуг по оперативно-диспетчерскому управлению в электроэнергетике всего, в том числе:</t>
  </si>
  <si>
    <t>1.8.1</t>
  </si>
  <si>
    <t>в части управления технологическими режимами</t>
  </si>
  <si>
    <t>1.8.2</t>
  </si>
  <si>
    <t>в части обеспечения надежности</t>
  </si>
  <si>
    <t>1.9</t>
  </si>
  <si>
    <t>Прочая деятельность</t>
  </si>
  <si>
    <t>II</t>
  </si>
  <si>
    <t>Себестоимость товаров (работ, услуг), коммерческие и управленческие расходы всего, в том числе:</t>
  </si>
  <si>
    <t>2.1</t>
  </si>
  <si>
    <t>2.1.1</t>
  </si>
  <si>
    <t>2.1.2</t>
  </si>
  <si>
    <t>2.1.3</t>
  </si>
  <si>
    <t>2.2</t>
  </si>
  <si>
    <t>2.3</t>
  </si>
  <si>
    <t>2.4</t>
  </si>
  <si>
    <t>2.5</t>
  </si>
  <si>
    <t>2.6</t>
  </si>
  <si>
    <t>2.7</t>
  </si>
  <si>
    <t>2.8</t>
  </si>
  <si>
    <t>2.8.1</t>
  </si>
  <si>
    <t>2.8.2</t>
  </si>
  <si>
    <t>2.9</t>
  </si>
  <si>
    <t>II.I</t>
  </si>
  <si>
    <t>Материальные расходы всего, в том числе:</t>
  </si>
  <si>
    <t>расходы на топливо на технологические цели</t>
  </si>
  <si>
    <t>покупная энергия, в том числе:</t>
  </si>
  <si>
    <t>2.1.2.1</t>
  </si>
  <si>
    <t>покупная электрическая энергия (мощность) всего, в том числе:</t>
  </si>
  <si>
    <t>2.1.2.1.1</t>
  </si>
  <si>
    <t>на технологические цели, включая энергию на компенсацию потерь при ее передаче</t>
  </si>
  <si>
    <t>2.1.2.1.2</t>
  </si>
  <si>
    <t>для последующей перепродажи</t>
  </si>
  <si>
    <t>2.1.2.2</t>
  </si>
  <si>
    <t>покупная тепловая энергия (мощность)</t>
  </si>
  <si>
    <t>сырье, материалы, запасные части, инструменты</t>
  </si>
  <si>
    <t>2.1.4</t>
  </si>
  <si>
    <t>прочие материальные расходы</t>
  </si>
  <si>
    <t>II.II</t>
  </si>
  <si>
    <t>Работы и услуги производственного характера всего, в том числе:</t>
  </si>
  <si>
    <t>2.2.1</t>
  </si>
  <si>
    <t>услуги по передаче электрической энергии по единой (национальной) общероссийской электрической сети</t>
  </si>
  <si>
    <t>2.2.2</t>
  </si>
  <si>
    <t>услуги по передаче электрической энергии по сетям территориальной сетевой организации</t>
  </si>
  <si>
    <t>2.2.3</t>
  </si>
  <si>
    <t>услуги по передаче тепловой энергии, теплоносителя</t>
  </si>
  <si>
    <t>2.2.4</t>
  </si>
  <si>
    <t>услуги инфраструктурных организаций &lt;*****&gt;</t>
  </si>
  <si>
    <t>2.2.5</t>
  </si>
  <si>
    <t>прочие услуги производственного характера</t>
  </si>
  <si>
    <t>II.III</t>
  </si>
  <si>
    <t>Расходы на оплату труда с учетом страховых взносов</t>
  </si>
  <si>
    <t>II.IV</t>
  </si>
  <si>
    <t>Амортизация основных средств и нематериальных активов</t>
  </si>
  <si>
    <t>II.V</t>
  </si>
  <si>
    <t>Налоги и сборы всего, в том числе:</t>
  </si>
  <si>
    <t>2.5.1</t>
  </si>
  <si>
    <t>налог на имущество организации</t>
  </si>
  <si>
    <t>2.5.2</t>
  </si>
  <si>
    <t>прочие налоги и сборы</t>
  </si>
  <si>
    <t>II.VI</t>
  </si>
  <si>
    <t>Прочие расходы всего, в том числе:</t>
  </si>
  <si>
    <t>2.6.1</t>
  </si>
  <si>
    <t>работы и услуги непроизводственного характера</t>
  </si>
  <si>
    <t>2.6.2</t>
  </si>
  <si>
    <t>арендная плата, лизинговые платежи</t>
  </si>
  <si>
    <t>2.6.3</t>
  </si>
  <si>
    <t>иные прочие расходы</t>
  </si>
  <si>
    <t>II.VII</t>
  </si>
  <si>
    <t>Иные сведения:</t>
  </si>
  <si>
    <t>2.7.1</t>
  </si>
  <si>
    <t>Расходы на ремонт</t>
  </si>
  <si>
    <t>2.7.2</t>
  </si>
  <si>
    <t>Коммерческие расходы</t>
  </si>
  <si>
    <t>2.7.3</t>
  </si>
  <si>
    <t>Управленческие расходы</t>
  </si>
  <si>
    <t>III</t>
  </si>
  <si>
    <t>Прибыль (убыток) от продаж (строка I - строка II) всего, в том числе:</t>
  </si>
  <si>
    <t>3.1</t>
  </si>
  <si>
    <t>3.1.1</t>
  </si>
  <si>
    <t>3.1.2</t>
  </si>
  <si>
    <t>3.1.3</t>
  </si>
  <si>
    <t>3.2</t>
  </si>
  <si>
    <t>3.3</t>
  </si>
  <si>
    <t>3.4</t>
  </si>
  <si>
    <t>3.5</t>
  </si>
  <si>
    <t>3.6</t>
  </si>
  <si>
    <t>3.7</t>
  </si>
  <si>
    <t>3.8</t>
  </si>
  <si>
    <t>3.8.1</t>
  </si>
  <si>
    <t>3.8.2</t>
  </si>
  <si>
    <t>3.9</t>
  </si>
  <si>
    <t>Прочие доходы и расходы (сальдо) (строка 4.1 - строка 4.2)</t>
  </si>
  <si>
    <t>Прочие доходы всего, в том числе:</t>
  </si>
  <si>
    <t>доходы от участия в других организациях</t>
  </si>
  <si>
    <t>проценты к получению</t>
  </si>
  <si>
    <t>восстановление резервов всего, в том числе:</t>
  </si>
  <si>
    <t>4.1.3.1</t>
  </si>
  <si>
    <t>по сомнительным долгам</t>
  </si>
  <si>
    <t>прочие внереализационные доходы</t>
  </si>
  <si>
    <t>расходы, связанные с персоналом</t>
  </si>
  <si>
    <t>проценты к уплате</t>
  </si>
  <si>
    <t>создание резервов всего, в том числе:</t>
  </si>
  <si>
    <t>4.2.3.1</t>
  </si>
  <si>
    <t>прочие внереализационные расходы</t>
  </si>
  <si>
    <t>V</t>
  </si>
  <si>
    <t>Прибыль (убыток) до налогообложения (строка III + строка IV) всего, в том числе:</t>
  </si>
  <si>
    <t>Производство и поставка электрической энергии на оптовом рынке электрической энергии и мощности</t>
  </si>
  <si>
    <t>5.8.1</t>
  </si>
  <si>
    <t>5.8.2</t>
  </si>
  <si>
    <t>VI</t>
  </si>
  <si>
    <t>Налог на прибыль всего, в том числе:</t>
  </si>
  <si>
    <t>Производство и поставка тепловой энергии (мощности);</t>
  </si>
  <si>
    <t>Оказание услуг по передаче электрической энергии;</t>
  </si>
  <si>
    <t>Оказание услуг по передаче тепловой энергии, теплоносителя;</t>
  </si>
  <si>
    <t>Оказание услуг по технологическому присоединению;</t>
  </si>
  <si>
    <t>Реализация электрической энергии и мощности;</t>
  </si>
  <si>
    <t>6.7</t>
  </si>
  <si>
    <t>Реализации тепловой энергии (мощности);</t>
  </si>
  <si>
    <t>6.8</t>
  </si>
  <si>
    <t>6.8.1</t>
  </si>
  <si>
    <t>6.8.2</t>
  </si>
  <si>
    <t>6.9</t>
  </si>
  <si>
    <t>Прочая деятельность;</t>
  </si>
  <si>
    <t>VII</t>
  </si>
  <si>
    <t>Чистая прибыль (убыток) всего, в том числе:</t>
  </si>
  <si>
    <t>7.5</t>
  </si>
  <si>
    <t>7.6</t>
  </si>
  <si>
    <t>7.7</t>
  </si>
  <si>
    <t>7.8</t>
  </si>
  <si>
    <t>7.8.1</t>
  </si>
  <si>
    <t>7.8.2</t>
  </si>
  <si>
    <t>7.9</t>
  </si>
  <si>
    <t>VIII</t>
  </si>
  <si>
    <t>Направления использования чистой прибыли</t>
  </si>
  <si>
    <t>На инвестиции</t>
  </si>
  <si>
    <t>Резервный фонд</t>
  </si>
  <si>
    <t>Выплата дивидендов</t>
  </si>
  <si>
    <t>Остаток на развитие</t>
  </si>
  <si>
    <t>IX</t>
  </si>
  <si>
    <t>Прибыль до налогообложения без учета процентов к уплате и амортизации (строка V + строка 4.2.2 + строка II.IV)</t>
  </si>
  <si>
    <t>Долг (кредиты и займы) на начало периода всего, в том числе:</t>
  </si>
  <si>
    <t>9.2.1</t>
  </si>
  <si>
    <t>краткосрочные кредиты и займы на начало периода</t>
  </si>
  <si>
    <t>Долг (кредиты и займы) на конец периода, в том числе</t>
  </si>
  <si>
    <t>9.3.1</t>
  </si>
  <si>
    <t>краткосрочные кредиты и займы на конец периода</t>
  </si>
  <si>
    <t>Отношение долга (кредиты и займы) на конец периода (строка 9.3) к прибыли до налогообложения без учета процентов к уплате и амортизации (строка 9.1)</t>
  </si>
  <si>
    <t>БЮДЖЕТ ДВИЖЕНИЯ ДЕНЕЖНЫХ СРЕДСТВ</t>
  </si>
  <si>
    <t>X</t>
  </si>
  <si>
    <t>Поступления от текущих операций всего, в том числе:</t>
  </si>
  <si>
    <t>10.1.1</t>
  </si>
  <si>
    <t>10.1.2</t>
  </si>
  <si>
    <t>10.1.3</t>
  </si>
  <si>
    <t>10.3</t>
  </si>
  <si>
    <t>10.4</t>
  </si>
  <si>
    <t>10.5</t>
  </si>
  <si>
    <t>10.6</t>
  </si>
  <si>
    <t>10.7</t>
  </si>
  <si>
    <t>10.8</t>
  </si>
  <si>
    <t>10.8.1</t>
  </si>
  <si>
    <t>10.8.2</t>
  </si>
  <si>
    <t>10.9</t>
  </si>
  <si>
    <t>Поступления денежных средств за счет средств бюджетов бюджетной системы Российской Федерации (субсидия) всего, в том числе:</t>
  </si>
  <si>
    <t>10.9.1</t>
  </si>
  <si>
    <t>за счет средств федерального бюджета</t>
  </si>
  <si>
    <t>10.9.2</t>
  </si>
  <si>
    <t>за счет средств консолидированного бюджета субъекта Российской Федерации</t>
  </si>
  <si>
    <t>10.10</t>
  </si>
  <si>
    <t>XI</t>
  </si>
  <si>
    <t>Платежи по текущим операциям всего, в том числе:</t>
  </si>
  <si>
    <t>11.1</t>
  </si>
  <si>
    <t>Оплата поставщикам топлива</t>
  </si>
  <si>
    <t>11.2</t>
  </si>
  <si>
    <t>Оплата покупной энергии всего, в том числе:</t>
  </si>
  <si>
    <t>11.2.1</t>
  </si>
  <si>
    <t>на оптовом рынке электрической энергии и мощности</t>
  </si>
  <si>
    <t>11.2.2</t>
  </si>
  <si>
    <t>на розничных рынках электрической энергии</t>
  </si>
  <si>
    <t>11.2.3</t>
  </si>
  <si>
    <t>на компенсацию потерь</t>
  </si>
  <si>
    <t>11.3</t>
  </si>
  <si>
    <t>Оплата услуг по передаче электрической энергии по единой (национальной) общероссийской электрической сети</t>
  </si>
  <si>
    <t>11.4</t>
  </si>
  <si>
    <t>Оплата услуг по передаче электрической энергии по сетям территориальных сетевых организаций</t>
  </si>
  <si>
    <t>11.5</t>
  </si>
  <si>
    <t>Оплата услуг по передаче тепловой энергии, теплоносителя</t>
  </si>
  <si>
    <t>11.6</t>
  </si>
  <si>
    <t>Оплата труда</t>
  </si>
  <si>
    <t>11.7</t>
  </si>
  <si>
    <t>Страховые взносы</t>
  </si>
  <si>
    <t>11.8</t>
  </si>
  <si>
    <t>Оплата налогов и сборов всего, в том числе:</t>
  </si>
  <si>
    <t>11.8.1</t>
  </si>
  <si>
    <t>налог на прибыль</t>
  </si>
  <si>
    <t>11.9</t>
  </si>
  <si>
    <t>Оплата сырья, материалов, запасных частей, инструментов</t>
  </si>
  <si>
    <t>11.10</t>
  </si>
  <si>
    <t>Оплата прочих услуг производственного характера</t>
  </si>
  <si>
    <t>11.11</t>
  </si>
  <si>
    <t>Арендная плата и лизинговые платежи</t>
  </si>
  <si>
    <t>11.12</t>
  </si>
  <si>
    <t>Проценты по долговым обязательствам (за исключением процентов по долговым обязательствам, включаемым в стоимость инвестиционного актива)</t>
  </si>
  <si>
    <t>11.13</t>
  </si>
  <si>
    <t>Прочие платежи по текущей деятельности</t>
  </si>
  <si>
    <t>XII</t>
  </si>
  <si>
    <t>Поступления от инвестиционных операций всего, в том числе:</t>
  </si>
  <si>
    <t>12.1</t>
  </si>
  <si>
    <t>Поступления от реализации имущества и имущественных прав</t>
  </si>
  <si>
    <t>12.2</t>
  </si>
  <si>
    <t>Поступления по заключенным инвестиционным соглашениям, в том числе</t>
  </si>
  <si>
    <t>12.2.1</t>
  </si>
  <si>
    <t>по использованию средств бюджетов бюджетной системы Российской Федерации всего, в том числе:</t>
  </si>
  <si>
    <t>12.2.1.1</t>
  </si>
  <si>
    <t>средства федерального бюджета</t>
  </si>
  <si>
    <t>12.2.1.2</t>
  </si>
  <si>
    <t>средства консолидированного бюджета субъекта Российской Федерации</t>
  </si>
  <si>
    <t>12.3</t>
  </si>
  <si>
    <t>Прочие поступления по инвестиционным операциям</t>
  </si>
  <si>
    <t>XIII</t>
  </si>
  <si>
    <t>Платежи по инвестиционным операциям всего, в том числе:</t>
  </si>
  <si>
    <t>13.1</t>
  </si>
  <si>
    <t>Инвестиции в основной капитал всего, в том числе:</t>
  </si>
  <si>
    <t>13.1.1</t>
  </si>
  <si>
    <t>техническое перевооружение и реконструкция</t>
  </si>
  <si>
    <t>13.1.2</t>
  </si>
  <si>
    <t>новое строительство и расширение</t>
  </si>
  <si>
    <t>13.1.3</t>
  </si>
  <si>
    <t>проектно-изыскательные работы для объектов нового строительства будущих лет</t>
  </si>
  <si>
    <t>13.1.4</t>
  </si>
  <si>
    <t>приобретение объектов основных средств, земельных участков</t>
  </si>
  <si>
    <t>13.1.5</t>
  </si>
  <si>
    <t>проведение научно-исследовательских и опытно-конструкторских разработок</t>
  </si>
  <si>
    <t>13.1.6</t>
  </si>
  <si>
    <t>прочие выплаты, связанные с инвестициями в основной капитал</t>
  </si>
  <si>
    <t>13.2</t>
  </si>
  <si>
    <t>Приобретение нематериальных активов</t>
  </si>
  <si>
    <t>13.3</t>
  </si>
  <si>
    <t>Прочие платежи по инвестиционным операциям всего, в том числе:</t>
  </si>
  <si>
    <t>13.4</t>
  </si>
  <si>
    <t>13.4.1</t>
  </si>
  <si>
    <t>проценты по долговым обязательствам, включаемым в стоимость инвестиционного актива</t>
  </si>
  <si>
    <t>XIV</t>
  </si>
  <si>
    <t>Поступления от финансовых операций всего, в том числе:</t>
  </si>
  <si>
    <t>14.1</t>
  </si>
  <si>
    <t>Процентные поступления</t>
  </si>
  <si>
    <t>14.2</t>
  </si>
  <si>
    <t>Поступления по полученным кредитам всего, в том числе:</t>
  </si>
  <si>
    <t>14.2.1</t>
  </si>
  <si>
    <t>на текущую деятельность</t>
  </si>
  <si>
    <t>14.2.2</t>
  </si>
  <si>
    <t>на инвестиционные операции</t>
  </si>
  <si>
    <t>14.2.3</t>
  </si>
  <si>
    <t>на рефинансирование кредитов и займов</t>
  </si>
  <si>
    <t>14.3</t>
  </si>
  <si>
    <t>Поступления от эмиссии акций &lt;**&gt;</t>
  </si>
  <si>
    <t>14.4</t>
  </si>
  <si>
    <t>Поступления от реализации финансовых инструментов всего, в том числе:</t>
  </si>
  <si>
    <t>14.4.1</t>
  </si>
  <si>
    <t>облигационные займы</t>
  </si>
  <si>
    <t>14.4.2</t>
  </si>
  <si>
    <t>векселя</t>
  </si>
  <si>
    <t>14.5</t>
  </si>
  <si>
    <t>Поступления от займов организаций</t>
  </si>
  <si>
    <t>14.6</t>
  </si>
  <si>
    <t>Поступления за счет средств инвесторов</t>
  </si>
  <si>
    <t>14.7</t>
  </si>
  <si>
    <t>Прочие поступления по финансовым операциям</t>
  </si>
  <si>
    <t>XV</t>
  </si>
  <si>
    <t>Платежи по финансовым операциям всего, в том числе:</t>
  </si>
  <si>
    <t>15.1</t>
  </si>
  <si>
    <t>Погашение кредитов и займов всего всего, в том числе:</t>
  </si>
  <si>
    <t>15.1.1</t>
  </si>
  <si>
    <t>15.1.2</t>
  </si>
  <si>
    <t>15.1.3</t>
  </si>
  <si>
    <t>15.2</t>
  </si>
  <si>
    <t>15.3</t>
  </si>
  <si>
    <t>Прочие выплаты по финансовым операциям</t>
  </si>
  <si>
    <t>XVI</t>
  </si>
  <si>
    <t>Сальдо денежных средств по операционной деятельности (строка X - строка XI) всего, в том числе:</t>
  </si>
  <si>
    <t>XVII</t>
  </si>
  <si>
    <t>Сальдо денежных средств по инвестиционным операциям всего (строка XII - строка XIII), всего в том числе</t>
  </si>
  <si>
    <t>17.1</t>
  </si>
  <si>
    <t>Сальдо денежных средств по инвестиционным операциям</t>
  </si>
  <si>
    <t>17.2</t>
  </si>
  <si>
    <t>Сальдо денежных средств по прочей деятельности</t>
  </si>
  <si>
    <t>XVIII</t>
  </si>
  <si>
    <t>Сальдо денежных средств по финансовым операциям всего (строка XIV - строка XV), в том числе</t>
  </si>
  <si>
    <t>18.1</t>
  </si>
  <si>
    <t>Сальдо денежных средств по привлечению и погашению кредитов и займов</t>
  </si>
  <si>
    <t>18.2</t>
  </si>
  <si>
    <t>Сальдо денежных средств по прочей финансовой деятельности</t>
  </si>
  <si>
    <t>XIX</t>
  </si>
  <si>
    <t>Сальдо денежных средств от транзитных операций</t>
  </si>
  <si>
    <t>XX</t>
  </si>
  <si>
    <t>Итого сальдо денежных средств (строка XVI + строка XVII + строка XVIII + строка XIX)</t>
  </si>
  <si>
    <t>XXI</t>
  </si>
  <si>
    <t>Остаток денежных средств на начало периода</t>
  </si>
  <si>
    <t>XXII</t>
  </si>
  <si>
    <t>Остаток денежных средств на конец периода</t>
  </si>
  <si>
    <t>XXIII</t>
  </si>
  <si>
    <t>23.1</t>
  </si>
  <si>
    <t>Дебиторская задолженность на конец периода всего, в том числе:</t>
  </si>
  <si>
    <t>23.1.1</t>
  </si>
  <si>
    <t>производство и поставка электрической энергии и мощности всего, в том числе:</t>
  </si>
  <si>
    <t>23.1.1.а</t>
  </si>
  <si>
    <t>из нее просроченная</t>
  </si>
  <si>
    <t>23.1.1.1</t>
  </si>
  <si>
    <t>23.1.1.1.а</t>
  </si>
  <si>
    <t>23.1.1.2</t>
  </si>
  <si>
    <t>23.1.1.2.а</t>
  </si>
  <si>
    <t>23.1.1.3</t>
  </si>
  <si>
    <t>23.1.1.3.а</t>
  </si>
  <si>
    <t>23.1.2</t>
  </si>
  <si>
    <t>производство и поставка тепловой энергии (мощности)</t>
  </si>
  <si>
    <t>23.1.2.а</t>
  </si>
  <si>
    <t>23.1.3</t>
  </si>
  <si>
    <t>оказание услуг по передаче электрической энергии</t>
  </si>
  <si>
    <t>23.1.3.а</t>
  </si>
  <si>
    <t>23.1.4</t>
  </si>
  <si>
    <t>оказание услуг по передаче тепловой энергии, теплоносителя</t>
  </si>
  <si>
    <t>23.1.4.а</t>
  </si>
  <si>
    <t>23.1.5</t>
  </si>
  <si>
    <t>оказание услуг по технологическому присоединению</t>
  </si>
  <si>
    <t>23.1.5.а</t>
  </si>
  <si>
    <t>23.1.6</t>
  </si>
  <si>
    <t>реализация электрической энергии и мощности</t>
  </si>
  <si>
    <t>23.1.6.а</t>
  </si>
  <si>
    <t>23.1.7</t>
  </si>
  <si>
    <t>реализации тепловой энергии (мощности)</t>
  </si>
  <si>
    <t>23.1.7.а</t>
  </si>
  <si>
    <t>23.1.8</t>
  </si>
  <si>
    <t>оказание услуг по оперативно-диспетчерскому управлению в электроэнергетике всего, в том числе:</t>
  </si>
  <si>
    <t>23.1.8.а</t>
  </si>
  <si>
    <t>23.1.8.1</t>
  </si>
  <si>
    <t>23.1.8.1.а</t>
  </si>
  <si>
    <t>23.1.8.2</t>
  </si>
  <si>
    <t>23.1.8.2.а</t>
  </si>
  <si>
    <t>23.1.9</t>
  </si>
  <si>
    <t>прочая деятельность</t>
  </si>
  <si>
    <t>23.1.9.а</t>
  </si>
  <si>
    <t>23.2</t>
  </si>
  <si>
    <t>Кредиторская задолженность на конец периода всего, в том числе:</t>
  </si>
  <si>
    <t>23.2.1</t>
  </si>
  <si>
    <t>поставщикам топлива на технологические цели</t>
  </si>
  <si>
    <t>23.2.1.а</t>
  </si>
  <si>
    <t>23.2.2</t>
  </si>
  <si>
    <t>поставщикам покупной энергии всего, в том числе:</t>
  </si>
  <si>
    <t>23.2.2.1</t>
  </si>
  <si>
    <t>23.2.2.1.а</t>
  </si>
  <si>
    <t>23.2.2.2</t>
  </si>
  <si>
    <t>на розничных рынках</t>
  </si>
  <si>
    <t>23.2.2.2.а</t>
  </si>
  <si>
    <t>23.2.3</t>
  </si>
  <si>
    <t>по оплате услуг на передачу электрической энергии по единой (национальной) общероссийской электрической сети</t>
  </si>
  <si>
    <t>23.2.3.а</t>
  </si>
  <si>
    <t>23.2.4</t>
  </si>
  <si>
    <t>по оплате услуг территориальных сетевых организаций</t>
  </si>
  <si>
    <t>23.2.4.а</t>
  </si>
  <si>
    <t>23.2.5</t>
  </si>
  <si>
    <t>перед персоналом по оплате труда</t>
  </si>
  <si>
    <t>23.2.5.а</t>
  </si>
  <si>
    <t>23.2.6</t>
  </si>
  <si>
    <t>перед бюджетами и внебюджетными фондами</t>
  </si>
  <si>
    <t>23.2.6.а</t>
  </si>
  <si>
    <t>23.2.7</t>
  </si>
  <si>
    <t>по договорам технологического присоединения</t>
  </si>
  <si>
    <t>23.2.7.а</t>
  </si>
  <si>
    <t>23.2.8</t>
  </si>
  <si>
    <t>по обязательствам перед поставщиками и подрядчиками по исполнению инвестиционной программы</t>
  </si>
  <si>
    <t>23.2.8.а</t>
  </si>
  <si>
    <t>23.2.9</t>
  </si>
  <si>
    <t>прочая кредиторская задолженность</t>
  </si>
  <si>
    <t>23.2.9.а</t>
  </si>
  <si>
    <t>23.3</t>
  </si>
  <si>
    <t>Отношение поступлений денежных средств к выручке от реализованных товаров и оказанных услуг (с учетом НДС) всего, в том числе:</t>
  </si>
  <si>
    <t>23.3.1</t>
  </si>
  <si>
    <t>от производства и поставки электрической энергии и мощности</t>
  </si>
  <si>
    <t>23.3.1.1</t>
  </si>
  <si>
    <t>от производства и поставки электрической энергии на оптовом рынке электрической энергии и мощности</t>
  </si>
  <si>
    <t>23.3.1.2</t>
  </si>
  <si>
    <t>от производства и поставки электрической мощности на оптовом рынке электрической энергии и мощности</t>
  </si>
  <si>
    <t>23.3.1.3</t>
  </si>
  <si>
    <t>от производства и поставки электрической энергии (мощности) на розничных рынках электрической энергии</t>
  </si>
  <si>
    <t>23.3.2</t>
  </si>
  <si>
    <t>от производства и поставки тепловой энергии (мощности)</t>
  </si>
  <si>
    <t>23.3.3</t>
  </si>
  <si>
    <t>от оказания услуг по передаче электрической энергии</t>
  </si>
  <si>
    <t>23.3.4</t>
  </si>
  <si>
    <t>от оказания услуг по передаче тепловой энергии, теплоносителя</t>
  </si>
  <si>
    <t>23.3.5</t>
  </si>
  <si>
    <t>от реализации электрической энергии и мощности</t>
  </si>
  <si>
    <t>23.3.6</t>
  </si>
  <si>
    <t>от реализации тепловой энергии (мощности)</t>
  </si>
  <si>
    <t>23.3.7</t>
  </si>
  <si>
    <t>от оказания услуг по оперативно-диспетчерскому управлению в электроэнергетике всего, в том числе:</t>
  </si>
  <si>
    <t>23.3.7.1</t>
  </si>
  <si>
    <t>23.3.7.2</t>
  </si>
  <si>
    <t>ТЕХНИКО-ЭКОНОМИЧЕСКИЕ ПОКАЗАТЕЛИ</t>
  </si>
  <si>
    <t>XXIV</t>
  </si>
  <si>
    <t>В отношении деятельности по производству электрической, тепловой энергии (мощности)</t>
  </si>
  <si>
    <t>x</t>
  </si>
  <si>
    <t>24.1</t>
  </si>
  <si>
    <t>Установленная электрическая мощность</t>
  </si>
  <si>
    <t>24.2</t>
  </si>
  <si>
    <t>Установленная тепловая мощность</t>
  </si>
  <si>
    <t>Гкал/час</t>
  </si>
  <si>
    <t>24.3</t>
  </si>
  <si>
    <t>Располагаемая электрическая мощность</t>
  </si>
  <si>
    <t>24.4</t>
  </si>
  <si>
    <t>Присоединенная тепловая мощность</t>
  </si>
  <si>
    <t>24.5</t>
  </si>
  <si>
    <t>Объем выработанной электрической энергии</t>
  </si>
  <si>
    <t>млн.кВт.ч</t>
  </si>
  <si>
    <t>24.6</t>
  </si>
  <si>
    <t>Объем продукции отпущенной с шин (коллекторов)</t>
  </si>
  <si>
    <t>24.6.1</t>
  </si>
  <si>
    <t>электрической энергии</t>
  </si>
  <si>
    <t>24.6.2</t>
  </si>
  <si>
    <t>тепловой энергии</t>
  </si>
  <si>
    <t>тыс.Гкал</t>
  </si>
  <si>
    <t>24.7</t>
  </si>
  <si>
    <t>Объем покупной продукции для последующей продажи</t>
  </si>
  <si>
    <t>24.7.1</t>
  </si>
  <si>
    <t>24.7.2</t>
  </si>
  <si>
    <t>электрической мощности</t>
  </si>
  <si>
    <t>24.7.3</t>
  </si>
  <si>
    <t>24.8</t>
  </si>
  <si>
    <t>Объем покупной продукции на технологические цели</t>
  </si>
  <si>
    <t>24.8.1</t>
  </si>
  <si>
    <t>24.8.2</t>
  </si>
  <si>
    <t>24.9</t>
  </si>
  <si>
    <t>Объем продукции отпущенной (проданной) потребителям</t>
  </si>
  <si>
    <t>24.9.1</t>
  </si>
  <si>
    <t>24.9.2</t>
  </si>
  <si>
    <t>24.9.3</t>
  </si>
  <si>
    <t>XXV</t>
  </si>
  <si>
    <t>В отношении деятельности по передаче электрической энергии</t>
  </si>
  <si>
    <t>25.1</t>
  </si>
  <si>
    <t>Объем отпуска электрической энергии из сети (полезный отпуск) всего, в том числе:</t>
  </si>
  <si>
    <t>25.1.1</t>
  </si>
  <si>
    <t>потребителям, присоединенным к единой (национальной) общероссийской электрической сети всего, в том числе:</t>
  </si>
  <si>
    <t>25.1.1.1</t>
  </si>
  <si>
    <t>территориальные сетевые организации</t>
  </si>
  <si>
    <t>25.1.1.2</t>
  </si>
  <si>
    <t>потребители, не являющиеся территориальными сетевыми организациями</t>
  </si>
  <si>
    <t>25.2</t>
  </si>
  <si>
    <t>Объем технологического расхода (потерь) при передаче электрической энергии</t>
  </si>
  <si>
    <t>25.3</t>
  </si>
  <si>
    <t>Заявленная мощность &lt;***&gt;/фактическая мощность всего, в том числе:</t>
  </si>
  <si>
    <t>25.3.1</t>
  </si>
  <si>
    <t>потребителей, присоединенных к единой (национальной) общероссийской электрической сети всего, в том числе:</t>
  </si>
  <si>
    <t>25.3.1.1</t>
  </si>
  <si>
    <t>25.3.1.2</t>
  </si>
  <si>
    <t>25.4</t>
  </si>
  <si>
    <t>Количество условных единиц обслуживаемого электросетевого оборудования</t>
  </si>
  <si>
    <t>у.е.</t>
  </si>
  <si>
    <t>25.5</t>
  </si>
  <si>
    <t>Необходимая валовая выручка сетевой организации в части содержания (строка 1.3 - строка 2.2.1 - строка 2.2.2 - строка 2.1.2.1.1)</t>
  </si>
  <si>
    <t>XXVI</t>
  </si>
  <si>
    <t>В отношении сбытовой деятельности</t>
  </si>
  <si>
    <t>26.1</t>
  </si>
  <si>
    <t>Полезный отпуск электрической энергии потребителям</t>
  </si>
  <si>
    <t>26.2</t>
  </si>
  <si>
    <t>Отпуск тепловой энергии потребителям</t>
  </si>
  <si>
    <t>26.3</t>
  </si>
  <si>
    <t>Необходимая валовая выручка сбытовой организации без учета покупной электрической энергии (мощности) для последующей перепродажи и оплаты услуг по передаче электрической энергии</t>
  </si>
  <si>
    <t>26.4</t>
  </si>
  <si>
    <t>Необходимая валовая выручка сбытовой организации без учета затрат на покупку тепловой энергии и оплаты услуг по ее передаче</t>
  </si>
  <si>
    <t>XXVII</t>
  </si>
  <si>
    <t>В отношении деятельности по оперативно-диспетчерскому управлению</t>
  </si>
  <si>
    <t>27.1</t>
  </si>
  <si>
    <t>Установленная мощность в Единой энергетической системе России, в том числе</t>
  </si>
  <si>
    <t>27.1.1</t>
  </si>
  <si>
    <t>установленная электрическая мощность электростанций, входящих в Единую энергетическую систему России, осуществляющих деятельность по производству электрической энергии и продаваемой на оптовом рынке</t>
  </si>
  <si>
    <t>27.1.2</t>
  </si>
  <si>
    <t>установленная электрическая мощность электростанций, входящих в Единую энергетическую систему России, осуществляющих деятельность по производству электрической энергии и продаваемой на розничном рынке</t>
  </si>
  <si>
    <t>27.1.3</t>
  </si>
  <si>
    <t>средняя мощность поставки электрической энергии по группам точек поставки импорта на оптовом рынке</t>
  </si>
  <si>
    <t>27.2</t>
  </si>
  <si>
    <t>Объем потребления в Единой энергетической системе России, в том числе</t>
  </si>
  <si>
    <t>27.2.1</t>
  </si>
  <si>
    <t>суммарный объем потребления (покупки) электрической энергии по всем группам точек поставки, зарегистрированным на оптовом рынке</t>
  </si>
  <si>
    <t>27.2.2</t>
  </si>
  <si>
    <t>суммарный объем поставки электрической энергии на экспорт из России</t>
  </si>
  <si>
    <t>27.3</t>
  </si>
  <si>
    <t>Собственная необходимая валовая выручка субъекта оперативно-диспетчерского управления, всего в том числе</t>
  </si>
  <si>
    <t>27.3.1</t>
  </si>
  <si>
    <t>27.3.2</t>
  </si>
  <si>
    <t>XXVIII</t>
  </si>
  <si>
    <t>Среднесписочная численность работников</t>
  </si>
  <si>
    <t>чел</t>
  </si>
  <si>
    <t>заемные средства, направляемые на инвестиции</t>
  </si>
  <si>
    <t>3.2.3</t>
  </si>
  <si>
    <t>доход на инвестированный капитал, направляемый на инвестиции</t>
  </si>
  <si>
    <t>3.2.2</t>
  </si>
  <si>
    <t>возврат инвестированного капитала, направляемый на инвестиции</t>
  </si>
  <si>
    <t>3.2.1</t>
  </si>
  <si>
    <t>Для субъектов электроэнергетики, осуществляющих регулируемые виды деятельности с использованием метода доходности инвестированного капитала</t>
  </si>
  <si>
    <t>кредитов</t>
  </si>
  <si>
    <t>амортизации, учтенной в ценах (тарифах) на услуги по передаче электрической энергии;</t>
  </si>
  <si>
    <t>цен (тарифов) на услуги по передаче электрической энергии;</t>
  </si>
  <si>
    <t>Объем финансирования мероприятий по технологическому присоединению льготных категорий заявителей максимальной присоединяемой мощностью до 150 кВт, в том числе за счет:</t>
  </si>
  <si>
    <t>3.1.</t>
  </si>
  <si>
    <t>Прочие привлеченные средства</t>
  </si>
  <si>
    <t>Использование лизинга</t>
  </si>
  <si>
    <t>в том числе средства консолидированного бюджета субъекта Российской Федерации, недоиспользованные в прошлых периодах</t>
  </si>
  <si>
    <t>2.5.2.1</t>
  </si>
  <si>
    <t>в том числе средства федерального бюджета, недоиспользованные в прошлых периодах</t>
  </si>
  <si>
    <t>2.5.1.1</t>
  </si>
  <si>
    <t>Бюджетное финансирование</t>
  </si>
  <si>
    <t>Займы организаций</t>
  </si>
  <si>
    <t>Вексели</t>
  </si>
  <si>
    <t>Облигационные займы</t>
  </si>
  <si>
    <t>Кредиты</t>
  </si>
  <si>
    <t>Привлеченные средства всего, в том числе:</t>
  </si>
  <si>
    <t>остаток собственных средств на начало года</t>
  </si>
  <si>
    <t>средства от эмиссии акций</t>
  </si>
  <si>
    <t>Прочие собственные средства всего, в том числе:</t>
  </si>
  <si>
    <t>Возврат налога на добавленную стоимость &lt;****&gt;</t>
  </si>
  <si>
    <t>1.2.3.7.2</t>
  </si>
  <si>
    <t>1.2.3.7.1</t>
  </si>
  <si>
    <t>1.2.3.1.2</t>
  </si>
  <si>
    <t>1.2.3.1.2.</t>
  </si>
  <si>
    <t>1.2.3.1.1</t>
  </si>
  <si>
    <t>производство и поставка электрической энергии и мощности</t>
  </si>
  <si>
    <t>недоиспользованная амортизация прошлых лет всего, в том числе:</t>
  </si>
  <si>
    <t>прочая текущая амортизация</t>
  </si>
  <si>
    <t>1.2.1.7.2</t>
  </si>
  <si>
    <t>1.2.1.7.1</t>
  </si>
  <si>
    <t>1.2.1.7</t>
  </si>
  <si>
    <t>1.2.1.6</t>
  </si>
  <si>
    <t>1.2.1.5</t>
  </si>
  <si>
    <t>1.2.1.1.3</t>
  </si>
  <si>
    <t>текущая амортизация, учтенная в ценах (тарифах) всего, в том числе:</t>
  </si>
  <si>
    <t>Амортизация основных средств всего, в том числе:</t>
  </si>
  <si>
    <t>прочая прибыль</t>
  </si>
  <si>
    <t>прибыль от продажи электрической энергии (мощности) по нерегулируемым ценам, всего в том числе:</t>
  </si>
  <si>
    <t>1.1.1.8.2</t>
  </si>
  <si>
    <t>1.1.1.8.1</t>
  </si>
  <si>
    <t>оказания услуг по оперативно-диспетчерскому управлению в электроэнергетике всего, в том числе:</t>
  </si>
  <si>
    <t>1.1.1.8</t>
  </si>
  <si>
    <t>1.1.1.7</t>
  </si>
  <si>
    <t>реализации электрической энергии и мощности</t>
  </si>
  <si>
    <t>1.1.1.6</t>
  </si>
  <si>
    <t>авансовое использование прибыли</t>
  </si>
  <si>
    <t>1.1.1.5.2.а</t>
  </si>
  <si>
    <t>от технологического присоединения потребителей</t>
  </si>
  <si>
    <t>1.1.1.5.2</t>
  </si>
  <si>
    <t>1.1.1.5.1.а</t>
  </si>
  <si>
    <t>от технологического присоединения объектов по производству электрической и тепловой энергии</t>
  </si>
  <si>
    <t>1.1.1.5.1</t>
  </si>
  <si>
    <t>от технологического присоединения, в том числе</t>
  </si>
  <si>
    <t>1.1.1.5</t>
  </si>
  <si>
    <t>оказания услуг по передаче тепловой энергии, теплоносителя</t>
  </si>
  <si>
    <t>оказания услуг по передаче электрической энергии</t>
  </si>
  <si>
    <t>производства и поставки тепловой энергии (мощности)</t>
  </si>
  <si>
    <t>1.1.1.1.3</t>
  </si>
  <si>
    <t>1.1.1.1.2</t>
  </si>
  <si>
    <t>1.1.1.1.1</t>
  </si>
  <si>
    <t>производства и поставки электрической энергии и мощности</t>
  </si>
  <si>
    <t>полученная от реализации продукции и оказанных услуг по регулируемым ценам (тарифам):</t>
  </si>
  <si>
    <t>Прибыль, направляемая на инвестиции, в том числе:</t>
  </si>
  <si>
    <t>Собственные средства всего, в том числе:</t>
  </si>
  <si>
    <t>Источники финансирования инвестиционной программы всего (строка I + строка II) всего, в том числе:</t>
  </si>
  <si>
    <t>N п/п</t>
  </si>
  <si>
    <t>2 Источники финансирования инвестиционной программы субъекта электроэнергетики</t>
  </si>
  <si>
    <t>Финансово-экономическая модель деятельности субъекта электроэнергетики</t>
  </si>
  <si>
    <t>Форма N __ Финансовый план субъекта электроэнергетики</t>
  </si>
  <si>
    <t xml:space="preserve">                              полное наименование субъекта электроэнергетики</t>
  </si>
  <si>
    <t xml:space="preserve">                                   </t>
  </si>
  <si>
    <t xml:space="preserve">       Субъект Российской Федерации: __________________________</t>
  </si>
  <si>
    <t>Утвержденные плановые значения показателей приведены в соответствии</t>
  </si>
  <si>
    <t>с _____________________________________________________________________________________</t>
  </si>
  <si>
    <t>ЭК/ЦЭС-3/1.4</t>
  </si>
  <si>
    <t>Автогидроподъемник</t>
  </si>
  <si>
    <t>ЭК/АТЦ-10/1.6</t>
  </si>
  <si>
    <t>Год раскрытия информации: 2020 год</t>
  </si>
  <si>
    <t>2023</t>
  </si>
  <si>
    <t>Строительство трансформаторной подстанции ТП-47 "Овощехронилище"</t>
  </si>
  <si>
    <t>ЭL/ЦЭС-7/1.4</t>
  </si>
  <si>
    <t>Трансформаторная подстанция ТП-67 "Школа №5". Модернизация оборудования РУ-6кВ, РУ-0,4 кВ</t>
  </si>
  <si>
    <t>ЭМ/ЦЭС-4/1.2.1.2</t>
  </si>
  <si>
    <t>Трансформаторная подстанция ТП-7 "Столовая". Модернизация оборудования РУ-0,4 кВ</t>
  </si>
  <si>
    <t>ЭМ/ЦЭС-5/1.2.1.2</t>
  </si>
  <si>
    <t>ЭМ/ЦЭС-8/1.2.1.2</t>
  </si>
  <si>
    <t>ЭМ/ЦЭС-9/1.2.1.2</t>
  </si>
  <si>
    <t>Итого Сети</t>
  </si>
  <si>
    <t>Реконструкция здания Электростанции (Котельная)</t>
  </si>
  <si>
    <t xml:space="preserve">Реконструкция Административного здания </t>
  </si>
  <si>
    <t>Модернизация ДГ-6 (ДГУ 11Д100) на ДГУ установленной мощности 1,82 МВт</t>
  </si>
  <si>
    <t>Модернизация дизель-генераторного парка (ДГ-1; ДГ-2; ДГ-3; ДГ-4; ДГ-5)</t>
  </si>
  <si>
    <t>Модернизация системы АСУ ТП (установка аварийного регистратора событий и анализа качества электрической энергии)</t>
  </si>
  <si>
    <t>Модернизация "Производственно-бытового здания" в части электроосвещения 220 В</t>
  </si>
  <si>
    <t>Резервуар горизонтальный стальной для подачи дизельного топлива на ДГУ (ПСД, СМР)</t>
  </si>
  <si>
    <t>Установка камер видеонаблюдения в машинном зале ТМЦ</t>
  </si>
  <si>
    <t>Установка камер видеонаблюдения на ДККС</t>
  </si>
  <si>
    <t>Мезонин на основе колонн</t>
  </si>
  <si>
    <t>Корректеровка 2020 года</t>
  </si>
  <si>
    <t>Корректеровка 2021 года</t>
  </si>
  <si>
    <t>Корректеровка 2022 года</t>
  </si>
  <si>
    <t>Корректировка</t>
  </si>
  <si>
    <t>Итого Генерация</t>
  </si>
  <si>
    <t xml:space="preserve">Сумма </t>
  </si>
  <si>
    <t xml:space="preserve">Предложение по корректировке плана
 2020 года </t>
  </si>
  <si>
    <t>ЭL/ЦЭС-14/1.5</t>
  </si>
  <si>
    <t xml:space="preserve">Строительство ВЛ-0,4кВ от ТП-22 "Поселок РБК" </t>
  </si>
  <si>
    <t>Строительство ВЛ-0,4кВ от ТП-22 "Поселок РБК"</t>
  </si>
  <si>
    <t xml:space="preserve">Воздушная линия-0,4кВ от ТП-22 "Поселок РБК" </t>
  </si>
  <si>
    <t>ЭL/ЦЭС-17/1.5</t>
  </si>
  <si>
    <t>ЭМ/ЦЭС-18/1.4</t>
  </si>
  <si>
    <t>Утвержденные плановые значения показателей приведены в соответствии с приказом от 01.04.2015 г. № 1916 заместителем Департамента строительства, жилищно-коммунального хозяйства, энергетики и транспорта НАО</t>
  </si>
  <si>
    <t>Требования отсутствуют</t>
  </si>
  <si>
    <t>МВт*ч</t>
  </si>
  <si>
    <t>Соответствует</t>
  </si>
  <si>
    <t>ТП-67 "Школа №5".</t>
  </si>
  <si>
    <t>ТП-7 "Столовая".</t>
  </si>
  <si>
    <t>Повыщение надежности электроснабжения</t>
  </si>
  <si>
    <t>Инвестиционная программа ___________________________________________________________</t>
  </si>
  <si>
    <t xml:space="preserve">                   Год раскрытия (предоставления) информации: ____ год</t>
  </si>
  <si>
    <t>Финансирование капитальных вложений 2020
года в прогнозных ценах, млн рублей (с НДС)</t>
  </si>
  <si>
    <t>Финансирование капитальных вложений 
года 2020 в прогнозных ценах, млн рублей (с НДС)</t>
  </si>
  <si>
    <t xml:space="preserve">Факт 
</t>
  </si>
  <si>
    <t>Предложения по корректировке Факта 2020 года</t>
  </si>
  <si>
    <t xml:space="preserve">Фактический объем финансирования на 31.12.2020 года, млн.рублей 
(с НДС) </t>
  </si>
  <si>
    <t>Предложение по корректировке утвержденного плана на 01.12.2020</t>
  </si>
  <si>
    <t>Строительство ВЛ-0,4 кВ от ТП 61 «Поликлинника» фидер «Губкина 16»</t>
  </si>
  <si>
    <t>Трансформаторная подстанция ТП-115 с питающими кабельными линиями 6 кВ</t>
  </si>
  <si>
    <t>ВЛИ 0,4 кВ от ТП №38, фидера «ул. Калмыкова, 1», «пер. Северный, 2», «пер. Северный, 3», «пер. М.Баева, 6»</t>
  </si>
  <si>
    <t>Строительство КЛ 0,4 кВ от ТП-8 и ТП-18 до Ясли сад в г. Нарьян-Мар, по адресу ул. Ленина д. 48 А</t>
  </si>
  <si>
    <t>2024</t>
  </si>
  <si>
    <t>ЭL/ЦЭС-1/1.1.1.3</t>
  </si>
  <si>
    <t>Год раскрытия информации: 2021 год</t>
  </si>
  <si>
    <t xml:space="preserve"> Факт 1 квартал 2020</t>
  </si>
  <si>
    <t xml:space="preserve"> Факт 2 квартал 2020</t>
  </si>
  <si>
    <t xml:space="preserve"> Факт 3 квартал 2020</t>
  </si>
  <si>
    <t xml:space="preserve"> Факт 4 квартал 2020</t>
  </si>
  <si>
    <t>Факт год</t>
  </si>
  <si>
    <t>Проектирование КЛ - 6 кВ от ВЛ - 6 кВ до ТП 57 "Геолог"</t>
  </si>
  <si>
    <t>Проектирование, Строительство ВЛ-0,4 кВ от ТП 61 «Поликлинника» фидер «Губкина 16»</t>
  </si>
  <si>
    <t>Проектирование ВЛ-0,4кВ от ТП-58 "Монтажников 10" фидера ул. Монтажников, 
ул. Поморская, ул. Губкина, п. Искателей</t>
  </si>
  <si>
    <t>Проектирование «ВЛ-0,4кВ от ТП22 "Поселок РБК"</t>
  </si>
  <si>
    <t>Проектирование ТП 63/1 "Озерная 16" в районе ул. Озерная, д. 7а</t>
  </si>
  <si>
    <t>Проектирование Трансформаторная подстанция ТП-115 с питающими кабельными линиями 6 кВ</t>
  </si>
  <si>
    <t>Проектирование Трансформаторная подстанция №56/1 
с питающими кабельными линиями 6 кВ</t>
  </si>
  <si>
    <t>Проектирование ВЛ-0,4 кВ по ул. Строител. 1998 г. 
(от ТП№65 ф. Монтажников д.15, 15б, 17, ф. Строителей д. 1,3,3а)</t>
  </si>
  <si>
    <t>Проектирование ВЛИ 0,4 кВ от ТП №38, фидера «ул. Калмыкова, 1», «пер. Северный, 2», «пер. Северный, 3», «пер. М.Баева, 6»</t>
  </si>
  <si>
    <t>Проектирование ТП 16/1 «Мирный» в районе ул. Мира д. 68</t>
  </si>
  <si>
    <t>Реконструкция котельной "Универсал-6" (ПСД)</t>
  </si>
  <si>
    <t>Энергокомплекс мощностью 1 МВт в п. Красное.</t>
  </si>
  <si>
    <t>Проектирование Реконструкция здания Электростанции. (Распределительное устройство, пристройка к РУ-6 кВ, распределительное устройство 6 кВ)</t>
  </si>
  <si>
    <t>Проектирование Реконструкция газопровода высокого давления (наружный) 2003г.» (строительство нового газопровода от ГРС №1 до НМЭС)</t>
  </si>
  <si>
    <t>Проектирование Модернизация ДГ – 6 (ДГУ 11Д100) на ДГУ установленной мощности 1,82 МВт»</t>
  </si>
  <si>
    <t xml:space="preserve">Итого </t>
  </si>
  <si>
    <r>
      <t xml:space="preserve">Фактический объем освоения капитальных вложений на 31.12.2020 года , млн рублей 
</t>
    </r>
    <r>
      <rPr>
        <b/>
        <sz val="12"/>
        <color rgb="FFFF0000"/>
        <rFont val="Times New Roman"/>
        <family val="1"/>
        <charset val="204"/>
      </rPr>
      <t>(без НДС)</t>
    </r>
    <r>
      <rPr>
        <b/>
        <sz val="12"/>
        <rFont val="Times New Roman"/>
        <family val="1"/>
        <charset val="204"/>
      </rPr>
      <t xml:space="preserve"> </t>
    </r>
  </si>
  <si>
    <t xml:space="preserve">Предложение по корректировке утвержденного плана 
на 01.12.2020 года </t>
  </si>
  <si>
    <r>
      <t xml:space="preserve">Освоение капитальных вложений 2020 года в прогнозных ценах соответствующих лет, млн рублей </t>
    </r>
    <r>
      <rPr>
        <b/>
        <sz val="12"/>
        <color rgb="FFFF0000"/>
        <rFont val="Times New Roman"/>
        <family val="1"/>
        <charset val="204"/>
      </rPr>
      <t>(без НДС)</t>
    </r>
  </si>
  <si>
    <r>
      <t xml:space="preserve">Оценка полной сметной стоимости в прогнозных ценах соответствующих лет, 
млн рублей </t>
    </r>
    <r>
      <rPr>
        <b/>
        <sz val="12"/>
        <color rgb="FFFF0000"/>
        <rFont val="Times New Roman"/>
        <family val="1"/>
        <charset val="204"/>
      </rPr>
      <t>(без НДС)</t>
    </r>
  </si>
  <si>
    <t>Не исполнение Подрядной организации в срок</t>
  </si>
  <si>
    <t>Уточнение после выполнения ПСД</t>
  </si>
  <si>
    <t>Уточнение после проведения аукциона</t>
  </si>
  <si>
    <t>Согласно предписания</t>
  </si>
  <si>
    <t>Не требуется</t>
  </si>
  <si>
    <t>1-й кв 2019</t>
  </si>
  <si>
    <t>4-й кв 2019</t>
  </si>
  <si>
    <t xml:space="preserve">Фактический объем финансирования на 31.12.2020, млн рублей 
(с НДС) </t>
  </si>
  <si>
    <t>Проектная органиозация нарушает срок исполнения договора</t>
  </si>
  <si>
    <t>1-й кв 2020</t>
  </si>
  <si>
    <t>4-й кв 2020</t>
  </si>
  <si>
    <t>2-й кв 2020</t>
  </si>
  <si>
    <t>Уточнение после проведения запроса цен</t>
  </si>
  <si>
    <t>4-й кв 2014</t>
  </si>
  <si>
    <t>3-й кв 2015</t>
  </si>
  <si>
    <t>ЭL/К-13/1.5.1</t>
  </si>
  <si>
    <t>Мероприятия по корректировке ИП на 2020-2021 годы.</t>
  </si>
  <si>
    <t>Утверждена 28.11.2019</t>
  </si>
  <si>
    <t>Утверждена 01.12.2020</t>
  </si>
  <si>
    <t>Корректировка за счет аммортизации</t>
  </si>
  <si>
    <t>Корректировка иные источники (накопленная амортизация)</t>
  </si>
  <si>
    <t>Исполнение договора по технологическому присоединению</t>
  </si>
  <si>
    <t>Выполнено</t>
  </si>
  <si>
    <t>Не исправен, не герметичен вспомогательное оборудования ГТА-6РМ</t>
  </si>
  <si>
    <t>Обновления оборудования</t>
  </si>
  <si>
    <t>ЭМ/ЦЭС-7/1.2.1.2</t>
  </si>
  <si>
    <t>ЭК/Э-9/1.2.3.2</t>
  </si>
  <si>
    <t>ЭК/ЦЭС-12/1.4</t>
  </si>
  <si>
    <t>ЭK/ЦЭС-13/1.4</t>
  </si>
  <si>
    <t>ЭK/ЦЭС-14/1.4</t>
  </si>
  <si>
    <t>ЭL/ЦЭС-15/1.4</t>
  </si>
  <si>
    <t>ЭL/ЦЭС-16/1.4</t>
  </si>
  <si>
    <t>ЭL/ЦЭС-17/1.4</t>
  </si>
  <si>
    <t>ЭL/ЦЭС-18/1.4</t>
  </si>
  <si>
    <t>ЭL/ЦЭС-19/1.4</t>
  </si>
  <si>
    <t>ЭL/ЦЭС-20/1.4</t>
  </si>
  <si>
    <t>ЭL/ЦЭС-21/1.4</t>
  </si>
  <si>
    <t>ЭM/ЦЭС-22/1.4</t>
  </si>
  <si>
    <t>ЭM/ЦЭС-23/1.4</t>
  </si>
  <si>
    <t>ЭМ/ЦЭС-24/1.4</t>
  </si>
  <si>
    <t>ЭК/ЦЭС/Э/АТЦ-25/1.6</t>
  </si>
  <si>
    <t>ЭК/ЦЭС/Э/АТЦ-26/1.6</t>
  </si>
  <si>
    <t>ЭК/ЭЦ-27/1.6</t>
  </si>
  <si>
    <t>ЭК/АТЦ-28/1.7</t>
  </si>
  <si>
    <t>Перенос с 2021 года на 2020 год</t>
  </si>
  <si>
    <t xml:space="preserve">Принятие основных средств и нематериальных активов к бухгалтерскому учету 2020 год </t>
  </si>
  <si>
    <t>ЭL/ЦЭС-21/1.5</t>
  </si>
  <si>
    <t>ЭК/АТЦ-28/1.6</t>
  </si>
  <si>
    <t xml:space="preserve">Фактический объем освоения капитальных вложений на 31.12.2020 года , млн рублей 
(без НДС) </t>
  </si>
  <si>
    <t>Освоение капитальных вложений 2020 года в прогнозных ценах соответствующих лет, млн рублей (без НДС)</t>
  </si>
  <si>
    <t xml:space="preserve">Увеличение мощности котельной </t>
  </si>
  <si>
    <t>Остается без изменения</t>
  </si>
  <si>
    <t>Выполнение отменено</t>
  </si>
  <si>
    <t>ЭL/Э-4/1.2.4</t>
  </si>
  <si>
    <t>ЭK/ГТЦ-5/1.3.1</t>
  </si>
  <si>
    <t>ЭK/ЭЦ-8/1.3.1</t>
  </si>
  <si>
    <t>ЭL-ЭМ/ТМЦ-9/1.3.1</t>
  </si>
  <si>
    <t>ЭL/ТМЦ-10/1.3.1</t>
  </si>
  <si>
    <t>ЭМ/ЭЦ-11/1.3.1</t>
  </si>
  <si>
    <t>ЭL/ЭЦ-12/1.3.1</t>
  </si>
  <si>
    <t xml:space="preserve">Подрядчиком нарушение срока исполнения договора </t>
  </si>
  <si>
    <t>ЭK/БП-14/1.5.4</t>
  </si>
  <si>
    <t>ЭK/ЭЦ-15/1.5.4</t>
  </si>
  <si>
    <t>ЭL/ТМЦ-16/1.5.4</t>
  </si>
  <si>
    <t>ЭL/ТМЦ-17/1.5.4</t>
  </si>
  <si>
    <t>ЭL/ГТЦ-18/1.5.4</t>
  </si>
  <si>
    <t>ЭK/ЭЦ/ТМЦ/ГТЦ-19/1.7</t>
  </si>
  <si>
    <t>ЭK/МТС-20/1.7</t>
  </si>
  <si>
    <t>ЭK/ЭЦ/ГТЦ/ТМЦ/-21/1.7</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</si>
  <si>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 в 2020 году</t>
  </si>
  <si>
    <t>УНЦ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</si>
</sst>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 #,##0_р_._-;\-* #,##0_р_._-;_-* &quot;-&quot;_р_._-;_-@_-"/>
    <numFmt numFmtId="165" formatCode="_-* #,##0.00_р_._-;\-* #,##0.00_р_._-;_-* &quot;-&quot;??_р_._-;_-@_-"/>
    <numFmt numFmtId="166" formatCode="#,##0.000"/>
    <numFmt numFmtId="167" formatCode="0.000"/>
    <numFmt numFmtId="168" formatCode="0.0000"/>
    <numFmt numFmtId="169" formatCode="_-* #,##0.00_р_._-;\-* #,##0.00_р_._-;_-* &quot;-&quot;_р_._-;_-@_-"/>
    <numFmt numFmtId="170" formatCode="#,##0.00,"/>
    <numFmt numFmtId="171" formatCode="_-* #,##0.00[$€-1]_-;\-* #,##0.00[$€-1]_-;_-* &quot;-&quot;??[$€-1]_-"/>
    <numFmt numFmtId="172" formatCode="#,##0.0000000"/>
    <numFmt numFmtId="173" formatCode="#,##0.00000000"/>
    <numFmt numFmtId="174" formatCode="0.00000000"/>
    <numFmt numFmtId="175" formatCode="0.000000000"/>
    <numFmt numFmtId="176" formatCode="#,##0_ ;\-#,##0\ "/>
    <numFmt numFmtId="177" formatCode="_-* #,##0.00\ _р_._-;\-* #,##0.00\ _р_._-;_-* &quot;-&quot;??\ _р_._-;_-@_-"/>
    <numFmt numFmtId="178" formatCode="#,##0.0"/>
    <numFmt numFmtId="179" formatCode="0.0"/>
    <numFmt numFmtId="180" formatCode="[$-419]mmmm\ yyyy;@"/>
  </numFmts>
  <fonts count="74"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2"/>
      <color theme="1"/>
      <name val="Times New Roman"/>
      <family val="1"/>
      <charset val="204"/>
    </font>
    <font>
      <sz val="12"/>
      <name val="Times New Roman"/>
      <family val="1"/>
      <charset val="204"/>
    </font>
    <font>
      <sz val="12"/>
      <name val="Times New Roman"/>
      <family val="1"/>
      <charset val="204"/>
    </font>
    <font>
      <sz val="12"/>
      <color theme="0"/>
      <name val="Times New Roman"/>
      <family val="1"/>
      <charset val="204"/>
    </font>
    <font>
      <b/>
      <sz val="12"/>
      <color theme="1"/>
      <name val="Times New Roman"/>
      <family val="1"/>
      <charset val="204"/>
    </font>
    <font>
      <sz val="10"/>
      <color theme="1"/>
      <name val="Times New Roman"/>
      <family val="1"/>
      <charset val="204"/>
    </font>
    <font>
      <b/>
      <sz val="12"/>
      <name val="Times New Roman"/>
      <family val="1"/>
      <charset val="204"/>
    </font>
    <font>
      <b/>
      <sz val="12"/>
      <color theme="0"/>
      <name val="Times New Roman"/>
      <family val="1"/>
      <charset val="204"/>
    </font>
    <font>
      <b/>
      <sz val="12"/>
      <color rgb="FFFF0000"/>
      <name val="Times New Roman"/>
      <family val="1"/>
      <charset val="204"/>
    </font>
    <font>
      <sz val="14"/>
      <name val="Times New Roman"/>
      <family val="1"/>
      <charset val="204"/>
    </font>
    <font>
      <b/>
      <sz val="14"/>
      <name val="Times New Roman"/>
      <family val="1"/>
      <charset val="204"/>
    </font>
    <font>
      <b/>
      <sz val="16"/>
      <name val="Times New Roman"/>
      <family val="1"/>
      <charset val="204"/>
    </font>
    <font>
      <sz val="11"/>
      <name val="Times New Roman"/>
      <family val="1"/>
      <charset val="204"/>
    </font>
    <font>
      <sz val="11"/>
      <color theme="1"/>
      <name val="Times New Roman"/>
      <family val="1"/>
      <charset val="204"/>
    </font>
    <font>
      <sz val="10"/>
      <name val="Times New Roman"/>
      <family val="1"/>
      <charset val="204"/>
    </font>
    <font>
      <sz val="14"/>
      <color theme="1"/>
      <name val="Times New Roman"/>
      <family val="1"/>
      <charset val="204"/>
    </font>
    <font>
      <b/>
      <vertAlign val="superscript"/>
      <sz val="12"/>
      <name val="Times New Roman"/>
      <family val="1"/>
      <charset val="204"/>
    </font>
    <font>
      <sz val="12"/>
      <color theme="0" tint="-0.14999847407452621"/>
      <name val="Times New Roman"/>
      <family val="1"/>
      <charset val="204"/>
    </font>
    <font>
      <b/>
      <sz val="14"/>
      <color theme="1"/>
      <name val="Times New Roman"/>
      <family val="1"/>
      <charset val="204"/>
    </font>
    <font>
      <sz val="11"/>
      <color rgb="FF000000"/>
      <name val="SimSun"/>
      <family val="2"/>
      <charset val="204"/>
    </font>
    <font>
      <b/>
      <sz val="12"/>
      <color rgb="FF000000"/>
      <name val="Times New Roman"/>
      <family val="1"/>
      <charset val="204"/>
    </font>
    <font>
      <b/>
      <sz val="14"/>
      <color rgb="FF000000"/>
      <name val="Times New Roman"/>
      <family val="1"/>
      <charset val="204"/>
    </font>
    <font>
      <sz val="12"/>
      <color rgb="FF000000"/>
      <name val="Times New Roman"/>
      <family val="1"/>
      <charset val="204"/>
    </font>
    <font>
      <sz val="12"/>
      <color rgb="FF000000"/>
      <name val="Calibri"/>
      <family val="2"/>
      <charset val="204"/>
    </font>
    <font>
      <sz val="13"/>
      <name val="Times New Roman"/>
      <family val="1"/>
      <charset val="204"/>
    </font>
    <font>
      <b/>
      <sz val="12"/>
      <color rgb="FF000000"/>
      <name val="Calibri"/>
      <family val="2"/>
      <charset val="204"/>
    </font>
    <font>
      <b/>
      <sz val="11"/>
      <color theme="1"/>
      <name val="Times New Roman"/>
      <family val="1"/>
      <charset val="204"/>
    </font>
    <font>
      <sz val="10"/>
      <name val="Arial Cyr"/>
      <charset val="204"/>
    </font>
    <font>
      <sz val="12"/>
      <name val="Arial"/>
      <family val="2"/>
      <charset val="204"/>
    </font>
    <font>
      <sz val="12"/>
      <name val="Arial Cyr"/>
      <charset val="204"/>
    </font>
    <font>
      <sz val="12"/>
      <color theme="1"/>
      <name val="Arial Cyr"/>
      <charset val="204"/>
    </font>
    <font>
      <sz val="10"/>
      <name val="Arial Cyr"/>
      <family val="2"/>
      <charset val="204"/>
    </font>
    <font>
      <sz val="12"/>
      <color rgb="FF0000FF"/>
      <name val="Arial Cyr"/>
      <charset val="204"/>
    </font>
    <font>
      <b/>
      <sz val="12"/>
      <name val="Arial"/>
      <family val="2"/>
      <charset val="204"/>
    </font>
    <font>
      <b/>
      <sz val="12"/>
      <color rgb="FF0000FF"/>
      <name val="Arial Cyr"/>
      <charset val="204"/>
    </font>
    <font>
      <sz val="8"/>
      <color rgb="FF0000FF"/>
      <name val="Times New Roman Cyr"/>
      <family val="1"/>
      <charset val="204"/>
    </font>
    <font>
      <b/>
      <sz val="13"/>
      <color theme="1"/>
      <name val="Times New Roman"/>
      <family val="1"/>
      <charset val="204"/>
    </font>
    <font>
      <sz val="16"/>
      <color theme="1"/>
      <name val="Times New Roman"/>
      <family val="1"/>
      <charset val="204"/>
    </font>
    <font>
      <b/>
      <sz val="12"/>
      <color theme="0" tint="-0.14999847407452621"/>
      <name val="Times New Roman"/>
      <family val="1"/>
      <charset val="204"/>
    </font>
    <font>
      <sz val="11"/>
      <color theme="5" tint="0.39997558519241921"/>
      <name val="Times New Roman"/>
      <family val="1"/>
      <charset val="204"/>
    </font>
    <font>
      <b/>
      <sz val="16"/>
      <color theme="1"/>
      <name val="Times New Roman"/>
      <family val="1"/>
      <charset val="204"/>
    </font>
    <font>
      <sz val="12"/>
      <name val="Times New Roman"/>
      <family val="1"/>
      <charset val="204"/>
    </font>
    <font>
      <vertAlign val="superscript"/>
      <sz val="12"/>
      <color theme="1"/>
      <name val="Times New Roman"/>
      <family val="1"/>
      <charset val="204"/>
    </font>
    <font>
      <vertAlign val="superscript"/>
      <sz val="11"/>
      <color theme="1"/>
      <name val="Times New Roman"/>
      <family val="1"/>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0"/>
      <name val="Helv"/>
    </font>
    <font>
      <sz val="11"/>
      <color indexed="10"/>
      <name val="Calibri"/>
      <family val="2"/>
      <charset val="204"/>
    </font>
    <font>
      <sz val="11"/>
      <color indexed="17"/>
      <name val="Calibri"/>
      <family val="2"/>
      <charset val="204"/>
    </font>
    <font>
      <vertAlign val="superscript"/>
      <sz val="12"/>
      <name val="Times New Roman"/>
      <family val="1"/>
      <charset val="204"/>
    </font>
    <font>
      <sz val="8"/>
      <name val="Calibri"/>
      <family val="2"/>
      <charset val="204"/>
      <scheme val="minor"/>
    </font>
    <font>
      <sz val="13"/>
      <color theme="1"/>
      <name val="Times New Roman"/>
      <family val="1"/>
      <charset val="204"/>
    </font>
    <font>
      <b/>
      <sz val="14"/>
      <color theme="1"/>
      <name val="Calibri"/>
      <family val="2"/>
      <charset val="204"/>
      <scheme val="minor"/>
    </font>
    <font>
      <b/>
      <sz val="12"/>
      <color theme="1"/>
      <name val="Calibri"/>
      <family val="2"/>
      <charset val="204"/>
      <scheme val="minor"/>
    </font>
    <font>
      <sz val="12"/>
      <color theme="1"/>
      <name val="Calibri"/>
      <family val="2"/>
      <charset val="204"/>
      <scheme val="minor"/>
    </font>
  </fonts>
  <fills count="39">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rgb="FFFFFF00"/>
        <bgColor indexed="64"/>
      </patternFill>
    </fill>
    <fill>
      <patternFill patternType="solid">
        <fgColor theme="3" tint="0.39997558519241921"/>
        <bgColor indexed="64"/>
      </patternFill>
    </fill>
    <fill>
      <patternFill patternType="solid">
        <fgColor rgb="FFFF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59999389629810485"/>
        <bgColor indexed="64"/>
      </patternFill>
    </fill>
    <fill>
      <patternFill patternType="solid">
        <fgColor theme="4" tint="0.79998168889431442"/>
        <bgColor indexed="64"/>
      </patternFill>
    </fill>
  </fills>
  <borders count="86">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s>
  <cellStyleXfs count="246">
    <xf numFmtId="0" fontId="0" fillId="0" borderId="0"/>
    <xf numFmtId="0" fontId="3" fillId="0" borderId="0"/>
    <xf numFmtId="0" fontId="5" fillId="0" borderId="0"/>
    <xf numFmtId="0" fontId="3" fillId="0" borderId="0"/>
    <xf numFmtId="0" fontId="6" fillId="0" borderId="0"/>
    <xf numFmtId="0" fontId="1" fillId="0" borderId="0"/>
    <xf numFmtId="0" fontId="6" fillId="0" borderId="0"/>
    <xf numFmtId="0" fontId="23" fillId="0" borderId="0"/>
    <xf numFmtId="0" fontId="23" fillId="0" borderId="0"/>
    <xf numFmtId="0" fontId="31" fillId="0" borderId="0"/>
    <xf numFmtId="0" fontId="35" fillId="0" borderId="0"/>
    <xf numFmtId="0" fontId="6" fillId="0" borderId="0"/>
    <xf numFmtId="171" fontId="39" fillId="0" borderId="0"/>
    <xf numFmtId="0" fontId="6" fillId="0" borderId="0"/>
    <xf numFmtId="0" fontId="3" fillId="0" borderId="0"/>
    <xf numFmtId="0" fontId="6" fillId="0" borderId="0"/>
    <xf numFmtId="0" fontId="6" fillId="0" borderId="0"/>
    <xf numFmtId="0" fontId="6" fillId="0" borderId="0"/>
    <xf numFmtId="0" fontId="6" fillId="0" borderId="0"/>
    <xf numFmtId="0" fontId="6" fillId="0" borderId="0"/>
    <xf numFmtId="0" fontId="1" fillId="0" borderId="0"/>
    <xf numFmtId="9" fontId="6" fillId="0" borderId="0" applyFont="0" applyFill="0" applyBorder="0" applyAlignment="0" applyProtection="0"/>
    <xf numFmtId="0" fontId="5" fillId="0" borderId="0"/>
    <xf numFmtId="0" fontId="45" fillId="0" borderId="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4" borderId="0" applyNumberFormat="0" applyBorder="0" applyAlignment="0" applyProtection="0"/>
    <xf numFmtId="0" fontId="49" fillId="25"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0" fillId="0" borderId="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32" borderId="0" applyNumberFormat="0" applyBorder="0" applyAlignment="0" applyProtection="0"/>
    <xf numFmtId="0" fontId="51" fillId="20" borderId="77" applyNumberFormat="0" applyAlignment="0" applyProtection="0"/>
    <xf numFmtId="0" fontId="52" fillId="33" borderId="78" applyNumberFormat="0" applyAlignment="0" applyProtection="0"/>
    <xf numFmtId="0" fontId="53" fillId="33" borderId="77" applyNumberFormat="0" applyAlignment="0" applyProtection="0"/>
    <xf numFmtId="0" fontId="54" fillId="0" borderId="79" applyNumberFormat="0" applyFill="0" applyAlignment="0" applyProtection="0"/>
    <xf numFmtId="0" fontId="55" fillId="0" borderId="80" applyNumberFormat="0" applyFill="0" applyAlignment="0" applyProtection="0"/>
    <xf numFmtId="0" fontId="56" fillId="0" borderId="81" applyNumberFormat="0" applyFill="0" applyAlignment="0" applyProtection="0"/>
    <xf numFmtId="0" fontId="56" fillId="0" borderId="0" applyNumberFormat="0" applyFill="0" applyBorder="0" applyAlignment="0" applyProtection="0"/>
    <xf numFmtId="0" fontId="57" fillId="0" borderId="82" applyNumberFormat="0" applyFill="0" applyAlignment="0" applyProtection="0"/>
    <xf numFmtId="0" fontId="58" fillId="34" borderId="83" applyNumberFormat="0" applyAlignment="0" applyProtection="0"/>
    <xf numFmtId="0" fontId="59" fillId="0" borderId="0" applyNumberFormat="0" applyFill="0" applyBorder="0" applyAlignment="0" applyProtection="0"/>
    <xf numFmtId="0" fontId="60" fillId="35" borderId="0" applyNumberFormat="0" applyBorder="0" applyAlignment="0" applyProtection="0"/>
    <xf numFmtId="0" fontId="61" fillId="0" borderId="0"/>
    <xf numFmtId="0" fontId="31" fillId="0" borderId="0"/>
    <xf numFmtId="0" fontId="6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16" borderId="0" applyNumberFormat="0" applyBorder="0" applyAlignment="0" applyProtection="0"/>
    <xf numFmtId="0" fontId="63" fillId="0" borderId="0" applyNumberFormat="0" applyFill="0" applyBorder="0" applyAlignment="0" applyProtection="0"/>
    <xf numFmtId="0" fontId="48" fillId="36" borderId="84" applyNumberFormat="0" applyFont="0" applyAlignment="0" applyProtection="0"/>
    <xf numFmtId="9" fontId="5" fillId="0" borderId="0" applyFont="0" applyFill="0" applyBorder="0" applyAlignment="0" applyProtection="0"/>
    <xf numFmtId="0" fontId="64" fillId="0" borderId="85" applyNumberFormat="0" applyFill="0" applyAlignment="0" applyProtection="0"/>
    <xf numFmtId="0" fontId="65" fillId="0" borderId="0"/>
    <xf numFmtId="0" fontId="66" fillId="0" borderId="0" applyNumberForma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6" fontId="6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0" fontId="67" fillId="17" borderId="0" applyNumberFormat="0" applyBorder="0" applyAlignment="0" applyProtection="0"/>
    <xf numFmtId="0" fontId="1" fillId="0" borderId="0"/>
    <xf numFmtId="0" fontId="5" fillId="0" borderId="0"/>
  </cellStyleXfs>
  <cellXfs count="1451">
    <xf numFmtId="0" fontId="0" fillId="0" borderId="0" xfId="0"/>
    <xf numFmtId="0" fontId="4" fillId="0" borderId="0" xfId="1" applyFont="1" applyFill="1" applyAlignment="1">
      <alignment horizontal="center" vertical="center"/>
    </xf>
    <xf numFmtId="0" fontId="5" fillId="0" borderId="0" xfId="2" applyFont="1" applyFill="1" applyAlignment="1">
      <alignment horizontal="right"/>
    </xf>
    <xf numFmtId="0" fontId="6" fillId="0" borderId="0" xfId="2" applyFont="1" applyFill="1" applyAlignment="1">
      <alignment horizontal="right"/>
    </xf>
    <xf numFmtId="0" fontId="7" fillId="0" borderId="0" xfId="1" applyFont="1" applyFill="1" applyAlignment="1">
      <alignment horizontal="center" vertical="center"/>
    </xf>
    <xf numFmtId="0" fontId="8" fillId="0" borderId="0" xfId="1" applyFont="1" applyFill="1" applyBorder="1" applyAlignment="1">
      <alignment horizontal="center" vertical="center" wrapText="1"/>
    </xf>
    <xf numFmtId="0" fontId="4" fillId="0" borderId="0" xfId="1" applyFont="1" applyFill="1" applyBorder="1" applyAlignment="1">
      <alignment horizontal="center" vertical="center"/>
    </xf>
    <xf numFmtId="0" fontId="4" fillId="2" borderId="0" xfId="1" applyFont="1" applyFill="1" applyAlignment="1">
      <alignment horizontal="center" vertical="center"/>
    </xf>
    <xf numFmtId="0" fontId="7" fillId="2" borderId="0" xfId="1" applyFont="1" applyFill="1" applyAlignment="1">
      <alignment horizontal="center" vertical="center"/>
    </xf>
    <xf numFmtId="0" fontId="6" fillId="2" borderId="0" xfId="1" applyFont="1" applyFill="1" applyAlignment="1">
      <alignment horizontal="center" vertical="center"/>
    </xf>
    <xf numFmtId="0" fontId="6" fillId="0" borderId="0" xfId="1" applyFont="1" applyFill="1" applyAlignment="1">
      <alignment horizontal="center" vertical="center"/>
    </xf>
    <xf numFmtId="0" fontId="8" fillId="0" borderId="14" xfId="1" applyFont="1" applyFill="1" applyBorder="1" applyAlignment="1">
      <alignment horizontal="center" vertical="center" wrapText="1"/>
    </xf>
    <xf numFmtId="0" fontId="8" fillId="0" borderId="15" xfId="1" applyFont="1" applyFill="1" applyBorder="1" applyAlignment="1">
      <alignment horizontal="center" vertical="center" wrapText="1"/>
    </xf>
    <xf numFmtId="0" fontId="8" fillId="0" borderId="16" xfId="1" applyFont="1" applyFill="1" applyBorder="1" applyAlignment="1">
      <alignment horizontal="center" vertical="center" wrapText="1"/>
    </xf>
    <xf numFmtId="0" fontId="8" fillId="2" borderId="14"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16" xfId="1" applyFont="1" applyFill="1" applyBorder="1" applyAlignment="1">
      <alignment horizontal="center" vertical="center" wrapText="1"/>
    </xf>
    <xf numFmtId="0" fontId="8" fillId="2" borderId="17" xfId="1" applyFont="1" applyFill="1" applyBorder="1" applyAlignment="1">
      <alignment horizontal="center" vertical="center" wrapText="1"/>
    </xf>
    <xf numFmtId="49" fontId="8" fillId="3" borderId="19" xfId="1" applyNumberFormat="1" applyFont="1" applyFill="1" applyBorder="1" applyAlignment="1">
      <alignment horizontal="center" vertical="center"/>
    </xf>
    <xf numFmtId="49" fontId="8" fillId="3" borderId="21" xfId="1" applyNumberFormat="1" applyFont="1" applyFill="1" applyBorder="1" applyAlignment="1">
      <alignment horizontal="center" vertical="center"/>
    </xf>
    <xf numFmtId="49" fontId="8" fillId="3" borderId="23" xfId="1" applyNumberFormat="1" applyFont="1" applyFill="1" applyBorder="1" applyAlignment="1">
      <alignment horizontal="center" vertical="center"/>
    </xf>
    <xf numFmtId="0" fontId="8" fillId="2" borderId="0" xfId="1" applyFont="1" applyFill="1" applyAlignment="1">
      <alignment horizontal="center" vertical="center"/>
    </xf>
    <xf numFmtId="0" fontId="11" fillId="2" borderId="0" xfId="1" applyFont="1" applyFill="1" applyAlignment="1">
      <alignment horizontal="center" vertical="center"/>
    </xf>
    <xf numFmtId="167" fontId="12" fillId="2" borderId="0" xfId="1" applyNumberFormat="1" applyFont="1" applyFill="1" applyAlignment="1">
      <alignment horizontal="center" vertical="center"/>
    </xf>
    <xf numFmtId="0" fontId="8" fillId="5" borderId="0" xfId="1" applyFont="1" applyFill="1" applyAlignment="1">
      <alignment horizontal="center" vertical="center"/>
    </xf>
    <xf numFmtId="167" fontId="11" fillId="2" borderId="0" xfId="1" applyNumberFormat="1" applyFont="1" applyFill="1" applyAlignment="1">
      <alignment horizontal="center" vertical="center"/>
    </xf>
    <xf numFmtId="0" fontId="4" fillId="5" borderId="0" xfId="1" applyFont="1" applyFill="1" applyAlignment="1">
      <alignment horizontal="center" vertical="center"/>
    </xf>
    <xf numFmtId="167" fontId="11" fillId="0" borderId="0" xfId="1" applyNumberFormat="1" applyFont="1" applyFill="1" applyAlignment="1">
      <alignment horizontal="center" vertical="center"/>
    </xf>
    <xf numFmtId="49" fontId="6" fillId="2" borderId="0" xfId="4" applyNumberFormat="1" applyFont="1" applyFill="1" applyBorder="1" applyAlignment="1"/>
    <xf numFmtId="4" fontId="6" fillId="2" borderId="0" xfId="4" applyNumberFormat="1" applyFont="1" applyFill="1" applyBorder="1" applyAlignment="1">
      <alignment horizontal="left" wrapText="1"/>
    </xf>
    <xf numFmtId="0" fontId="6" fillId="2" borderId="0" xfId="4" applyFont="1" applyFill="1" applyBorder="1" applyAlignment="1"/>
    <xf numFmtId="166" fontId="6" fillId="2" borderId="0" xfId="4" applyNumberFormat="1" applyFont="1" applyFill="1" applyBorder="1" applyAlignment="1"/>
    <xf numFmtId="0" fontId="6" fillId="2" borderId="0" xfId="4" applyFont="1" applyFill="1" applyAlignment="1"/>
    <xf numFmtId="0" fontId="6" fillId="0" borderId="0" xfId="4" applyAlignment="1">
      <alignment horizontal="right"/>
    </xf>
    <xf numFmtId="0" fontId="6" fillId="0" borderId="0" xfId="4" applyFont="1" applyFill="1" applyAlignment="1">
      <alignment horizontal="right"/>
    </xf>
    <xf numFmtId="0" fontId="6" fillId="0" borderId="0" xfId="4" applyAlignment="1"/>
    <xf numFmtId="0" fontId="14" fillId="2" borderId="0" xfId="4" applyFont="1" applyFill="1" applyBorder="1" applyAlignment="1">
      <alignment horizontal="center" vertical="center"/>
    </xf>
    <xf numFmtId="0" fontId="6" fillId="0" borderId="0" xfId="4" applyFont="1" applyFill="1" applyAlignment="1"/>
    <xf numFmtId="0" fontId="4" fillId="2" borderId="0" xfId="1" applyFont="1" applyFill="1" applyBorder="1" applyAlignment="1">
      <alignment horizontal="center" vertical="center"/>
    </xf>
    <xf numFmtId="0" fontId="6" fillId="2" borderId="0" xfId="4" applyFill="1" applyAlignment="1">
      <alignment horizontal="center" vertical="center"/>
    </xf>
    <xf numFmtId="0" fontId="6" fillId="0" borderId="0" xfId="4" applyAlignment="1">
      <alignment horizontal="center" vertical="center"/>
    </xf>
    <xf numFmtId="0" fontId="16" fillId="0" borderId="0" xfId="4" applyFont="1" applyAlignment="1">
      <alignment horizontal="center" vertical="center"/>
    </xf>
    <xf numFmtId="0" fontId="17" fillId="2" borderId="0" xfId="1" applyFont="1" applyFill="1" applyAlignment="1">
      <alignment horizontal="center" vertical="center"/>
    </xf>
    <xf numFmtId="0" fontId="13" fillId="0" borderId="0" xfId="4" applyFont="1" applyFill="1" applyAlignment="1">
      <alignment horizontal="center" vertical="center"/>
    </xf>
    <xf numFmtId="0" fontId="16" fillId="0" borderId="0" xfId="4" applyFont="1" applyBorder="1" applyAlignment="1">
      <alignment horizontal="center" vertical="center"/>
    </xf>
    <xf numFmtId="0" fontId="6" fillId="0" borderId="0" xfId="4" applyFont="1" applyFill="1" applyBorder="1" applyAlignment="1">
      <alignment horizontal="center"/>
    </xf>
    <xf numFmtId="166" fontId="6" fillId="0" borderId="0" xfId="4" applyNumberFormat="1" applyFont="1" applyFill="1" applyBorder="1" applyAlignment="1">
      <alignment horizontal="center"/>
    </xf>
    <xf numFmtId="0" fontId="10" fillId="2" borderId="14" xfId="4" applyFont="1" applyFill="1" applyBorder="1" applyAlignment="1">
      <alignment horizontal="center" vertical="center" wrapText="1"/>
    </xf>
    <xf numFmtId="0" fontId="10" fillId="2" borderId="15" xfId="4" applyFont="1" applyFill="1" applyBorder="1" applyAlignment="1">
      <alignment horizontal="center" vertical="center" wrapText="1"/>
    </xf>
    <xf numFmtId="166" fontId="10" fillId="2" borderId="14" xfId="4" applyNumberFormat="1" applyFont="1" applyFill="1" applyBorder="1" applyAlignment="1">
      <alignment horizontal="center" vertical="center" wrapText="1"/>
    </xf>
    <xf numFmtId="166" fontId="10" fillId="2" borderId="53" xfId="4" applyNumberFormat="1" applyFont="1" applyFill="1" applyBorder="1" applyAlignment="1">
      <alignment horizontal="center" vertical="center" wrapText="1"/>
    </xf>
    <xf numFmtId="0" fontId="10" fillId="2" borderId="16" xfId="4" applyFont="1" applyFill="1" applyBorder="1" applyAlignment="1">
      <alignment horizontal="center" vertical="center" wrapText="1"/>
    </xf>
    <xf numFmtId="0" fontId="10" fillId="2" borderId="17" xfId="4" applyFont="1" applyFill="1" applyBorder="1" applyAlignment="1">
      <alignment horizontal="center" vertical="center" wrapText="1"/>
    </xf>
    <xf numFmtId="0" fontId="10" fillId="2" borderId="53" xfId="4" applyFont="1" applyFill="1" applyBorder="1" applyAlignment="1">
      <alignment horizontal="center" vertical="center" wrapText="1"/>
    </xf>
    <xf numFmtId="0" fontId="10" fillId="2" borderId="22" xfId="4" applyFont="1" applyFill="1" applyBorder="1" applyAlignment="1">
      <alignment horizontal="center" vertical="center" wrapText="1"/>
    </xf>
    <xf numFmtId="0" fontId="10" fillId="2" borderId="58" xfId="4" applyFont="1" applyFill="1" applyBorder="1" applyAlignment="1">
      <alignment horizontal="center" vertical="center" wrapText="1"/>
    </xf>
    <xf numFmtId="0" fontId="10" fillId="2" borderId="57" xfId="4" applyFont="1" applyFill="1" applyBorder="1" applyAlignment="1">
      <alignment horizontal="center" vertical="center" wrapText="1"/>
    </xf>
    <xf numFmtId="0" fontId="10" fillId="2" borderId="59" xfId="4" applyFont="1" applyFill="1" applyBorder="1" applyAlignment="1">
      <alignment horizontal="center" vertical="center" wrapText="1"/>
    </xf>
    <xf numFmtId="0" fontId="10" fillId="2" borderId="13" xfId="4" applyFont="1" applyFill="1" applyBorder="1" applyAlignment="1">
      <alignment horizontal="center" vertical="center" wrapText="1"/>
    </xf>
    <xf numFmtId="0" fontId="10" fillId="2" borderId="10" xfId="4" applyFont="1" applyFill="1" applyBorder="1" applyAlignment="1">
      <alignment horizontal="center" vertical="center" wrapText="1"/>
    </xf>
    <xf numFmtId="0" fontId="10" fillId="2" borderId="36" xfId="4" applyFont="1" applyFill="1" applyBorder="1" applyAlignment="1">
      <alignment horizontal="center" vertical="center" wrapText="1"/>
    </xf>
    <xf numFmtId="0" fontId="10" fillId="7" borderId="19" xfId="4" applyFont="1" applyFill="1" applyBorder="1" applyAlignment="1">
      <alignment horizontal="center" vertical="center" wrapText="1"/>
    </xf>
    <xf numFmtId="0" fontId="10" fillId="7" borderId="21" xfId="4" applyFont="1" applyFill="1" applyBorder="1" applyAlignment="1">
      <alignment horizontal="center" vertical="center" wrapText="1"/>
    </xf>
    <xf numFmtId="49" fontId="10" fillId="7" borderId="52" xfId="4" applyNumberFormat="1" applyFont="1" applyFill="1" applyBorder="1" applyAlignment="1">
      <alignment horizontal="center" vertical="center" wrapText="1"/>
    </xf>
    <xf numFmtId="49" fontId="10" fillId="7" borderId="39" xfId="4" applyNumberFormat="1" applyFont="1" applyFill="1" applyBorder="1" applyAlignment="1">
      <alignment horizontal="center" vertical="center" wrapText="1"/>
    </xf>
    <xf numFmtId="49" fontId="10" fillId="7" borderId="7" xfId="4" applyNumberFormat="1" applyFont="1" applyFill="1" applyBorder="1" applyAlignment="1">
      <alignment horizontal="center" vertical="center" wrapText="1"/>
    </xf>
    <xf numFmtId="49" fontId="10" fillId="7" borderId="19" xfId="4" applyNumberFormat="1" applyFont="1" applyFill="1" applyBorder="1" applyAlignment="1">
      <alignment horizontal="center" vertical="center" wrapText="1"/>
    </xf>
    <xf numFmtId="49" fontId="10" fillId="7" borderId="21" xfId="4" applyNumberFormat="1" applyFont="1" applyFill="1" applyBorder="1" applyAlignment="1">
      <alignment horizontal="center" vertical="center" wrapText="1"/>
    </xf>
    <xf numFmtId="49" fontId="10" fillId="7" borderId="48" xfId="4" applyNumberFormat="1" applyFont="1" applyFill="1" applyBorder="1" applyAlignment="1">
      <alignment horizontal="center" vertical="center" wrapText="1"/>
    </xf>
    <xf numFmtId="0" fontId="10" fillId="2" borderId="0" xfId="4" applyFont="1" applyFill="1" applyAlignment="1"/>
    <xf numFmtId="0" fontId="10" fillId="2" borderId="0" xfId="4" applyFont="1" applyFill="1" applyBorder="1" applyAlignment="1"/>
    <xf numFmtId="0" fontId="10" fillId="5" borderId="0" xfId="4" applyFont="1" applyFill="1" applyAlignment="1"/>
    <xf numFmtId="166" fontId="6" fillId="6" borderId="60" xfId="4" applyNumberFormat="1" applyFont="1" applyFill="1" applyBorder="1" applyAlignment="1">
      <alignment horizontal="center" vertical="center" wrapText="1"/>
    </xf>
    <xf numFmtId="167" fontId="6" fillId="6" borderId="60" xfId="4" applyNumberFormat="1" applyFont="1" applyFill="1" applyBorder="1" applyAlignment="1">
      <alignment horizontal="center" vertical="center" wrapText="1"/>
    </xf>
    <xf numFmtId="0" fontId="6" fillId="8" borderId="0" xfId="4" applyFont="1" applyFill="1" applyAlignment="1"/>
    <xf numFmtId="0" fontId="6" fillId="9" borderId="0" xfId="4" applyFont="1" applyFill="1" applyAlignment="1"/>
    <xf numFmtId="49" fontId="4" fillId="0" borderId="60" xfId="1" applyNumberFormat="1" applyFont="1" applyFill="1" applyBorder="1" applyAlignment="1">
      <alignment horizontal="center" vertical="center"/>
    </xf>
    <xf numFmtId="166" fontId="4" fillId="0" borderId="60" xfId="1" applyNumberFormat="1" applyFont="1" applyFill="1" applyBorder="1" applyAlignment="1">
      <alignment horizontal="center" vertical="center"/>
    </xf>
    <xf numFmtId="166" fontId="4" fillId="2" borderId="60" xfId="1" applyNumberFormat="1" applyFont="1" applyFill="1" applyBorder="1" applyAlignment="1">
      <alignment horizontal="center" vertical="center"/>
    </xf>
    <xf numFmtId="166" fontId="4" fillId="10" borderId="60" xfId="1" applyNumberFormat="1" applyFont="1" applyFill="1" applyBorder="1" applyAlignment="1">
      <alignment horizontal="center" vertical="center"/>
    </xf>
    <xf numFmtId="49" fontId="6" fillId="0" borderId="0" xfId="4" applyNumberFormat="1" applyFont="1" applyFill="1" applyAlignment="1"/>
    <xf numFmtId="4" fontId="6" fillId="0" borderId="0" xfId="4" applyNumberFormat="1" applyFont="1" applyFill="1" applyAlignment="1">
      <alignment horizontal="left" wrapText="1"/>
    </xf>
    <xf numFmtId="167" fontId="6" fillId="0" borderId="0" xfId="4" applyNumberFormat="1" applyFont="1" applyFill="1" applyAlignment="1"/>
    <xf numFmtId="166" fontId="6" fillId="0" borderId="0" xfId="4" applyNumberFormat="1" applyFont="1" applyFill="1" applyAlignment="1"/>
    <xf numFmtId="167" fontId="6" fillId="0" borderId="0" xfId="4" applyNumberFormat="1" applyFont="1" applyFill="1" applyBorder="1" applyAlignment="1"/>
    <xf numFmtId="167" fontId="6" fillId="0" borderId="0" xfId="4" applyNumberFormat="1" applyFont="1" applyFill="1" applyBorder="1" applyAlignment="1">
      <alignment wrapText="1"/>
    </xf>
    <xf numFmtId="167" fontId="6" fillId="0" borderId="0" xfId="4" applyNumberFormat="1" applyFont="1" applyFill="1" applyAlignment="1">
      <alignment wrapText="1"/>
    </xf>
    <xf numFmtId="167" fontId="6" fillId="0" borderId="0" xfId="4" applyNumberFormat="1" applyFont="1" applyFill="1" applyBorder="1" applyAlignment="1">
      <alignment horizontal="left" wrapText="1"/>
    </xf>
    <xf numFmtId="167" fontId="6" fillId="0" borderId="0" xfId="4" applyNumberFormat="1" applyFont="1" applyFill="1" applyAlignment="1">
      <alignment horizontal="left" wrapText="1"/>
    </xf>
    <xf numFmtId="167" fontId="6" fillId="0" borderId="0" xfId="4" applyNumberFormat="1" applyFont="1" applyFill="1" applyBorder="1" applyAlignment="1">
      <alignment horizontal="left"/>
    </xf>
    <xf numFmtId="4" fontId="6" fillId="0" borderId="0" xfId="4" applyNumberFormat="1" applyFont="1" applyFill="1" applyBorder="1" applyAlignment="1">
      <alignment horizontal="left" wrapText="1"/>
    </xf>
    <xf numFmtId="167" fontId="6" fillId="0" borderId="0" xfId="4" applyNumberFormat="1" applyFont="1" applyFill="1" applyAlignment="1">
      <alignment horizontal="left" vertical="center" wrapText="1"/>
    </xf>
    <xf numFmtId="167" fontId="6" fillId="0" borderId="0" xfId="4" applyNumberFormat="1" applyFont="1" applyFill="1" applyBorder="1" applyAlignment="1">
      <alignment horizontal="center"/>
    </xf>
    <xf numFmtId="167" fontId="6" fillId="0" borderId="0" xfId="4" applyNumberFormat="1" applyFont="1" applyFill="1" applyAlignment="1">
      <alignment horizontal="center"/>
    </xf>
    <xf numFmtId="0" fontId="6" fillId="0" borderId="0" xfId="4" applyFont="1" applyFill="1" applyBorder="1" applyAlignment="1"/>
    <xf numFmtId="49" fontId="6" fillId="0" borderId="0" xfId="4" applyNumberFormat="1" applyFont="1" applyFill="1" applyBorder="1" applyAlignment="1">
      <alignment horizontal="center" vertical="center"/>
    </xf>
    <xf numFmtId="4" fontId="6" fillId="0" borderId="0" xfId="4" applyNumberFormat="1" applyFont="1" applyFill="1" applyBorder="1" applyAlignment="1">
      <alignment horizontal="left" vertical="center" wrapText="1"/>
    </xf>
    <xf numFmtId="0" fontId="6" fillId="0" borderId="0" xfId="4" applyFont="1" applyFill="1" applyBorder="1" applyAlignment="1">
      <alignment horizontal="center" vertical="center"/>
    </xf>
    <xf numFmtId="166" fontId="6" fillId="0" borderId="0" xfId="4" applyNumberFormat="1" applyFont="1" applyFill="1" applyBorder="1" applyAlignment="1">
      <alignment horizontal="center" vertical="center"/>
    </xf>
    <xf numFmtId="0" fontId="6" fillId="2" borderId="0" xfId="4" applyFont="1" applyFill="1" applyBorder="1" applyAlignment="1">
      <alignment horizontal="center" vertical="center"/>
    </xf>
    <xf numFmtId="49" fontId="6" fillId="0" borderId="0" xfId="4" applyNumberFormat="1" applyFont="1" applyFill="1" applyBorder="1" applyAlignment="1"/>
    <xf numFmtId="166" fontId="6" fillId="0" borderId="0" xfId="4" applyNumberFormat="1" applyFont="1" applyFill="1" applyBorder="1" applyAlignment="1"/>
    <xf numFmtId="0" fontId="6" fillId="0" borderId="6" xfId="4" applyFont="1" applyFill="1" applyBorder="1" applyAlignment="1"/>
    <xf numFmtId="0" fontId="6" fillId="0" borderId="56" xfId="4" applyFont="1" applyFill="1" applyBorder="1" applyAlignment="1"/>
    <xf numFmtId="0" fontId="6" fillId="0" borderId="0" xfId="4" applyFont="1" applyFill="1" applyAlignment="1">
      <alignment horizontal="center" vertical="center"/>
    </xf>
    <xf numFmtId="0" fontId="6" fillId="2" borderId="0" xfId="4" applyFont="1" applyFill="1" applyAlignment="1">
      <alignment horizontal="center" vertical="center"/>
    </xf>
    <xf numFmtId="0" fontId="14" fillId="0" borderId="0" xfId="4" applyFont="1" applyFill="1" applyAlignment="1">
      <alignment horizontal="center" vertical="center"/>
    </xf>
    <xf numFmtId="0" fontId="16" fillId="0" borderId="0" xfId="4" applyFont="1" applyFill="1" applyAlignment="1">
      <alignment horizontal="center" vertical="top"/>
    </xf>
    <xf numFmtId="0" fontId="16" fillId="0" borderId="0" xfId="4" applyFont="1" applyAlignment="1">
      <alignment horizontal="center" vertical="top"/>
    </xf>
    <xf numFmtId="0" fontId="14" fillId="0" borderId="0" xfId="4" applyFont="1" applyFill="1" applyAlignment="1">
      <alignment horizontal="center" vertical="top"/>
    </xf>
    <xf numFmtId="0" fontId="14" fillId="0" borderId="0" xfId="4" applyFont="1" applyAlignment="1">
      <alignment horizontal="center" vertical="top"/>
    </xf>
    <xf numFmtId="166" fontId="14" fillId="0" borderId="0" xfId="4" applyNumberFormat="1" applyFont="1" applyAlignment="1">
      <alignment horizontal="center" vertical="top"/>
    </xf>
    <xf numFmtId="167" fontId="6" fillId="0" borderId="0" xfId="4" applyNumberFormat="1" applyFont="1" applyFill="1" applyAlignment="1">
      <alignment horizontal="center" vertical="center"/>
    </xf>
    <xf numFmtId="0" fontId="10" fillId="0" borderId="14" xfId="4" applyFont="1" applyFill="1" applyBorder="1" applyAlignment="1">
      <alignment horizontal="center" vertical="center" wrapText="1"/>
    </xf>
    <xf numFmtId="0" fontId="10" fillId="0" borderId="15" xfId="4" applyFont="1" applyFill="1" applyBorder="1" applyAlignment="1">
      <alignment horizontal="center" vertical="center" wrapText="1"/>
    </xf>
    <xf numFmtId="0" fontId="10" fillId="0" borderId="53" xfId="4" applyFont="1" applyFill="1" applyBorder="1" applyAlignment="1">
      <alignment horizontal="center" vertical="center" wrapText="1"/>
    </xf>
    <xf numFmtId="0" fontId="10" fillId="7" borderId="48" xfId="4" applyFont="1" applyFill="1" applyBorder="1" applyAlignment="1">
      <alignment horizontal="center" vertical="center" wrapText="1"/>
    </xf>
    <xf numFmtId="0" fontId="6" fillId="5" borderId="0" xfId="4" applyFont="1" applyFill="1" applyAlignment="1">
      <alignment horizontal="center" vertical="center"/>
    </xf>
    <xf numFmtId="166" fontId="6" fillId="2" borderId="60" xfId="4" applyNumberFormat="1" applyFont="1" applyFill="1" applyBorder="1" applyAlignment="1">
      <alignment horizontal="center" vertical="center"/>
    </xf>
    <xf numFmtId="0" fontId="13" fillId="0" borderId="0" xfId="4" applyFont="1" applyFill="1" applyAlignment="1">
      <alignment horizontal="right" vertical="center"/>
    </xf>
    <xf numFmtId="0" fontId="10" fillId="0" borderId="0" xfId="4" applyFont="1" applyFill="1" applyAlignment="1">
      <alignment horizontal="center" vertical="center"/>
    </xf>
    <xf numFmtId="0" fontId="22" fillId="2" borderId="0" xfId="1" applyFont="1" applyFill="1" applyAlignment="1">
      <alignment horizontal="center" vertical="center"/>
    </xf>
    <xf numFmtId="0" fontId="10" fillId="0" borderId="0" xfId="6" applyFont="1" applyFill="1" applyBorder="1" applyAlignment="1">
      <alignment horizontal="center" vertical="center"/>
    </xf>
    <xf numFmtId="167" fontId="6" fillId="0" borderId="0" xfId="6" applyNumberFormat="1" applyFont="1" applyFill="1" applyBorder="1" applyAlignment="1">
      <alignment horizontal="center" vertical="center"/>
    </xf>
    <xf numFmtId="166" fontId="10" fillId="0" borderId="0" xfId="6" applyNumberFormat="1" applyFont="1" applyFill="1" applyBorder="1" applyAlignment="1">
      <alignment horizontal="center" vertical="center"/>
    </xf>
    <xf numFmtId="0" fontId="24" fillId="0" borderId="0" xfId="7" applyFont="1" applyFill="1" applyBorder="1" applyAlignment="1">
      <alignment horizontal="center" vertical="center" wrapText="1"/>
    </xf>
    <xf numFmtId="0" fontId="24" fillId="0" borderId="18" xfId="7" applyFont="1" applyFill="1" applyBorder="1" applyAlignment="1">
      <alignment horizontal="center" vertical="center" wrapText="1"/>
    </xf>
    <xf numFmtId="0" fontId="10" fillId="0" borderId="18" xfId="4" applyFont="1" applyFill="1" applyBorder="1" applyAlignment="1">
      <alignment horizontal="center" vertical="center" textRotation="90" wrapText="1"/>
    </xf>
    <xf numFmtId="0" fontId="10" fillId="0" borderId="13" xfId="4" applyFont="1" applyFill="1" applyBorder="1" applyAlignment="1">
      <alignment horizontal="center" vertical="center" textRotation="90" wrapText="1"/>
    </xf>
    <xf numFmtId="0" fontId="24" fillId="0" borderId="58" xfId="7" applyFont="1" applyFill="1" applyBorder="1" applyAlignment="1">
      <alignment horizontal="center" vertical="center" textRotation="90" wrapText="1"/>
    </xf>
    <xf numFmtId="0" fontId="24" fillId="0" borderId="57" xfId="7" applyFont="1" applyFill="1" applyBorder="1" applyAlignment="1">
      <alignment horizontal="center" vertical="center" textRotation="90" wrapText="1"/>
    </xf>
    <xf numFmtId="0" fontId="24" fillId="0" borderId="59" xfId="7" applyFont="1" applyFill="1" applyBorder="1" applyAlignment="1">
      <alignment horizontal="center" vertical="center" textRotation="90" wrapText="1"/>
    </xf>
    <xf numFmtId="0" fontId="24" fillId="0" borderId="14" xfId="7" applyFont="1" applyFill="1" applyBorder="1" applyAlignment="1">
      <alignment horizontal="center" vertical="center" textRotation="90" wrapText="1"/>
    </xf>
    <xf numFmtId="0" fontId="24" fillId="0" borderId="53" xfId="7" applyFont="1" applyFill="1" applyBorder="1" applyAlignment="1">
      <alignment horizontal="center" vertical="center" textRotation="90" wrapText="1"/>
    </xf>
    <xf numFmtId="0" fontId="24" fillId="0" borderId="17" xfId="7" applyFont="1" applyFill="1" applyBorder="1" applyAlignment="1">
      <alignment horizontal="center" vertical="center" textRotation="90" wrapText="1"/>
    </xf>
    <xf numFmtId="0" fontId="24" fillId="0" borderId="15" xfId="7" applyFont="1" applyFill="1" applyBorder="1" applyAlignment="1">
      <alignment horizontal="center" vertical="center" textRotation="90" wrapText="1"/>
    </xf>
    <xf numFmtId="0" fontId="24" fillId="12" borderId="39" xfId="7" applyFont="1" applyFill="1" applyBorder="1" applyAlignment="1">
      <alignment horizontal="center" vertical="center"/>
    </xf>
    <xf numFmtId="0" fontId="24" fillId="12" borderId="40" xfId="7" applyFont="1" applyFill="1" applyBorder="1" applyAlignment="1">
      <alignment horizontal="center" vertical="center"/>
    </xf>
    <xf numFmtId="49" fontId="24" fillId="12" borderId="7" xfId="7" applyNumberFormat="1" applyFont="1" applyFill="1" applyBorder="1" applyAlignment="1">
      <alignment horizontal="center" vertical="center"/>
    </xf>
    <xf numFmtId="49" fontId="24" fillId="12" borderId="52" xfId="7" applyNumberFormat="1" applyFont="1" applyFill="1" applyBorder="1" applyAlignment="1">
      <alignment horizontal="center" vertical="center"/>
    </xf>
    <xf numFmtId="49" fontId="24" fillId="12" borderId="61" xfId="7" applyNumberFormat="1" applyFont="1" applyFill="1" applyBorder="1" applyAlignment="1">
      <alignment horizontal="center" vertical="center"/>
    </xf>
    <xf numFmtId="49" fontId="24" fillId="12" borderId="40" xfId="7" applyNumberFormat="1" applyFont="1" applyFill="1" applyBorder="1" applyAlignment="1">
      <alignment horizontal="center" vertical="center"/>
    </xf>
    <xf numFmtId="49" fontId="24" fillId="12" borderId="0" xfId="7" applyNumberFormat="1" applyFont="1" applyFill="1" applyBorder="1" applyAlignment="1">
      <alignment horizontal="center" vertical="center"/>
    </xf>
    <xf numFmtId="49" fontId="24" fillId="12" borderId="48" xfId="7" applyNumberFormat="1" applyFont="1" applyFill="1" applyBorder="1" applyAlignment="1">
      <alignment horizontal="center" vertical="center"/>
    </xf>
    <xf numFmtId="49" fontId="24" fillId="12" borderId="19" xfId="7" applyNumberFormat="1" applyFont="1" applyFill="1" applyBorder="1" applyAlignment="1">
      <alignment horizontal="center" vertical="center"/>
    </xf>
    <xf numFmtId="49" fontId="24" fillId="12" borderId="21" xfId="7" applyNumberFormat="1" applyFont="1" applyFill="1" applyBorder="1" applyAlignment="1">
      <alignment horizontal="center" vertical="center"/>
    </xf>
    <xf numFmtId="167" fontId="6" fillId="2" borderId="0" xfId="4" applyNumberFormat="1" applyFont="1" applyFill="1" applyAlignment="1">
      <alignment horizontal="center" vertical="center"/>
    </xf>
    <xf numFmtId="0" fontId="6" fillId="0" borderId="0" xfId="4" applyFont="1" applyFill="1"/>
    <xf numFmtId="0" fontId="6" fillId="2" borderId="0" xfId="4" applyFont="1" applyFill="1"/>
    <xf numFmtId="0" fontId="13" fillId="0" borderId="0" xfId="4" applyFont="1" applyFill="1" applyAlignment="1">
      <alignment horizontal="right"/>
    </xf>
    <xf numFmtId="0" fontId="10" fillId="0" borderId="0" xfId="4" applyFont="1" applyFill="1" applyAlignment="1">
      <alignment horizontal="center"/>
    </xf>
    <xf numFmtId="0" fontId="22" fillId="2" borderId="0" xfId="1" applyFont="1" applyFill="1" applyAlignment="1">
      <alignment vertical="center"/>
    </xf>
    <xf numFmtId="0" fontId="22" fillId="0" borderId="0" xfId="1" applyFont="1" applyFill="1" applyAlignment="1">
      <alignment vertical="center"/>
    </xf>
    <xf numFmtId="0" fontId="4" fillId="2" borderId="0" xfId="1" applyFont="1" applyFill="1" applyAlignment="1">
      <alignment vertical="top"/>
    </xf>
    <xf numFmtId="0" fontId="4" fillId="0" borderId="0" xfId="1" applyFont="1" applyFill="1" applyAlignment="1">
      <alignment vertical="top"/>
    </xf>
    <xf numFmtId="0" fontId="4" fillId="0" borderId="0" xfId="1" applyFont="1" applyFill="1" applyAlignment="1">
      <alignment horizontal="center" vertical="top"/>
    </xf>
    <xf numFmtId="0" fontId="24" fillId="2" borderId="0" xfId="8" applyFont="1" applyFill="1" applyBorder="1" applyAlignment="1"/>
    <xf numFmtId="0" fontId="24" fillId="0" borderId="0" xfId="8" applyFont="1" applyFill="1" applyBorder="1" applyAlignment="1"/>
    <xf numFmtId="0" fontId="22" fillId="0" borderId="0" xfId="1" applyFont="1" applyFill="1" applyAlignment="1">
      <alignment horizontal="center"/>
    </xf>
    <xf numFmtId="0" fontId="22" fillId="2" borderId="0" xfId="1" applyFont="1" applyFill="1" applyAlignment="1"/>
    <xf numFmtId="0" fontId="22" fillId="0" borderId="0" xfId="1" applyFont="1" applyFill="1" applyAlignment="1"/>
    <xf numFmtId="0" fontId="13" fillId="2" borderId="0" xfId="4" applyFont="1" applyFill="1" applyAlignment="1">
      <alignment vertical="center"/>
    </xf>
    <xf numFmtId="0" fontId="13" fillId="0" borderId="0" xfId="4" applyFont="1" applyFill="1" applyAlignment="1">
      <alignment vertical="center"/>
    </xf>
    <xf numFmtId="0" fontId="6" fillId="2" borderId="0" xfId="4" applyFont="1" applyFill="1" applyAlignment="1">
      <alignment vertical="center"/>
    </xf>
    <xf numFmtId="0" fontId="6" fillId="0" borderId="0" xfId="4" applyFont="1" applyFill="1" applyAlignment="1">
      <alignment vertical="center"/>
    </xf>
    <xf numFmtId="0" fontId="10" fillId="2" borderId="0" xfId="6" applyFont="1" applyFill="1" applyBorder="1" applyAlignment="1"/>
    <xf numFmtId="0" fontId="10" fillId="0" borderId="0" xfId="6" applyFont="1" applyFill="1" applyBorder="1" applyAlignment="1"/>
    <xf numFmtId="0" fontId="10" fillId="0" borderId="75" xfId="6" applyFont="1" applyFill="1" applyBorder="1" applyAlignment="1"/>
    <xf numFmtId="0" fontId="6" fillId="2" borderId="0" xfId="4" applyFont="1" applyFill="1" applyBorder="1"/>
    <xf numFmtId="0" fontId="6" fillId="0" borderId="0" xfId="4" applyFont="1" applyFill="1" applyBorder="1"/>
    <xf numFmtId="0" fontId="24" fillId="0" borderId="4" xfId="7" applyFont="1" applyFill="1" applyBorder="1" applyAlignment="1">
      <alignment horizontal="center" vertical="center" wrapText="1"/>
    </xf>
    <xf numFmtId="0" fontId="10" fillId="0" borderId="1" xfId="4" applyFont="1" applyFill="1" applyBorder="1" applyAlignment="1">
      <alignment horizontal="center" vertical="center" textRotation="90" wrapText="1"/>
    </xf>
    <xf numFmtId="0" fontId="24" fillId="0" borderId="39" xfId="7" applyFont="1" applyFill="1" applyBorder="1" applyAlignment="1">
      <alignment horizontal="center" vertical="center" textRotation="90" wrapText="1"/>
    </xf>
    <xf numFmtId="0" fontId="24" fillId="0" borderId="61" xfId="7" applyFont="1" applyFill="1" applyBorder="1" applyAlignment="1">
      <alignment horizontal="center" vertical="center" textRotation="90" wrapText="1"/>
    </xf>
    <xf numFmtId="0" fontId="24" fillId="0" borderId="40" xfId="7" applyFont="1" applyFill="1" applyBorder="1" applyAlignment="1">
      <alignment horizontal="center" vertical="center" textRotation="90" wrapText="1"/>
    </xf>
    <xf numFmtId="0" fontId="10" fillId="0" borderId="12" xfId="4" applyFont="1" applyFill="1" applyBorder="1" applyAlignment="1">
      <alignment horizontal="center" vertical="center" textRotation="90" wrapText="1"/>
    </xf>
    <xf numFmtId="0" fontId="24" fillId="0" borderId="19" xfId="7" applyFont="1" applyFill="1" applyBorder="1" applyAlignment="1">
      <alignment horizontal="center" vertical="center" textRotation="90" wrapText="1"/>
    </xf>
    <xf numFmtId="0" fontId="24" fillId="0" borderId="21" xfId="7" applyFont="1" applyFill="1" applyBorder="1" applyAlignment="1">
      <alignment horizontal="center" vertical="center" textRotation="90" wrapText="1"/>
    </xf>
    <xf numFmtId="0" fontId="24" fillId="0" borderId="48" xfId="7" applyFont="1" applyFill="1" applyBorder="1" applyAlignment="1">
      <alignment horizontal="center" vertical="center" textRotation="90" wrapText="1"/>
    </xf>
    <xf numFmtId="0" fontId="24" fillId="0" borderId="20" xfId="7" applyFont="1" applyFill="1" applyBorder="1" applyAlignment="1">
      <alignment horizontal="center" vertical="center" textRotation="90" wrapText="1"/>
    </xf>
    <xf numFmtId="0" fontId="24" fillId="0" borderId="22" xfId="7" applyFont="1" applyFill="1" applyBorder="1" applyAlignment="1">
      <alignment horizontal="center" vertical="center" textRotation="90" wrapText="1"/>
    </xf>
    <xf numFmtId="0" fontId="24" fillId="0" borderId="71" xfId="7" applyFont="1" applyFill="1" applyBorder="1" applyAlignment="1">
      <alignment horizontal="center" vertical="center" textRotation="90" wrapText="1"/>
    </xf>
    <xf numFmtId="0" fontId="10" fillId="0" borderId="5" xfId="4" applyFont="1" applyFill="1" applyBorder="1" applyAlignment="1">
      <alignment horizontal="center" vertical="center" textRotation="90" wrapText="1"/>
    </xf>
    <xf numFmtId="0" fontId="24" fillId="0" borderId="52" xfId="7" applyFont="1" applyFill="1" applyBorder="1" applyAlignment="1">
      <alignment horizontal="center" vertical="center" textRotation="90" wrapText="1"/>
    </xf>
    <xf numFmtId="49" fontId="24" fillId="12" borderId="39" xfId="7" applyNumberFormat="1" applyFont="1" applyFill="1" applyBorder="1" applyAlignment="1">
      <alignment horizontal="center" vertical="center"/>
    </xf>
    <xf numFmtId="49" fontId="24" fillId="12" borderId="54" xfId="7" applyNumberFormat="1" applyFont="1" applyFill="1" applyBorder="1" applyAlignment="1">
      <alignment horizontal="center" vertical="center"/>
    </xf>
    <xf numFmtId="49" fontId="24" fillId="12" borderId="68" xfId="7" applyNumberFormat="1" applyFont="1" applyFill="1" applyBorder="1" applyAlignment="1">
      <alignment horizontal="center" vertical="center"/>
    </xf>
    <xf numFmtId="0" fontId="6" fillId="5" borderId="0" xfId="4" applyFont="1" applyFill="1"/>
    <xf numFmtId="0" fontId="26" fillId="0" borderId="0" xfId="7" applyFont="1" applyFill="1" applyBorder="1" applyAlignment="1">
      <alignment horizontal="center" vertical="center" textRotation="90" wrapText="1"/>
    </xf>
    <xf numFmtId="0" fontId="6" fillId="0" borderId="0" xfId="4" applyFont="1" applyFill="1" applyBorder="1" applyAlignment="1">
      <alignment horizontal="center" vertical="center" textRotation="90" wrapText="1"/>
    </xf>
    <xf numFmtId="0" fontId="27" fillId="0" borderId="0" xfId="7" applyFont="1" applyFill="1" applyBorder="1" applyAlignment="1">
      <alignment horizontal="center" vertical="center"/>
    </xf>
    <xf numFmtId="0" fontId="22" fillId="0" borderId="0" xfId="1" applyFont="1" applyFill="1" applyAlignment="1">
      <alignment horizontal="center" vertical="center"/>
    </xf>
    <xf numFmtId="0" fontId="28" fillId="0" borderId="0" xfId="4" applyFont="1" applyFill="1" applyAlignment="1">
      <alignment horizontal="center" vertical="center"/>
    </xf>
    <xf numFmtId="0" fontId="24" fillId="0" borderId="15" xfId="7" applyFont="1" applyFill="1" applyBorder="1" applyAlignment="1">
      <alignment horizontal="center" vertical="center" wrapText="1"/>
    </xf>
    <xf numFmtId="0" fontId="10" fillId="0" borderId="20" xfId="4" applyFont="1" applyFill="1" applyBorder="1" applyAlignment="1">
      <alignment horizontal="center" vertical="center" wrapText="1"/>
    </xf>
    <xf numFmtId="0" fontId="10" fillId="0" borderId="22" xfId="4" applyFont="1" applyFill="1" applyBorder="1" applyAlignment="1">
      <alignment horizontal="center" vertical="center" wrapText="1"/>
    </xf>
    <xf numFmtId="0" fontId="24" fillId="0" borderId="71" xfId="7" applyFont="1" applyFill="1" applyBorder="1" applyAlignment="1">
      <alignment horizontal="center" vertical="center" wrapText="1"/>
    </xf>
    <xf numFmtId="0" fontId="10" fillId="0" borderId="19" xfId="4" applyFont="1" applyFill="1" applyBorder="1" applyAlignment="1">
      <alignment horizontal="center" vertical="center" wrapText="1"/>
    </xf>
    <xf numFmtId="0" fontId="10" fillId="0" borderId="21" xfId="4" applyFont="1" applyFill="1" applyBorder="1" applyAlignment="1">
      <alignment horizontal="center" vertical="center" wrapText="1"/>
    </xf>
    <xf numFmtId="0" fontId="24" fillId="0" borderId="48" xfId="7" applyFont="1" applyFill="1" applyBorder="1" applyAlignment="1">
      <alignment horizontal="center" vertical="center" wrapText="1"/>
    </xf>
    <xf numFmtId="0" fontId="10" fillId="0" borderId="16" xfId="4" applyFont="1" applyFill="1" applyBorder="1" applyAlignment="1">
      <alignment horizontal="center" vertical="center" wrapText="1"/>
    </xf>
    <xf numFmtId="0" fontId="24" fillId="12" borderId="56" xfId="7" applyFont="1" applyFill="1" applyBorder="1" applyAlignment="1">
      <alignment horizontal="center" vertical="center"/>
    </xf>
    <xf numFmtId="166" fontId="6" fillId="2" borderId="0" xfId="4" applyNumberFormat="1" applyFont="1" applyFill="1" applyAlignment="1">
      <alignment horizontal="center" vertical="center"/>
    </xf>
    <xf numFmtId="167" fontId="6" fillId="2" borderId="60" xfId="4" applyNumberFormat="1" applyFont="1" applyFill="1" applyBorder="1" applyAlignment="1">
      <alignment horizontal="center" vertical="center"/>
    </xf>
    <xf numFmtId="167" fontId="6" fillId="0" borderId="60" xfId="4" applyNumberFormat="1" applyFont="1" applyFill="1" applyBorder="1" applyAlignment="1">
      <alignment horizontal="center" vertical="center"/>
    </xf>
    <xf numFmtId="0" fontId="24" fillId="0" borderId="51" xfId="7" applyFont="1" applyFill="1" applyBorder="1" applyAlignment="1">
      <alignment horizontal="center" vertical="center" textRotation="90" wrapText="1"/>
    </xf>
    <xf numFmtId="0" fontId="24" fillId="0" borderId="41" xfId="7" applyFont="1" applyFill="1" applyBorder="1" applyAlignment="1">
      <alignment horizontal="center" vertical="center" textRotation="90" wrapText="1"/>
    </xf>
    <xf numFmtId="0" fontId="24" fillId="12" borderId="1" xfId="7" applyFont="1" applyFill="1" applyBorder="1" applyAlignment="1">
      <alignment horizontal="center" vertical="center"/>
    </xf>
    <xf numFmtId="0" fontId="6" fillId="6" borderId="60" xfId="4" applyFont="1" applyFill="1" applyBorder="1" applyAlignment="1">
      <alignment horizontal="center" vertical="center"/>
    </xf>
    <xf numFmtId="0" fontId="6" fillId="0" borderId="60" xfId="4" applyFont="1" applyFill="1" applyBorder="1" applyAlignment="1">
      <alignment horizontal="center" vertical="center"/>
    </xf>
    <xf numFmtId="0" fontId="8" fillId="0" borderId="0" xfId="1" applyFont="1" applyFill="1" applyAlignment="1">
      <alignment horizontal="center" vertical="center"/>
    </xf>
    <xf numFmtId="0" fontId="24" fillId="0" borderId="0" xfId="8" applyFont="1" applyFill="1" applyBorder="1" applyAlignment="1">
      <alignment horizontal="center" vertical="center"/>
    </xf>
    <xf numFmtId="0" fontId="17" fillId="0" borderId="0" xfId="4" applyFont="1" applyFill="1" applyAlignment="1">
      <alignment horizontal="center" vertical="center"/>
    </xf>
    <xf numFmtId="0" fontId="6" fillId="0" borderId="0" xfId="4" applyFont="1" applyFill="1" applyAlignment="1">
      <alignment horizontal="center" vertical="center" wrapText="1"/>
    </xf>
    <xf numFmtId="0" fontId="24" fillId="0" borderId="0" xfId="8" applyFont="1" applyFill="1" applyBorder="1" applyAlignment="1">
      <alignment horizontal="center" vertical="center" wrapText="1"/>
    </xf>
    <xf numFmtId="0" fontId="17" fillId="0" borderId="0" xfId="4" applyFont="1" applyFill="1" applyBorder="1" applyAlignment="1">
      <alignment horizontal="center" vertical="center"/>
    </xf>
    <xf numFmtId="0" fontId="17" fillId="2" borderId="0" xfId="4" applyFont="1" applyFill="1" applyAlignment="1">
      <alignment horizontal="center" vertical="center"/>
    </xf>
    <xf numFmtId="0" fontId="8" fillId="0" borderId="18" xfId="4" applyFont="1" applyFill="1" applyBorder="1" applyAlignment="1">
      <alignment horizontal="center" vertical="center" wrapText="1"/>
    </xf>
    <xf numFmtId="0" fontId="10" fillId="0" borderId="18" xfId="4" applyFont="1" applyFill="1" applyBorder="1" applyAlignment="1">
      <alignment horizontal="center" vertical="center" wrapText="1"/>
    </xf>
    <xf numFmtId="0" fontId="8" fillId="0" borderId="18" xfId="1" applyFont="1" applyFill="1" applyBorder="1" applyAlignment="1">
      <alignment horizontal="center" vertical="center" wrapText="1"/>
    </xf>
    <xf numFmtId="0" fontId="8" fillId="0" borderId="36" xfId="4" applyFont="1" applyFill="1" applyBorder="1" applyAlignment="1">
      <alignment horizontal="center" vertical="center"/>
    </xf>
    <xf numFmtId="0" fontId="17" fillId="5" borderId="0" xfId="4" applyFont="1" applyFill="1" applyAlignment="1">
      <alignment horizontal="center" vertical="center"/>
    </xf>
    <xf numFmtId="49" fontId="8" fillId="2" borderId="0" xfId="1" applyNumberFormat="1" applyFont="1" applyFill="1" applyBorder="1" applyAlignment="1">
      <alignment horizontal="center" vertical="center"/>
    </xf>
    <xf numFmtId="0" fontId="17" fillId="2" borderId="0" xfId="4" applyFont="1" applyFill="1" applyAlignment="1">
      <alignment horizontal="center" vertical="center" wrapText="1"/>
    </xf>
    <xf numFmtId="0" fontId="17" fillId="0" borderId="0" xfId="4" applyFont="1" applyFill="1" applyAlignment="1">
      <alignment horizontal="center" vertical="center" wrapText="1"/>
    </xf>
    <xf numFmtId="0" fontId="32" fillId="0" borderId="0" xfId="9" applyFont="1" applyFill="1" applyAlignment="1">
      <alignment vertical="top" wrapText="1"/>
    </xf>
    <xf numFmtId="0" fontId="32" fillId="0" borderId="0" xfId="9" applyFont="1" applyFill="1" applyAlignment="1">
      <alignment horizontal="left" vertical="center" wrapText="1"/>
    </xf>
    <xf numFmtId="49" fontId="32" fillId="0" borderId="0" xfId="9" applyNumberFormat="1" applyFont="1" applyFill="1" applyAlignment="1">
      <alignment wrapText="1"/>
    </xf>
    <xf numFmtId="0" fontId="33" fillId="0" borderId="0" xfId="9" applyFont="1" applyFill="1" applyAlignment="1">
      <alignment wrapText="1"/>
    </xf>
    <xf numFmtId="0" fontId="33" fillId="0" borderId="0" xfId="9" applyFont="1" applyFill="1"/>
    <xf numFmtId="169" fontId="33" fillId="0" borderId="0" xfId="9" applyNumberFormat="1" applyFont="1" applyFill="1"/>
    <xf numFmtId="0" fontId="34" fillId="0" borderId="0" xfId="9" applyFont="1" applyFill="1"/>
    <xf numFmtId="0" fontId="10" fillId="0" borderId="0" xfId="9" applyFont="1" applyFill="1" applyAlignment="1"/>
    <xf numFmtId="0" fontId="6" fillId="0" borderId="0" xfId="9" applyFont="1" applyFill="1"/>
    <xf numFmtId="0" fontId="10" fillId="0" borderId="0" xfId="9" applyFont="1" applyFill="1" applyAlignment="1">
      <alignment horizontal="center"/>
    </xf>
    <xf numFmtId="0" fontId="8" fillId="0" borderId="0" xfId="10" applyFont="1" applyFill="1" applyAlignment="1">
      <alignment vertical="center"/>
    </xf>
    <xf numFmtId="0" fontId="4" fillId="0" borderId="0" xfId="10" applyFont="1" applyFill="1" applyAlignment="1">
      <alignment vertical="top"/>
    </xf>
    <xf numFmtId="0" fontId="10" fillId="0" borderId="0" xfId="9" applyFont="1" applyFill="1" applyAlignment="1">
      <alignment horizontal="center" vertical="center"/>
    </xf>
    <xf numFmtId="167" fontId="36" fillId="0" borderId="0" xfId="9" applyNumberFormat="1" applyFont="1" applyFill="1"/>
    <xf numFmtId="167" fontId="36" fillId="0" borderId="0" xfId="9" applyNumberFormat="1" applyFont="1" applyFill="1" applyAlignment="1">
      <alignment horizontal="left" wrapText="1"/>
    </xf>
    <xf numFmtId="167" fontId="36" fillId="0" borderId="0" xfId="9" applyNumberFormat="1" applyFont="1" applyFill="1" applyAlignment="1">
      <alignment wrapText="1"/>
    </xf>
    <xf numFmtId="0" fontId="37" fillId="0" borderId="0" xfId="9" applyFont="1" applyFill="1" applyAlignment="1">
      <alignment vertical="center" wrapText="1"/>
    </xf>
    <xf numFmtId="0" fontId="37" fillId="0" borderId="0" xfId="9" applyFont="1" applyFill="1" applyAlignment="1">
      <alignment vertical="center"/>
    </xf>
    <xf numFmtId="164" fontId="34" fillId="0" borderId="0" xfId="9" applyNumberFormat="1" applyFont="1" applyFill="1"/>
    <xf numFmtId="169" fontId="34" fillId="0" borderId="0" xfId="9" applyNumberFormat="1" applyFont="1" applyFill="1"/>
    <xf numFmtId="1" fontId="36" fillId="0" borderId="0" xfId="9" applyNumberFormat="1" applyFont="1" applyFill="1"/>
    <xf numFmtId="3" fontId="38" fillId="0" borderId="0" xfId="9" applyNumberFormat="1" applyFont="1" applyFill="1"/>
    <xf numFmtId="0" fontId="4" fillId="0" borderId="0" xfId="10" applyFont="1" applyFill="1" applyAlignment="1">
      <alignment horizontal="center" vertical="top"/>
    </xf>
    <xf numFmtId="0" fontId="0" fillId="0" borderId="0" xfId="0" applyAlignment="1"/>
    <xf numFmtId="3" fontId="38" fillId="0" borderId="0" xfId="9" applyNumberFormat="1" applyFont="1" applyFill="1" applyAlignment="1">
      <alignment horizontal="left" wrapText="1"/>
    </xf>
    <xf numFmtId="3" fontId="38" fillId="0" borderId="0" xfId="9" applyNumberFormat="1" applyFont="1" applyFill="1" applyBorder="1" applyAlignment="1">
      <alignment wrapText="1"/>
    </xf>
    <xf numFmtId="3" fontId="38" fillId="0" borderId="0" xfId="9" applyNumberFormat="1" applyFont="1" applyFill="1" applyAlignment="1">
      <alignment wrapText="1"/>
    </xf>
    <xf numFmtId="164" fontId="38" fillId="0" borderId="0" xfId="9" applyNumberFormat="1" applyFont="1" applyFill="1"/>
    <xf numFmtId="169" fontId="38" fillId="0" borderId="0" xfId="9" applyNumberFormat="1" applyFont="1" applyFill="1"/>
    <xf numFmtId="0" fontId="33" fillId="2" borderId="0" xfId="9" applyFont="1" applyFill="1"/>
    <xf numFmtId="0" fontId="8" fillId="0" borderId="25" xfId="11" applyFont="1" applyFill="1" applyBorder="1" applyAlignment="1">
      <alignment horizontal="center" vertical="center" wrapText="1"/>
    </xf>
    <xf numFmtId="0" fontId="8" fillId="0" borderId="71" xfId="11" applyFont="1" applyFill="1" applyBorder="1" applyAlignment="1">
      <alignment horizontal="center" vertical="center" wrapText="1"/>
    </xf>
    <xf numFmtId="0" fontId="8" fillId="0" borderId="20" xfId="11" applyFont="1" applyFill="1" applyBorder="1" applyAlignment="1">
      <alignment horizontal="center" vertical="center" wrapText="1"/>
    </xf>
    <xf numFmtId="0" fontId="10" fillId="0" borderId="14" xfId="6" applyFont="1" applyFill="1" applyBorder="1" applyAlignment="1">
      <alignment horizontal="center" vertical="center" textRotation="90" wrapText="1"/>
    </xf>
    <xf numFmtId="0" fontId="10" fillId="0" borderId="15" xfId="6" applyFont="1" applyFill="1" applyBorder="1" applyAlignment="1">
      <alignment horizontal="center" vertical="center" textRotation="90" wrapText="1"/>
    </xf>
    <xf numFmtId="0" fontId="10" fillId="0" borderId="42" xfId="6" applyFont="1" applyFill="1" applyBorder="1" applyAlignment="1">
      <alignment horizontal="center" vertical="center" textRotation="90" wrapText="1"/>
    </xf>
    <xf numFmtId="0" fontId="10" fillId="0" borderId="43" xfId="6" applyFont="1" applyFill="1" applyBorder="1" applyAlignment="1">
      <alignment horizontal="center" vertical="center" textRotation="90" wrapText="1"/>
    </xf>
    <xf numFmtId="0" fontId="10" fillId="0" borderId="20" xfId="6" applyFont="1" applyFill="1" applyBorder="1" applyAlignment="1">
      <alignment horizontal="center" vertical="center" wrapText="1"/>
    </xf>
    <xf numFmtId="0" fontId="10" fillId="0" borderId="71" xfId="6" applyFont="1" applyFill="1" applyBorder="1" applyAlignment="1">
      <alignment horizontal="center" vertical="center" wrapText="1"/>
    </xf>
    <xf numFmtId="0" fontId="8" fillId="0" borderId="16" xfId="11" applyFont="1" applyFill="1" applyBorder="1" applyAlignment="1">
      <alignment horizontal="center" vertical="center" textRotation="90"/>
    </xf>
    <xf numFmtId="0" fontId="8" fillId="0" borderId="15" xfId="11" applyFont="1" applyFill="1" applyBorder="1" applyAlignment="1">
      <alignment horizontal="center" vertical="center" textRotation="90"/>
    </xf>
    <xf numFmtId="0" fontId="8" fillId="0" borderId="14" xfId="11" applyFont="1" applyFill="1" applyBorder="1" applyAlignment="1">
      <alignment horizontal="center" vertical="center" textRotation="90"/>
    </xf>
    <xf numFmtId="0" fontId="8" fillId="0" borderId="14" xfId="11" applyFont="1" applyFill="1" applyBorder="1" applyAlignment="1">
      <alignment horizontal="center" vertical="center" wrapText="1"/>
    </xf>
    <xf numFmtId="4" fontId="33" fillId="0" borderId="0" xfId="9" applyNumberFormat="1" applyFont="1" applyFill="1"/>
    <xf numFmtId="0" fontId="33" fillId="5" borderId="0" xfId="9" applyFont="1" applyFill="1"/>
    <xf numFmtId="4" fontId="33" fillId="5" borderId="0" xfId="9" applyNumberFormat="1" applyFont="1" applyFill="1"/>
    <xf numFmtId="0" fontId="33" fillId="0" borderId="0" xfId="9" applyFont="1" applyFill="1" applyAlignment="1">
      <alignment horizontal="left"/>
    </xf>
    <xf numFmtId="0" fontId="4" fillId="0" borderId="0" xfId="4" applyFont="1" applyFill="1" applyAlignment="1">
      <alignment horizontal="center" vertical="center"/>
    </xf>
    <xf numFmtId="0" fontId="8" fillId="0" borderId="0" xfId="4" applyFont="1" applyFill="1" applyAlignment="1">
      <alignment horizontal="center" vertical="center"/>
    </xf>
    <xf numFmtId="0" fontId="8" fillId="0" borderId="16" xfId="4" applyFont="1" applyFill="1" applyBorder="1" applyAlignment="1">
      <alignment horizontal="center" vertical="center" wrapText="1"/>
    </xf>
    <xf numFmtId="0" fontId="10" fillId="0" borderId="14" xfId="6" applyFont="1" applyFill="1" applyBorder="1" applyAlignment="1">
      <alignment horizontal="center" vertical="center" wrapText="1"/>
    </xf>
    <xf numFmtId="0" fontId="10" fillId="0" borderId="15" xfId="6" applyFont="1" applyFill="1" applyBorder="1" applyAlignment="1">
      <alignment horizontal="center" vertical="center" wrapText="1"/>
    </xf>
    <xf numFmtId="0" fontId="8" fillId="0" borderId="20" xfId="4" applyFont="1" applyFill="1" applyBorder="1" applyAlignment="1">
      <alignment horizontal="center" vertical="center" textRotation="90"/>
    </xf>
    <xf numFmtId="0" fontId="8" fillId="0" borderId="71" xfId="4" applyFont="1" applyFill="1" applyBorder="1" applyAlignment="1">
      <alignment horizontal="center" vertical="center" textRotation="90"/>
    </xf>
    <xf numFmtId="0" fontId="8" fillId="0" borderId="25" xfId="4" applyFont="1" applyFill="1" applyBorder="1" applyAlignment="1">
      <alignment horizontal="center" vertical="center" textRotation="90"/>
    </xf>
    <xf numFmtId="0" fontId="8" fillId="0" borderId="26" xfId="4" applyFont="1" applyFill="1" applyBorder="1" applyAlignment="1">
      <alignment horizontal="center" vertical="center" textRotation="90"/>
    </xf>
    <xf numFmtId="0" fontId="8" fillId="0" borderId="25" xfId="4" applyFont="1" applyFill="1" applyBorder="1" applyAlignment="1">
      <alignment horizontal="center" vertical="center" wrapText="1"/>
    </xf>
    <xf numFmtId="0" fontId="8" fillId="0" borderId="71" xfId="4" applyFont="1" applyFill="1" applyBorder="1" applyAlignment="1">
      <alignment horizontal="center" vertical="center"/>
    </xf>
    <xf numFmtId="0" fontId="8" fillId="0" borderId="35" xfId="4" applyFont="1" applyFill="1" applyBorder="1" applyAlignment="1">
      <alignment horizontal="center" vertical="center" wrapText="1"/>
    </xf>
    <xf numFmtId="0" fontId="10" fillId="0" borderId="14" xfId="9" applyFont="1" applyFill="1" applyBorder="1" applyAlignment="1">
      <alignment horizontal="center" vertical="center" wrapText="1"/>
    </xf>
    <xf numFmtId="0" fontId="8" fillId="0" borderId="19" xfId="1" applyFont="1" applyFill="1" applyBorder="1" applyAlignment="1">
      <alignment horizontal="center" vertical="center"/>
    </xf>
    <xf numFmtId="0" fontId="8" fillId="0" borderId="21" xfId="1" applyFont="1" applyFill="1" applyBorder="1" applyAlignment="1">
      <alignment horizontal="center" vertical="center"/>
    </xf>
    <xf numFmtId="0" fontId="8" fillId="0" borderId="48" xfId="1" applyFont="1" applyFill="1" applyBorder="1" applyAlignment="1">
      <alignment horizontal="center" vertical="center"/>
    </xf>
    <xf numFmtId="0" fontId="8" fillId="0" borderId="67" xfId="1" applyFont="1" applyFill="1" applyBorder="1" applyAlignment="1">
      <alignment horizontal="center" vertical="center"/>
    </xf>
    <xf numFmtId="0" fontId="8" fillId="0" borderId="68" xfId="1" applyFont="1" applyFill="1" applyBorder="1" applyAlignment="1">
      <alignment horizontal="center" vertical="center"/>
    </xf>
    <xf numFmtId="0" fontId="8" fillId="0" borderId="49" xfId="1" applyFont="1" applyFill="1" applyBorder="1" applyAlignment="1">
      <alignment horizontal="center" vertical="center"/>
    </xf>
    <xf numFmtId="0" fontId="8" fillId="0" borderId="50" xfId="1" applyFont="1" applyFill="1" applyBorder="1" applyAlignment="1">
      <alignment horizontal="center" vertical="center"/>
    </xf>
    <xf numFmtId="0" fontId="17" fillId="0" borderId="0" xfId="4" applyFont="1"/>
    <xf numFmtId="0" fontId="17" fillId="0" borderId="0" xfId="4" applyFont="1" applyAlignment="1">
      <alignment vertical="center"/>
    </xf>
    <xf numFmtId="0" fontId="17" fillId="0" borderId="0" xfId="4" applyFont="1" applyAlignment="1">
      <alignment horizontal="center" vertical="center"/>
    </xf>
    <xf numFmtId="0" fontId="13" fillId="0" borderId="0" xfId="4" applyFont="1" applyAlignment="1">
      <alignment horizontal="right" vertical="center"/>
    </xf>
    <xf numFmtId="0" fontId="13" fillId="0" borderId="0" xfId="4" applyFont="1" applyAlignment="1">
      <alignment horizontal="right"/>
    </xf>
    <xf numFmtId="0" fontId="17" fillId="0" borderId="0" xfId="4" applyFont="1" applyAlignment="1">
      <alignment horizontal="right" vertical="center"/>
    </xf>
    <xf numFmtId="0" fontId="8" fillId="0" borderId="0" xfId="1" applyFont="1" applyAlignment="1">
      <alignment vertical="center"/>
    </xf>
    <xf numFmtId="0" fontId="4" fillId="0" borderId="0" xfId="1" applyFont="1" applyAlignment="1">
      <alignment vertical="top"/>
    </xf>
    <xf numFmtId="0" fontId="40" fillId="0" borderId="0" xfId="4" applyFont="1" applyAlignment="1"/>
    <xf numFmtId="0" fontId="17" fillId="0" borderId="0" xfId="4" applyFont="1" applyFill="1"/>
    <xf numFmtId="0" fontId="17" fillId="0" borderId="0" xfId="4" applyFont="1" applyFill="1" applyAlignment="1">
      <alignment vertical="center"/>
    </xf>
    <xf numFmtId="0" fontId="17" fillId="2" borderId="0" xfId="4" applyFont="1" applyFill="1" applyAlignment="1">
      <alignment vertical="center"/>
    </xf>
    <xf numFmtId="0" fontId="10" fillId="0" borderId="12" xfId="4" applyFont="1" applyFill="1" applyBorder="1" applyAlignment="1">
      <alignment horizontal="center" vertical="center" wrapText="1"/>
    </xf>
    <xf numFmtId="0" fontId="8" fillId="0" borderId="18" xfId="1" applyFont="1" applyBorder="1" applyAlignment="1">
      <alignment horizontal="center" vertical="center" wrapText="1"/>
    </xf>
    <xf numFmtId="0" fontId="8" fillId="0" borderId="56" xfId="1" applyFont="1" applyBorder="1" applyAlignment="1">
      <alignment horizontal="center" vertical="center" wrapText="1"/>
    </xf>
    <xf numFmtId="0" fontId="17" fillId="5" borderId="0" xfId="4" applyFont="1" applyFill="1" applyAlignment="1">
      <alignment vertical="center"/>
    </xf>
    <xf numFmtId="0" fontId="17" fillId="5" borderId="0" xfId="4" applyFont="1" applyFill="1"/>
    <xf numFmtId="0" fontId="41" fillId="0" borderId="0" xfId="4" applyFont="1" applyFill="1" applyAlignment="1">
      <alignment horizontal="center" vertical="center"/>
    </xf>
    <xf numFmtId="0" fontId="10" fillId="0" borderId="58" xfId="4" applyFont="1" applyFill="1" applyBorder="1" applyAlignment="1">
      <alignment horizontal="center" vertical="center" textRotation="90" wrapText="1"/>
    </xf>
    <xf numFmtId="0" fontId="10" fillId="0" borderId="57" xfId="4" applyFont="1" applyFill="1" applyBorder="1" applyAlignment="1">
      <alignment horizontal="center" vertical="center" textRotation="90" wrapText="1"/>
    </xf>
    <xf numFmtId="0" fontId="10" fillId="10" borderId="57" xfId="4" applyFont="1" applyFill="1" applyBorder="1" applyAlignment="1">
      <alignment horizontal="center" vertical="center" textRotation="90" wrapText="1"/>
    </xf>
    <xf numFmtId="0" fontId="10" fillId="0" borderId="59" xfId="4" applyFont="1" applyFill="1" applyBorder="1" applyAlignment="1">
      <alignment horizontal="center" vertical="center" textRotation="90" wrapText="1"/>
    </xf>
    <xf numFmtId="0" fontId="10" fillId="0" borderId="58" xfId="4" applyFont="1" applyFill="1" applyBorder="1" applyAlignment="1">
      <alignment horizontal="center" vertical="center" wrapText="1"/>
    </xf>
    <xf numFmtId="0" fontId="10" fillId="0" borderId="59" xfId="4" applyFont="1" applyFill="1" applyBorder="1" applyAlignment="1">
      <alignment horizontal="center" vertical="center" wrapText="1"/>
    </xf>
    <xf numFmtId="0" fontId="10" fillId="0" borderId="14" xfId="4" applyFont="1" applyFill="1" applyBorder="1" applyAlignment="1">
      <alignment horizontal="center" vertical="center" textRotation="90" wrapText="1"/>
    </xf>
    <xf numFmtId="0" fontId="10" fillId="0" borderId="15" xfId="4" applyFont="1" applyFill="1" applyBorder="1" applyAlignment="1">
      <alignment horizontal="center" vertical="center" textRotation="90" wrapText="1"/>
    </xf>
    <xf numFmtId="0" fontId="10" fillId="0" borderId="16" xfId="4" applyFont="1" applyFill="1" applyBorder="1" applyAlignment="1">
      <alignment horizontal="center" vertical="center" textRotation="90" wrapText="1"/>
    </xf>
    <xf numFmtId="0" fontId="8" fillId="0" borderId="21" xfId="4" applyFont="1" applyFill="1" applyBorder="1" applyAlignment="1">
      <alignment horizontal="center" vertical="center"/>
    </xf>
    <xf numFmtId="0" fontId="8" fillId="0" borderId="48" xfId="4" applyFont="1" applyFill="1" applyBorder="1" applyAlignment="1">
      <alignment horizontal="center" vertical="center"/>
    </xf>
    <xf numFmtId="0" fontId="8" fillId="0" borderId="19" xfId="4" applyFont="1" applyFill="1" applyBorder="1" applyAlignment="1">
      <alignment horizontal="center" vertical="center"/>
    </xf>
    <xf numFmtId="49" fontId="8" fillId="0" borderId="41" xfId="4" applyNumberFormat="1" applyFont="1" applyFill="1" applyBorder="1" applyAlignment="1">
      <alignment horizontal="center" vertical="center"/>
    </xf>
    <xf numFmtId="49" fontId="8" fillId="0" borderId="21" xfId="4" applyNumberFormat="1" applyFont="1" applyFill="1" applyBorder="1" applyAlignment="1">
      <alignment horizontal="center" vertical="center"/>
    </xf>
    <xf numFmtId="49" fontId="8" fillId="0" borderId="23" xfId="4" applyNumberFormat="1" applyFont="1" applyFill="1" applyBorder="1" applyAlignment="1">
      <alignment horizontal="center" vertical="center"/>
    </xf>
    <xf numFmtId="166" fontId="21" fillId="6" borderId="60" xfId="1" applyNumberFormat="1" applyFont="1" applyFill="1" applyBorder="1" applyAlignment="1">
      <alignment horizontal="center" vertical="center"/>
    </xf>
    <xf numFmtId="166" fontId="4" fillId="6" borderId="60" xfId="1" applyNumberFormat="1" applyFont="1" applyFill="1" applyBorder="1" applyAlignment="1">
      <alignment horizontal="center" vertical="center"/>
    </xf>
    <xf numFmtId="167" fontId="21" fillId="6" borderId="60" xfId="1" applyNumberFormat="1" applyFont="1" applyFill="1" applyBorder="1" applyAlignment="1">
      <alignment horizontal="center" vertical="center"/>
    </xf>
    <xf numFmtId="166" fontId="41" fillId="0" borderId="0" xfId="4" applyNumberFormat="1" applyFont="1" applyFill="1" applyAlignment="1">
      <alignment horizontal="center" vertical="center"/>
    </xf>
    <xf numFmtId="166" fontId="4" fillId="0" borderId="60" xfId="4" applyNumberFormat="1" applyFont="1" applyFill="1" applyBorder="1" applyAlignment="1">
      <alignment horizontal="center" vertical="center"/>
    </xf>
    <xf numFmtId="0" fontId="4" fillId="10" borderId="60" xfId="1" applyFont="1" applyFill="1" applyBorder="1" applyAlignment="1">
      <alignment horizontal="center" vertical="center"/>
    </xf>
    <xf numFmtId="167" fontId="41" fillId="0" borderId="0" xfId="4" applyNumberFormat="1" applyFont="1" applyFill="1" applyAlignment="1">
      <alignment horizontal="center" vertical="center"/>
    </xf>
    <xf numFmtId="168" fontId="17" fillId="0" borderId="0" xfId="4" applyNumberFormat="1" applyFont="1" applyFill="1" applyAlignment="1">
      <alignment horizontal="center" vertical="center"/>
    </xf>
    <xf numFmtId="0" fontId="17" fillId="0" borderId="18" xfId="4" applyFont="1" applyBorder="1" applyAlignment="1">
      <alignment horizontal="center" vertical="center"/>
    </xf>
    <xf numFmtId="0" fontId="4" fillId="0" borderId="0" xfId="4" applyFont="1" applyAlignment="1">
      <alignment horizontal="center"/>
    </xf>
    <xf numFmtId="0" fontId="4" fillId="0" borderId="0" xfId="4" applyFont="1"/>
    <xf numFmtId="0" fontId="4" fillId="0" borderId="0" xfId="1" applyFont="1" applyAlignment="1">
      <alignment horizontal="center" vertical="top"/>
    </xf>
    <xf numFmtId="0" fontId="17" fillId="0" borderId="0" xfId="4" applyFont="1" applyAlignment="1">
      <alignment horizontal="center" vertical="center" wrapText="1"/>
    </xf>
    <xf numFmtId="0" fontId="30" fillId="0" borderId="0" xfId="4" applyFont="1" applyAlignment="1">
      <alignment horizontal="center" vertical="center" wrapText="1"/>
    </xf>
    <xf numFmtId="0" fontId="30" fillId="0" borderId="18" xfId="4" applyFont="1" applyBorder="1" applyAlignment="1">
      <alignment horizontal="center" vertical="center" wrapText="1"/>
    </xf>
    <xf numFmtId="0" fontId="30" fillId="0" borderId="1" xfId="4" applyFont="1" applyBorder="1" applyAlignment="1">
      <alignment horizontal="center" vertical="center" wrapText="1"/>
    </xf>
    <xf numFmtId="0" fontId="30" fillId="0" borderId="18" xfId="20" applyFont="1" applyFill="1" applyBorder="1" applyAlignment="1">
      <alignment horizontal="center" vertical="center" wrapText="1"/>
    </xf>
    <xf numFmtId="49" fontId="30" fillId="0" borderId="18" xfId="4" applyNumberFormat="1" applyFont="1" applyBorder="1" applyAlignment="1">
      <alignment horizontal="center" vertical="center" wrapText="1"/>
    </xf>
    <xf numFmtId="0" fontId="17" fillId="0" borderId="18" xfId="4" applyFont="1" applyBorder="1" applyAlignment="1">
      <alignment vertical="center" wrapText="1"/>
    </xf>
    <xf numFmtId="0" fontId="17" fillId="0" borderId="18" xfId="11" applyFont="1" applyBorder="1" applyAlignment="1">
      <alignment vertical="center" wrapText="1"/>
    </xf>
    <xf numFmtId="10" fontId="17" fillId="0" borderId="13" xfId="21" applyNumberFormat="1" applyFont="1" applyBorder="1" applyAlignment="1">
      <alignment horizontal="center" vertical="center" wrapText="1"/>
    </xf>
    <xf numFmtId="0" fontId="43" fillId="0" borderId="0" xfId="4" applyFont="1" applyFill="1" applyAlignment="1">
      <alignment wrapText="1"/>
    </xf>
    <xf numFmtId="0" fontId="16" fillId="0" borderId="0" xfId="4" applyFont="1" applyFill="1" applyBorder="1" applyAlignment="1">
      <alignment horizontal="center" vertical="center"/>
    </xf>
    <xf numFmtId="0" fontId="17" fillId="0" borderId="0" xfId="4" applyFont="1" applyBorder="1" applyAlignment="1">
      <alignment horizontal="center" vertical="center"/>
    </xf>
    <xf numFmtId="0" fontId="17" fillId="0" borderId="0" xfId="4" applyFont="1" applyAlignment="1">
      <alignment horizontal="center"/>
    </xf>
    <xf numFmtId="0" fontId="6" fillId="0" borderId="0" xfId="13" applyFont="1"/>
    <xf numFmtId="0" fontId="6" fillId="0" borderId="0" xfId="13" applyFont="1" applyFill="1"/>
    <xf numFmtId="0" fontId="6" fillId="0" borderId="0" xfId="13" applyFont="1" applyAlignment="1">
      <alignment horizontal="right"/>
    </xf>
    <xf numFmtId="0" fontId="6" fillId="0" borderId="0" xfId="13" applyFont="1" applyFill="1" applyAlignment="1">
      <alignment horizontal="right"/>
    </xf>
    <xf numFmtId="0" fontId="4" fillId="0" borderId="0" xfId="1" applyFont="1" applyAlignment="1">
      <alignment vertical="center"/>
    </xf>
    <xf numFmtId="0" fontId="10" fillId="0" borderId="0" xfId="13" applyFont="1" applyFill="1" applyAlignment="1">
      <alignment horizontal="center"/>
    </xf>
    <xf numFmtId="0" fontId="6" fillId="0" borderId="0" xfId="13" applyFont="1" applyFill="1" applyAlignment="1">
      <alignment vertical="center"/>
    </xf>
    <xf numFmtId="0" fontId="6" fillId="0" borderId="18" xfId="13" applyFont="1" applyBorder="1" applyAlignment="1">
      <alignment horizontal="center" vertical="center" wrapText="1"/>
    </xf>
    <xf numFmtId="0" fontId="26" fillId="0" borderId="18" xfId="7" applyFont="1" applyBorder="1" applyAlignment="1">
      <alignment horizontal="center" vertical="center"/>
    </xf>
    <xf numFmtId="0" fontId="26" fillId="0" borderId="1" xfId="7" applyFont="1" applyBorder="1" applyAlignment="1">
      <alignment horizontal="center" vertical="center"/>
    </xf>
    <xf numFmtId="0" fontId="6" fillId="0" borderId="1" xfId="13" applyFont="1" applyBorder="1" applyAlignment="1">
      <alignment horizontal="center" vertical="center" wrapText="1"/>
    </xf>
    <xf numFmtId="0" fontId="26" fillId="0" borderId="5" xfId="7" applyFont="1" applyFill="1" applyBorder="1" applyAlignment="1">
      <alignment horizontal="center" vertical="center"/>
    </xf>
    <xf numFmtId="0" fontId="26" fillId="0" borderId="37" xfId="7" applyFont="1" applyBorder="1" applyAlignment="1">
      <alignment horizontal="center" vertical="center"/>
    </xf>
    <xf numFmtId="0" fontId="6" fillId="0" borderId="75" xfId="13" applyFont="1" applyBorder="1" applyAlignment="1">
      <alignment vertical="center" wrapText="1"/>
    </xf>
    <xf numFmtId="0" fontId="6" fillId="0" borderId="27" xfId="13" applyFont="1" applyBorder="1" applyAlignment="1">
      <alignment horizontal="center" vertical="center"/>
    </xf>
    <xf numFmtId="0" fontId="6" fillId="0" borderId="63" xfId="13" applyFont="1" applyBorder="1" applyAlignment="1">
      <alignment vertical="center" wrapText="1"/>
    </xf>
    <xf numFmtId="0" fontId="6" fillId="0" borderId="38" xfId="13" applyFont="1" applyBorder="1" applyAlignment="1">
      <alignment horizontal="center" vertical="center"/>
    </xf>
    <xf numFmtId="0" fontId="6" fillId="0" borderId="76" xfId="13" applyFont="1" applyBorder="1" applyAlignment="1">
      <alignment vertical="center" wrapText="1"/>
    </xf>
    <xf numFmtId="1" fontId="6" fillId="0" borderId="38" xfId="13" applyNumberFormat="1" applyFont="1" applyBorder="1" applyAlignment="1">
      <alignment horizontal="center" vertical="center" wrapText="1"/>
    </xf>
    <xf numFmtId="1" fontId="6" fillId="0" borderId="13" xfId="13" applyNumberFormat="1" applyFont="1" applyBorder="1" applyAlignment="1">
      <alignment horizontal="center" vertical="center" wrapText="1"/>
    </xf>
    <xf numFmtId="0" fontId="6" fillId="0" borderId="0" xfId="13" applyFont="1" applyAlignment="1">
      <alignment horizontal="left"/>
    </xf>
    <xf numFmtId="0" fontId="6" fillId="0" borderId="0" xfId="4"/>
    <xf numFmtId="0" fontId="14" fillId="0" borderId="0" xfId="11" applyFont="1" applyAlignment="1">
      <alignment wrapText="1"/>
    </xf>
    <xf numFmtId="0" fontId="14" fillId="0" borderId="0" xfId="11" applyFont="1" applyAlignment="1">
      <alignment horizontal="center" wrapText="1"/>
    </xf>
    <xf numFmtId="0" fontId="6" fillId="0" borderId="18" xfId="4" applyFont="1" applyBorder="1" applyAlignment="1">
      <alignment horizontal="center" vertical="center"/>
    </xf>
    <xf numFmtId="0" fontId="6" fillId="0" borderId="18" xfId="4" applyFont="1" applyBorder="1" applyAlignment="1">
      <alignment horizontal="center" vertical="center" wrapText="1"/>
    </xf>
    <xf numFmtId="0" fontId="6" fillId="0" borderId="18" xfId="4" applyFont="1" applyBorder="1" applyAlignment="1">
      <alignment horizontal="center"/>
    </xf>
    <xf numFmtId="0" fontId="6" fillId="0" borderId="13" xfId="4" applyFont="1" applyBorder="1" applyAlignment="1">
      <alignment horizontal="center"/>
    </xf>
    <xf numFmtId="0" fontId="4" fillId="0" borderId="0" xfId="1" applyFont="1" applyFill="1" applyAlignment="1">
      <alignment horizontal="center" vertical="center"/>
    </xf>
    <xf numFmtId="172" fontId="6" fillId="0" borderId="0" xfId="13" applyNumberFormat="1" applyFont="1"/>
    <xf numFmtId="0" fontId="4" fillId="0" borderId="60" xfId="1" applyFont="1" applyFill="1" applyBorder="1" applyAlignment="1">
      <alignment horizontal="center" vertical="center"/>
    </xf>
    <xf numFmtId="0" fontId="4" fillId="2" borderId="60" xfId="1" applyFont="1" applyFill="1" applyBorder="1" applyAlignment="1">
      <alignment horizontal="center" vertical="center"/>
    </xf>
    <xf numFmtId="0" fontId="4" fillId="0" borderId="0" xfId="1" applyFont="1" applyFill="1" applyAlignment="1">
      <alignment horizontal="center" vertical="center"/>
    </xf>
    <xf numFmtId="0" fontId="4" fillId="0" borderId="0" xfId="1" applyFont="1" applyFill="1" applyAlignment="1">
      <alignment horizontal="center" vertical="center"/>
    </xf>
    <xf numFmtId="0" fontId="4" fillId="0" borderId="0" xfId="1" applyFont="1" applyFill="1" applyAlignment="1">
      <alignment horizontal="center" vertical="center"/>
    </xf>
    <xf numFmtId="166" fontId="8" fillId="0" borderId="60" xfId="1" applyNumberFormat="1" applyFont="1" applyFill="1" applyBorder="1" applyAlignment="1">
      <alignment horizontal="center" vertical="center"/>
    </xf>
    <xf numFmtId="166" fontId="6" fillId="0" borderId="60" xfId="2" applyNumberFormat="1" applyFont="1" applyFill="1" applyBorder="1" applyAlignment="1">
      <alignment horizontal="center" vertical="center"/>
    </xf>
    <xf numFmtId="166" fontId="6" fillId="0" borderId="60" xfId="2" applyNumberFormat="1" applyFont="1" applyFill="1" applyBorder="1" applyAlignment="1">
      <alignment vertical="center" wrapText="1"/>
    </xf>
    <xf numFmtId="49" fontId="6" fillId="0" borderId="60" xfId="1" applyNumberFormat="1" applyFont="1" applyFill="1" applyBorder="1" applyAlignment="1">
      <alignment horizontal="center" vertical="center"/>
    </xf>
    <xf numFmtId="0" fontId="6" fillId="2" borderId="60" xfId="1" applyFont="1" applyFill="1" applyBorder="1" applyAlignment="1">
      <alignment horizontal="center" vertical="center"/>
    </xf>
    <xf numFmtId="0" fontId="6" fillId="0" borderId="60" xfId="1" applyFont="1" applyFill="1" applyBorder="1" applyAlignment="1">
      <alignment horizontal="center" vertical="center"/>
    </xf>
    <xf numFmtId="0" fontId="6" fillId="2" borderId="60" xfId="1" applyFont="1" applyFill="1" applyBorder="1" applyAlignment="1">
      <alignment horizontal="left" vertical="center"/>
    </xf>
    <xf numFmtId="0" fontId="6" fillId="0" borderId="60" xfId="1" applyFont="1" applyFill="1" applyBorder="1" applyAlignment="1">
      <alignment horizontal="left" vertical="center"/>
    </xf>
    <xf numFmtId="167" fontId="4" fillId="2" borderId="60" xfId="1" applyNumberFormat="1" applyFont="1" applyFill="1" applyBorder="1" applyAlignment="1">
      <alignment horizontal="center" vertical="center"/>
    </xf>
    <xf numFmtId="49" fontId="8" fillId="4" borderId="60" xfId="1" applyNumberFormat="1" applyFont="1" applyFill="1" applyBorder="1" applyAlignment="1">
      <alignment horizontal="center" vertical="center"/>
    </xf>
    <xf numFmtId="4" fontId="8" fillId="4" borderId="60" xfId="1" applyNumberFormat="1" applyFont="1" applyFill="1" applyBorder="1" applyAlignment="1">
      <alignment horizontal="left" vertical="center" wrapText="1"/>
    </xf>
    <xf numFmtId="166" fontId="8" fillId="4" borderId="60" xfId="1" applyNumberFormat="1" applyFont="1" applyFill="1" applyBorder="1" applyAlignment="1">
      <alignment horizontal="center" vertical="center"/>
    </xf>
    <xf numFmtId="49" fontId="4" fillId="4" borderId="60" xfId="1" applyNumberFormat="1" applyFont="1" applyFill="1" applyBorder="1" applyAlignment="1">
      <alignment horizontal="center" vertical="center"/>
    </xf>
    <xf numFmtId="166" fontId="4" fillId="4" borderId="60" xfId="1" applyNumberFormat="1" applyFont="1" applyFill="1" applyBorder="1" applyAlignment="1">
      <alignment horizontal="center" vertical="center"/>
    </xf>
    <xf numFmtId="4" fontId="4" fillId="0" borderId="60" xfId="1" applyNumberFormat="1" applyFont="1" applyFill="1" applyBorder="1" applyAlignment="1">
      <alignment horizontal="left" vertical="center" wrapText="1"/>
    </xf>
    <xf numFmtId="49" fontId="8" fillId="0" borderId="60" xfId="1" applyNumberFormat="1" applyFont="1" applyFill="1" applyBorder="1" applyAlignment="1">
      <alignment horizontal="center" vertical="center"/>
    </xf>
    <xf numFmtId="167" fontId="8" fillId="0" borderId="60" xfId="1" applyNumberFormat="1" applyFont="1" applyFill="1" applyBorder="1" applyAlignment="1">
      <alignment horizontal="center" vertical="center"/>
    </xf>
    <xf numFmtId="167" fontId="4" fillId="0" borderId="60" xfId="1" applyNumberFormat="1" applyFont="1" applyFill="1" applyBorder="1" applyAlignment="1">
      <alignment horizontal="center" vertical="center"/>
    </xf>
    <xf numFmtId="167" fontId="6" fillId="0" borderId="60" xfId="2" applyNumberFormat="1" applyFont="1" applyFill="1" applyBorder="1" applyAlignment="1">
      <alignment horizontal="center" vertical="center" wrapText="1"/>
    </xf>
    <xf numFmtId="0" fontId="4" fillId="0" borderId="60" xfId="2" applyFont="1" applyFill="1" applyBorder="1" applyAlignment="1">
      <alignment horizontal="left" vertical="center" wrapText="1"/>
    </xf>
    <xf numFmtId="167" fontId="8" fillId="4" borderId="60" xfId="1" applyNumberFormat="1" applyFont="1" applyFill="1" applyBorder="1" applyAlignment="1">
      <alignment horizontal="center" vertical="center"/>
    </xf>
    <xf numFmtId="4" fontId="6" fillId="0" borderId="60" xfId="1" applyNumberFormat="1" applyFont="1" applyFill="1" applyBorder="1" applyAlignment="1">
      <alignment horizontal="left" vertical="center" wrapText="1"/>
    </xf>
    <xf numFmtId="166" fontId="6" fillId="0" borderId="60" xfId="4" applyNumberFormat="1" applyFont="1" applyFill="1" applyBorder="1" applyAlignment="1">
      <alignment horizontal="center" vertical="center"/>
    </xf>
    <xf numFmtId="166" fontId="10" fillId="4" borderId="60" xfId="4" applyNumberFormat="1" applyFont="1" applyFill="1" applyBorder="1" applyAlignment="1">
      <alignment horizontal="center" vertical="center"/>
    </xf>
    <xf numFmtId="3" fontId="10" fillId="4" borderId="60" xfId="4" applyNumberFormat="1" applyFont="1" applyFill="1" applyBorder="1" applyAlignment="1">
      <alignment horizontal="center" vertical="center"/>
    </xf>
    <xf numFmtId="1" fontId="6" fillId="0" borderId="60" xfId="4" applyNumberFormat="1" applyFont="1" applyFill="1" applyBorder="1" applyAlignment="1">
      <alignment horizontal="center" vertical="center"/>
    </xf>
    <xf numFmtId="14" fontId="4" fillId="0" borderId="60" xfId="1" applyNumberFormat="1" applyFont="1" applyFill="1" applyBorder="1" applyAlignment="1">
      <alignment horizontal="center" vertical="center"/>
    </xf>
    <xf numFmtId="49" fontId="4" fillId="2" borderId="60" xfId="1" applyNumberFormat="1" applyFont="1" applyFill="1" applyBorder="1" applyAlignment="1">
      <alignment horizontal="center" vertical="center"/>
    </xf>
    <xf numFmtId="166" fontId="6" fillId="2" borderId="60" xfId="4" applyNumberFormat="1" applyFont="1" applyFill="1" applyBorder="1" applyAlignment="1">
      <alignment horizontal="center" vertical="center" wrapText="1"/>
    </xf>
    <xf numFmtId="4" fontId="4" fillId="0" borderId="60" xfId="1" applyNumberFormat="1" applyFont="1" applyFill="1" applyBorder="1" applyAlignment="1">
      <alignment horizontal="left" wrapText="1"/>
    </xf>
    <xf numFmtId="167" fontId="6" fillId="0" borderId="60" xfId="4" applyNumberFormat="1" applyFont="1" applyFill="1" applyBorder="1" applyAlignment="1">
      <alignment horizontal="center" vertical="center" wrapText="1"/>
    </xf>
    <xf numFmtId="167" fontId="6" fillId="2" borderId="60" xfId="4" applyNumberFormat="1" applyFont="1" applyFill="1" applyBorder="1" applyAlignment="1">
      <alignment horizontal="center" vertical="center" wrapText="1"/>
    </xf>
    <xf numFmtId="49" fontId="4" fillId="2" borderId="60" xfId="4" applyNumberFormat="1" applyFont="1" applyFill="1" applyBorder="1" applyAlignment="1" applyProtection="1">
      <alignment horizontal="left" vertical="center" wrapText="1"/>
    </xf>
    <xf numFmtId="166" fontId="6" fillId="0" borderId="60" xfId="4" applyNumberFormat="1" applyFont="1" applyFill="1" applyBorder="1" applyAlignment="1">
      <alignment horizontal="center" vertical="center" wrapText="1"/>
    </xf>
    <xf numFmtId="1" fontId="6" fillId="0" borderId="60" xfId="4" applyNumberFormat="1" applyFont="1" applyFill="1" applyBorder="1" applyAlignment="1">
      <alignment horizontal="center" vertical="center" wrapText="1"/>
    </xf>
    <xf numFmtId="1" fontId="6" fillId="2" borderId="60" xfId="4" applyNumberFormat="1" applyFont="1" applyFill="1" applyBorder="1" applyAlignment="1">
      <alignment horizontal="center" vertical="center" wrapText="1"/>
    </xf>
    <xf numFmtId="49" fontId="4" fillId="6" borderId="60" xfId="1" applyNumberFormat="1" applyFont="1" applyFill="1" applyBorder="1" applyAlignment="1">
      <alignment horizontal="center" vertical="center"/>
    </xf>
    <xf numFmtId="4" fontId="4" fillId="6" borderId="60" xfId="1" applyNumberFormat="1" applyFont="1" applyFill="1" applyBorder="1" applyAlignment="1">
      <alignment horizontal="left" vertical="center" wrapText="1"/>
    </xf>
    <xf numFmtId="167" fontId="4" fillId="6" borderId="60" xfId="1" applyNumberFormat="1" applyFont="1" applyFill="1" applyBorder="1" applyAlignment="1">
      <alignment horizontal="center" vertical="center"/>
    </xf>
    <xf numFmtId="49" fontId="8" fillId="6" borderId="60" xfId="1" applyNumberFormat="1" applyFont="1" applyFill="1" applyBorder="1" applyAlignment="1">
      <alignment horizontal="center" vertical="center"/>
    </xf>
    <xf numFmtId="4" fontId="8" fillId="6" borderId="60" xfId="1" applyNumberFormat="1" applyFont="1" applyFill="1" applyBorder="1" applyAlignment="1">
      <alignment horizontal="left" vertical="center" wrapText="1"/>
    </xf>
    <xf numFmtId="166" fontId="8" fillId="6" borderId="60" xfId="1" applyNumberFormat="1" applyFont="1" applyFill="1" applyBorder="1" applyAlignment="1">
      <alignment horizontal="center" vertical="center"/>
    </xf>
    <xf numFmtId="167" fontId="8" fillId="6" borderId="60" xfId="1" applyNumberFormat="1" applyFont="1" applyFill="1" applyBorder="1" applyAlignment="1">
      <alignment horizontal="center" vertical="center"/>
    </xf>
    <xf numFmtId="0" fontId="6" fillId="0" borderId="60" xfId="4" applyNumberFormat="1" applyFont="1" applyFill="1" applyBorder="1" applyAlignment="1" applyProtection="1">
      <alignment horizontal="left" vertical="center" wrapText="1"/>
    </xf>
    <xf numFmtId="49" fontId="8" fillId="11" borderId="60" xfId="1" applyNumberFormat="1" applyFont="1" applyFill="1" applyBorder="1" applyAlignment="1">
      <alignment horizontal="center" vertical="center"/>
    </xf>
    <xf numFmtId="4" fontId="8" fillId="11" borderId="60" xfId="1" applyNumberFormat="1" applyFont="1" applyFill="1" applyBorder="1" applyAlignment="1">
      <alignment horizontal="left" vertical="center" wrapText="1"/>
    </xf>
    <xf numFmtId="49" fontId="10" fillId="7" borderId="1" xfId="4" applyNumberFormat="1" applyFont="1" applyFill="1" applyBorder="1" applyAlignment="1">
      <alignment horizontal="center" vertical="center" wrapText="1"/>
    </xf>
    <xf numFmtId="3" fontId="10" fillId="7" borderId="1" xfId="4" applyNumberFormat="1" applyFont="1" applyFill="1" applyBorder="1" applyAlignment="1">
      <alignment horizontal="center" vertical="center" wrapText="1"/>
    </xf>
    <xf numFmtId="0" fontId="10" fillId="7" borderId="1" xfId="4" applyFont="1" applyFill="1" applyBorder="1" applyAlignment="1">
      <alignment horizontal="center" vertical="center" wrapText="1"/>
    </xf>
    <xf numFmtId="0" fontId="10" fillId="7" borderId="39" xfId="4" applyFont="1" applyFill="1" applyBorder="1" applyAlignment="1">
      <alignment horizontal="center" vertical="center" wrapText="1"/>
    </xf>
    <xf numFmtId="0" fontId="10" fillId="7" borderId="40" xfId="4" applyFont="1" applyFill="1" applyBorder="1" applyAlignment="1">
      <alignment horizontal="center" vertical="center" wrapText="1"/>
    </xf>
    <xf numFmtId="49" fontId="10" fillId="7" borderId="61" xfId="4" applyNumberFormat="1" applyFont="1" applyFill="1" applyBorder="1" applyAlignment="1">
      <alignment horizontal="center" vertical="center" wrapText="1"/>
    </xf>
    <xf numFmtId="49" fontId="10" fillId="7" borderId="40" xfId="4" applyNumberFormat="1" applyFont="1" applyFill="1" applyBorder="1" applyAlignment="1">
      <alignment horizontal="center" vertical="center" wrapText="1"/>
    </xf>
    <xf numFmtId="49" fontId="10" fillId="7" borderId="51" xfId="4" applyNumberFormat="1" applyFont="1" applyFill="1" applyBorder="1" applyAlignment="1">
      <alignment horizontal="center" vertical="center" wrapText="1"/>
    </xf>
    <xf numFmtId="49" fontId="10" fillId="7" borderId="54" xfId="4" applyNumberFormat="1" applyFont="1" applyFill="1" applyBorder="1" applyAlignment="1">
      <alignment horizontal="center" vertical="center" wrapText="1"/>
    </xf>
    <xf numFmtId="166" fontId="10" fillId="4" borderId="60" xfId="4" applyNumberFormat="1" applyFont="1" applyFill="1" applyBorder="1" applyAlignment="1">
      <alignment horizontal="center" vertical="center" wrapText="1"/>
    </xf>
    <xf numFmtId="0" fontId="8" fillId="4" borderId="60" xfId="1" applyFont="1" applyFill="1" applyBorder="1" applyAlignment="1">
      <alignment horizontal="center" vertical="center"/>
    </xf>
    <xf numFmtId="167" fontId="10" fillId="4" borderId="60" xfId="4" applyNumberFormat="1" applyFont="1" applyFill="1" applyBorder="1" applyAlignment="1">
      <alignment horizontal="center" vertical="center" wrapText="1"/>
    </xf>
    <xf numFmtId="2" fontId="4" fillId="6" borderId="60" xfId="3" applyNumberFormat="1" applyFont="1" applyFill="1" applyBorder="1" applyAlignment="1">
      <alignment horizontal="center" vertical="center"/>
    </xf>
    <xf numFmtId="0" fontId="4" fillId="6" borderId="60" xfId="1" applyFont="1" applyFill="1" applyBorder="1" applyAlignment="1">
      <alignment horizontal="center" vertical="center"/>
    </xf>
    <xf numFmtId="2" fontId="10" fillId="4" borderId="60" xfId="3" applyNumberFormat="1" applyFont="1" applyFill="1" applyBorder="1" applyAlignment="1">
      <alignment horizontal="center" vertical="center" wrapText="1"/>
    </xf>
    <xf numFmtId="49" fontId="4" fillId="6" borderId="60" xfId="3" applyNumberFormat="1" applyFont="1" applyFill="1" applyBorder="1" applyAlignment="1">
      <alignment horizontal="center" vertical="center"/>
    </xf>
    <xf numFmtId="49" fontId="4" fillId="6" borderId="60" xfId="3" applyNumberFormat="1" applyFont="1" applyFill="1" applyBorder="1" applyAlignment="1">
      <alignment horizontal="center" vertical="center" wrapText="1"/>
    </xf>
    <xf numFmtId="166" fontId="10" fillId="6" borderId="60" xfId="4" applyNumberFormat="1" applyFont="1" applyFill="1" applyBorder="1" applyAlignment="1">
      <alignment horizontal="center" vertical="center" wrapText="1"/>
    </xf>
    <xf numFmtId="3" fontId="10" fillId="4" borderId="60" xfId="4" applyNumberFormat="1" applyFont="1" applyFill="1" applyBorder="1" applyAlignment="1">
      <alignment horizontal="center" vertical="center" wrapText="1"/>
    </xf>
    <xf numFmtId="166" fontId="6" fillId="6" borderId="60" xfId="4" applyNumberFormat="1" applyFont="1" applyFill="1" applyBorder="1" applyAlignment="1">
      <alignment horizontal="center" vertical="center"/>
    </xf>
    <xf numFmtId="166" fontId="6" fillId="6" borderId="60" xfId="4" applyNumberFormat="1" applyFont="1" applyFill="1" applyBorder="1" applyAlignment="1">
      <alignment horizontal="left" vertical="center" wrapText="1"/>
    </xf>
    <xf numFmtId="3" fontId="6" fillId="6" borderId="60" xfId="4" applyNumberFormat="1" applyFont="1" applyFill="1" applyBorder="1" applyAlignment="1">
      <alignment horizontal="center" vertical="center" wrapText="1"/>
    </xf>
    <xf numFmtId="166" fontId="6" fillId="0" borderId="60" xfId="4" applyNumberFormat="1" applyFont="1" applyFill="1" applyBorder="1" applyAlignment="1">
      <alignment horizontal="left" vertical="center" wrapText="1"/>
    </xf>
    <xf numFmtId="167" fontId="0" fillId="2" borderId="60" xfId="5" applyNumberFormat="1" applyFont="1" applyFill="1" applyBorder="1" applyAlignment="1" applyProtection="1">
      <alignment horizontal="center" vertical="center" wrapText="1"/>
      <protection locked="0"/>
    </xf>
    <xf numFmtId="166" fontId="8" fillId="11" borderId="60" xfId="1" applyNumberFormat="1" applyFont="1" applyFill="1" applyBorder="1" applyAlignment="1">
      <alignment horizontal="center" vertical="center"/>
    </xf>
    <xf numFmtId="166" fontId="6" fillId="6" borderId="60" xfId="4" applyNumberFormat="1" applyFont="1" applyFill="1" applyBorder="1" applyAlignment="1">
      <alignment vertical="center" wrapText="1"/>
    </xf>
    <xf numFmtId="166" fontId="6" fillId="0" borderId="60" xfId="4" applyNumberFormat="1" applyFont="1" applyFill="1" applyBorder="1" applyAlignment="1">
      <alignment vertical="center" wrapText="1"/>
    </xf>
    <xf numFmtId="167" fontId="4" fillId="4" borderId="60" xfId="1" applyNumberFormat="1" applyFont="1" applyFill="1" applyBorder="1" applyAlignment="1">
      <alignment horizontal="center" vertical="center"/>
    </xf>
    <xf numFmtId="3" fontId="6" fillId="6" borderId="60" xfId="4" applyNumberFormat="1" applyFont="1" applyFill="1" applyBorder="1" applyAlignment="1">
      <alignment horizontal="center" vertical="center"/>
    </xf>
    <xf numFmtId="0" fontId="4" fillId="0" borderId="0" xfId="1" applyFont="1" applyFill="1" applyAlignment="1">
      <alignment horizontal="center" vertical="center"/>
    </xf>
    <xf numFmtId="0" fontId="6" fillId="0" borderId="0" xfId="4" applyFont="1" applyFill="1" applyAlignment="1">
      <alignment horizontal="center" vertical="center"/>
    </xf>
    <xf numFmtId="0" fontId="4" fillId="0" borderId="60" xfId="1" applyFont="1" applyFill="1" applyBorder="1" applyAlignment="1">
      <alignment horizontal="left" vertical="center"/>
    </xf>
    <xf numFmtId="4" fontId="6" fillId="0" borderId="60" xfId="4" applyNumberFormat="1" applyFont="1" applyFill="1" applyBorder="1" applyAlignment="1">
      <alignment horizontal="left" vertical="center" wrapText="1"/>
    </xf>
    <xf numFmtId="167" fontId="6" fillId="0" borderId="60" xfId="4" applyNumberFormat="1" applyFont="1" applyFill="1" applyBorder="1" applyAlignment="1"/>
    <xf numFmtId="0" fontId="6" fillId="0" borderId="0" xfId="4" applyFont="1" applyFill="1" applyAlignment="1">
      <alignment horizontal="center" vertical="center"/>
    </xf>
    <xf numFmtId="0" fontId="6" fillId="0" borderId="60" xfId="4" applyFont="1" applyFill="1" applyBorder="1" applyAlignment="1">
      <alignment horizontal="left" vertical="center"/>
    </xf>
    <xf numFmtId="0" fontId="0" fillId="2" borderId="60" xfId="1" applyFont="1" applyFill="1" applyBorder="1" applyAlignment="1">
      <alignment horizontal="center" vertical="center"/>
    </xf>
    <xf numFmtId="0" fontId="6" fillId="2" borderId="60" xfId="4" applyNumberFormat="1" applyFont="1" applyFill="1" applyBorder="1" applyAlignment="1" applyProtection="1">
      <alignment horizontal="left" vertical="center" wrapText="1"/>
    </xf>
    <xf numFmtId="166" fontId="16" fillId="2" borderId="60" xfId="4" applyNumberFormat="1" applyFont="1" applyFill="1" applyBorder="1" applyAlignment="1">
      <alignment horizontal="center" vertical="center" wrapText="1"/>
    </xf>
    <xf numFmtId="0" fontId="6" fillId="2" borderId="60" xfId="4" applyFont="1" applyFill="1" applyBorder="1" applyAlignment="1">
      <alignment horizontal="center" vertical="center"/>
    </xf>
    <xf numFmtId="0" fontId="10" fillId="7" borderId="7" xfId="4" applyFont="1" applyFill="1" applyBorder="1" applyAlignment="1">
      <alignment horizontal="center" vertical="center" wrapText="1"/>
    </xf>
    <xf numFmtId="0" fontId="10" fillId="7" borderId="52" xfId="4" applyFont="1" applyFill="1" applyBorder="1" applyAlignment="1">
      <alignment horizontal="center" vertical="center" wrapText="1"/>
    </xf>
    <xf numFmtId="0" fontId="10" fillId="7" borderId="51" xfId="4" applyFont="1" applyFill="1" applyBorder="1" applyAlignment="1">
      <alignment horizontal="center" vertical="center" wrapText="1"/>
    </xf>
    <xf numFmtId="0" fontId="10" fillId="7" borderId="61" xfId="4" applyFont="1" applyFill="1" applyBorder="1" applyAlignment="1">
      <alignment horizontal="center" vertical="center" wrapText="1"/>
    </xf>
    <xf numFmtId="166" fontId="6" fillId="4" borderId="60" xfId="4" applyNumberFormat="1" applyFont="1" applyFill="1" applyBorder="1" applyAlignment="1">
      <alignment horizontal="center" vertical="center"/>
    </xf>
    <xf numFmtId="167" fontId="10" fillId="6" borderId="60" xfId="4" applyNumberFormat="1" applyFont="1" applyFill="1" applyBorder="1" applyAlignment="1">
      <alignment horizontal="center" vertical="center" wrapText="1"/>
    </xf>
    <xf numFmtId="166" fontId="10" fillId="6" borderId="60" xfId="4" applyNumberFormat="1" applyFont="1" applyFill="1" applyBorder="1" applyAlignment="1">
      <alignment horizontal="center" vertical="center"/>
    </xf>
    <xf numFmtId="0" fontId="4" fillId="4" borderId="60" xfId="1" applyFont="1" applyFill="1" applyBorder="1" applyAlignment="1">
      <alignment horizontal="center" vertical="center"/>
    </xf>
    <xf numFmtId="167" fontId="6" fillId="4" borderId="60" xfId="4" applyNumberFormat="1" applyFont="1" applyFill="1" applyBorder="1" applyAlignment="1">
      <alignment horizontal="center" vertical="center" wrapText="1"/>
    </xf>
    <xf numFmtId="166" fontId="6" fillId="4" borderId="60" xfId="4" applyNumberFormat="1" applyFont="1" applyFill="1" applyBorder="1" applyAlignment="1">
      <alignment horizontal="center" vertical="center" wrapText="1"/>
    </xf>
    <xf numFmtId="3" fontId="6" fillId="4" borderId="60" xfId="4" applyNumberFormat="1" applyFont="1" applyFill="1" applyBorder="1" applyAlignment="1">
      <alignment horizontal="center" vertical="center" wrapText="1"/>
    </xf>
    <xf numFmtId="3" fontId="6" fillId="4" borderId="60" xfId="4" applyNumberFormat="1" applyFont="1" applyFill="1" applyBorder="1" applyAlignment="1">
      <alignment horizontal="center" vertical="center"/>
    </xf>
    <xf numFmtId="0" fontId="6" fillId="0" borderId="60" xfId="4" applyFont="1" applyFill="1" applyBorder="1" applyAlignment="1">
      <alignment horizontal="left" vertical="center" wrapText="1"/>
    </xf>
    <xf numFmtId="49" fontId="24" fillId="12" borderId="1" xfId="7" applyNumberFormat="1" applyFont="1" applyFill="1" applyBorder="1" applyAlignment="1">
      <alignment horizontal="center" vertical="center"/>
    </xf>
    <xf numFmtId="49" fontId="24" fillId="12" borderId="8" xfId="7" applyNumberFormat="1" applyFont="1" applyFill="1" applyBorder="1" applyAlignment="1">
      <alignment horizontal="center" vertical="center"/>
    </xf>
    <xf numFmtId="49" fontId="24" fillId="12" borderId="51" xfId="7" applyNumberFormat="1" applyFont="1" applyFill="1" applyBorder="1" applyAlignment="1">
      <alignment horizontal="center" vertical="center"/>
    </xf>
    <xf numFmtId="4" fontId="4" fillId="2" borderId="60" xfId="1" applyNumberFormat="1" applyFont="1" applyFill="1" applyBorder="1" applyAlignment="1">
      <alignment horizontal="left" vertical="center" wrapText="1"/>
    </xf>
    <xf numFmtId="0" fontId="10" fillId="4" borderId="60" xfId="4" applyFont="1" applyFill="1" applyBorder="1" applyAlignment="1">
      <alignment horizontal="center" vertical="center"/>
    </xf>
    <xf numFmtId="0" fontId="4" fillId="2" borderId="60" xfId="4" applyFont="1" applyFill="1" applyBorder="1" applyAlignment="1">
      <alignment horizontal="center" vertical="center" wrapText="1"/>
    </xf>
    <xf numFmtId="0" fontId="6" fillId="0" borderId="60" xfId="4" applyFont="1" applyFill="1" applyBorder="1" applyAlignment="1">
      <alignment vertical="center"/>
    </xf>
    <xf numFmtId="0" fontId="6" fillId="0" borderId="60" xfId="4" applyFont="1" applyFill="1" applyBorder="1" applyAlignment="1">
      <alignment vertical="center" wrapText="1"/>
    </xf>
    <xf numFmtId="49" fontId="6" fillId="2" borderId="60" xfId="4" applyNumberFormat="1" applyFont="1" applyFill="1" applyBorder="1" applyAlignment="1" applyProtection="1">
      <alignment horizontal="left" vertical="center" wrapText="1"/>
    </xf>
    <xf numFmtId="0" fontId="6" fillId="0" borderId="60" xfId="4" applyFont="1" applyFill="1" applyBorder="1"/>
    <xf numFmtId="166" fontId="10" fillId="6" borderId="60" xfId="4" applyNumberFormat="1" applyFont="1" applyFill="1" applyBorder="1" applyAlignment="1">
      <alignment vertical="center" wrapText="1"/>
    </xf>
    <xf numFmtId="0" fontId="6" fillId="0" borderId="0" xfId="4" applyFont="1" applyFill="1" applyAlignment="1">
      <alignment horizontal="center" vertical="center"/>
    </xf>
    <xf numFmtId="49" fontId="4" fillId="0" borderId="60" xfId="1" applyNumberFormat="1" applyFont="1" applyFill="1" applyBorder="1" applyAlignment="1">
      <alignment horizontal="left" vertical="center"/>
    </xf>
    <xf numFmtId="49" fontId="4" fillId="2" borderId="60" xfId="1" applyNumberFormat="1" applyFont="1" applyFill="1" applyBorder="1" applyAlignment="1">
      <alignment horizontal="left" vertical="center"/>
    </xf>
    <xf numFmtId="0" fontId="4" fillId="2" borderId="60" xfId="4" applyFont="1" applyFill="1" applyBorder="1" applyAlignment="1">
      <alignment horizontal="left" vertical="center" wrapText="1"/>
    </xf>
    <xf numFmtId="166" fontId="10" fillId="4" borderId="60" xfId="4" applyNumberFormat="1" applyFont="1" applyFill="1" applyBorder="1" applyAlignment="1">
      <alignment horizontal="left" vertical="center" wrapText="1"/>
    </xf>
    <xf numFmtId="2" fontId="10" fillId="4" borderId="60" xfId="3" applyNumberFormat="1" applyFont="1" applyFill="1" applyBorder="1" applyAlignment="1">
      <alignment horizontal="left" vertical="center" wrapText="1"/>
    </xf>
    <xf numFmtId="49" fontId="4" fillId="6" borderId="60" xfId="3" applyNumberFormat="1" applyFont="1" applyFill="1" applyBorder="1" applyAlignment="1">
      <alignment horizontal="left" vertical="center" wrapText="1"/>
    </xf>
    <xf numFmtId="0" fontId="24" fillId="10" borderId="60" xfId="7" applyFont="1" applyFill="1" applyBorder="1" applyAlignment="1">
      <alignment horizontal="center" vertical="center" textRotation="90" wrapText="1"/>
    </xf>
    <xf numFmtId="0" fontId="24" fillId="0" borderId="60" xfId="7" applyFont="1" applyFill="1" applyBorder="1" applyAlignment="1">
      <alignment horizontal="center" vertical="center" textRotation="90" wrapText="1"/>
    </xf>
    <xf numFmtId="0" fontId="10" fillId="0" borderId="60" xfId="4" applyFont="1" applyFill="1" applyBorder="1" applyAlignment="1">
      <alignment horizontal="center" vertical="center" textRotation="90" wrapText="1"/>
    </xf>
    <xf numFmtId="0" fontId="24" fillId="12" borderId="60" xfId="7" applyFont="1" applyFill="1" applyBorder="1" applyAlignment="1">
      <alignment horizontal="center" vertical="center"/>
    </xf>
    <xf numFmtId="49" fontId="24" fillId="12" borderId="60" xfId="7" applyNumberFormat="1" applyFont="1" applyFill="1" applyBorder="1" applyAlignment="1">
      <alignment horizontal="center" vertical="center"/>
    </xf>
    <xf numFmtId="0" fontId="4" fillId="0" borderId="60" xfId="4" applyFont="1" applyFill="1" applyBorder="1" applyAlignment="1">
      <alignment horizontal="left" vertical="center" wrapText="1"/>
    </xf>
    <xf numFmtId="166" fontId="6" fillId="0" borderId="60" xfId="1" applyNumberFormat="1" applyFont="1" applyFill="1" applyBorder="1" applyAlignment="1">
      <alignment horizontal="center" vertical="center"/>
    </xf>
    <xf numFmtId="167" fontId="6" fillId="0" borderId="60" xfId="1" applyNumberFormat="1" applyFont="1" applyFill="1" applyBorder="1" applyAlignment="1">
      <alignment horizontal="center" vertical="center"/>
    </xf>
    <xf numFmtId="0" fontId="6" fillId="0" borderId="0" xfId="4" applyFont="1" applyFill="1" applyAlignment="1">
      <alignment horizontal="center" vertical="center"/>
    </xf>
    <xf numFmtId="0" fontId="4" fillId="0" borderId="0" xfId="1" applyFont="1" applyFill="1" applyAlignment="1">
      <alignment horizontal="center" vertical="center"/>
    </xf>
    <xf numFmtId="0" fontId="6" fillId="0" borderId="0" xfId="4" applyFont="1" applyFill="1" applyAlignment="1">
      <alignment horizontal="center" vertical="center"/>
    </xf>
    <xf numFmtId="0" fontId="7" fillId="0" borderId="60" xfId="4" applyFont="1" applyFill="1" applyBorder="1" applyAlignment="1">
      <alignment horizontal="center" vertical="center"/>
    </xf>
    <xf numFmtId="0" fontId="24" fillId="12" borderId="41" xfId="7" applyFont="1" applyFill="1" applyBorder="1" applyAlignment="1">
      <alignment horizontal="center" vertical="center"/>
    </xf>
    <xf numFmtId="0" fontId="24" fillId="12" borderId="21" xfId="7" applyFont="1" applyFill="1" applyBorder="1" applyAlignment="1">
      <alignment horizontal="center" vertical="center"/>
    </xf>
    <xf numFmtId="167" fontId="6" fillId="6" borderId="60" xfId="4" applyNumberFormat="1" applyFont="1" applyFill="1" applyBorder="1" applyAlignment="1">
      <alignment horizontal="center" vertical="center"/>
    </xf>
    <xf numFmtId="0" fontId="10" fillId="6" borderId="60" xfId="4" applyFont="1" applyFill="1" applyBorder="1" applyAlignment="1">
      <alignment horizontal="center" vertical="center"/>
    </xf>
    <xf numFmtId="4" fontId="6" fillId="0" borderId="60" xfId="1" applyNumberFormat="1" applyFont="1" applyFill="1" applyBorder="1" applyAlignment="1">
      <alignment vertical="center" wrapText="1"/>
    </xf>
    <xf numFmtId="0" fontId="29" fillId="12" borderId="49" xfId="7" applyFont="1" applyFill="1" applyBorder="1" applyAlignment="1">
      <alignment horizontal="center" vertical="center"/>
    </xf>
    <xf numFmtId="0" fontId="29" fillId="12" borderId="21" xfId="7" applyFont="1" applyFill="1" applyBorder="1" applyAlignment="1">
      <alignment horizontal="center" vertical="center"/>
    </xf>
    <xf numFmtId="49" fontId="29" fillId="12" borderId="21" xfId="7" applyNumberFormat="1" applyFont="1" applyFill="1" applyBorder="1" applyAlignment="1">
      <alignment horizontal="center" vertical="center"/>
    </xf>
    <xf numFmtId="49" fontId="29" fillId="12" borderId="23" xfId="7" applyNumberFormat="1" applyFont="1" applyFill="1" applyBorder="1" applyAlignment="1">
      <alignment horizontal="center" vertical="center"/>
    </xf>
    <xf numFmtId="49" fontId="4" fillId="0" borderId="60" xfId="4" applyNumberFormat="1" applyFont="1" applyFill="1" applyBorder="1" applyAlignment="1" applyProtection="1">
      <alignment horizontal="left" vertical="center" wrapText="1"/>
    </xf>
    <xf numFmtId="0" fontId="8" fillId="0" borderId="41" xfId="4" applyFont="1" applyFill="1" applyBorder="1" applyAlignment="1">
      <alignment horizontal="center" vertical="center"/>
    </xf>
    <xf numFmtId="0" fontId="8" fillId="0" borderId="21" xfId="4" applyFont="1" applyFill="1" applyBorder="1" applyAlignment="1">
      <alignment horizontal="center" vertical="center" wrapText="1"/>
    </xf>
    <xf numFmtId="0" fontId="8" fillId="0" borderId="23" xfId="4" applyFont="1" applyFill="1" applyBorder="1" applyAlignment="1">
      <alignment horizontal="center" vertical="center"/>
    </xf>
    <xf numFmtId="3" fontId="10" fillId="4" borderId="60" xfId="0" applyNumberFormat="1" applyFont="1" applyFill="1" applyBorder="1" applyAlignment="1">
      <alignment horizontal="center" vertical="center" wrapText="1"/>
    </xf>
    <xf numFmtId="166" fontId="10" fillId="4" borderId="60" xfId="0" applyNumberFormat="1" applyFont="1" applyFill="1" applyBorder="1" applyAlignment="1">
      <alignment horizontal="center" vertical="center" wrapText="1"/>
    </xf>
    <xf numFmtId="166" fontId="6" fillId="6" borderId="60" xfId="0" applyNumberFormat="1" applyFont="1" applyFill="1" applyBorder="1" applyAlignment="1">
      <alignment horizontal="center" vertical="center" wrapText="1"/>
    </xf>
    <xf numFmtId="49" fontId="8" fillId="6" borderId="60" xfId="3" applyNumberFormat="1" applyFont="1" applyFill="1" applyBorder="1" applyAlignment="1">
      <alignment horizontal="center" vertical="center"/>
    </xf>
    <xf numFmtId="166" fontId="2" fillId="6" borderId="60" xfId="0" applyNumberFormat="1" applyFont="1" applyFill="1" applyBorder="1" applyAlignment="1">
      <alignment horizontal="center" vertical="center" wrapText="1"/>
    </xf>
    <xf numFmtId="0" fontId="8" fillId="6" borderId="60" xfId="1" applyFont="1" applyFill="1" applyBorder="1" applyAlignment="1">
      <alignment horizontal="center" vertical="center"/>
    </xf>
    <xf numFmtId="166" fontId="10" fillId="6" borderId="60" xfId="0" applyNumberFormat="1" applyFont="1" applyFill="1" applyBorder="1" applyAlignment="1">
      <alignment horizontal="center" vertical="center" wrapText="1"/>
    </xf>
    <xf numFmtId="166" fontId="10" fillId="4" borderId="60" xfId="0" applyNumberFormat="1" applyFont="1" applyFill="1" applyBorder="1" applyAlignment="1">
      <alignment horizontal="center" vertical="center"/>
    </xf>
    <xf numFmtId="166" fontId="10" fillId="6" borderId="60" xfId="0" applyNumberFormat="1" applyFont="1" applyFill="1" applyBorder="1" applyAlignment="1">
      <alignment horizontal="center" vertical="center"/>
    </xf>
    <xf numFmtId="166" fontId="6" fillId="0" borderId="60" xfId="0" applyNumberFormat="1" applyFont="1" applyFill="1" applyBorder="1" applyAlignment="1">
      <alignment horizontal="center" vertical="center"/>
    </xf>
    <xf numFmtId="166" fontId="6" fillId="0" borderId="60" xfId="0" applyNumberFormat="1" applyFont="1" applyFill="1" applyBorder="1" applyAlignment="1">
      <alignment horizontal="left" vertical="center" wrapText="1"/>
    </xf>
    <xf numFmtId="49" fontId="4" fillId="2" borderId="60" xfId="0" applyNumberFormat="1" applyFont="1" applyFill="1" applyBorder="1" applyAlignment="1" applyProtection="1">
      <alignment horizontal="left" vertical="center" wrapText="1"/>
    </xf>
    <xf numFmtId="0" fontId="4" fillId="0" borderId="60" xfId="4" applyFont="1" applyFill="1" applyBorder="1" applyAlignment="1">
      <alignment horizontal="center" vertical="center"/>
    </xf>
    <xf numFmtId="0" fontId="30" fillId="6" borderId="60" xfId="4" applyFont="1" applyFill="1" applyBorder="1" applyAlignment="1">
      <alignment horizontal="center" vertical="center"/>
    </xf>
    <xf numFmtId="0" fontId="30" fillId="0" borderId="60" xfId="4" applyFont="1" applyFill="1" applyBorder="1" applyAlignment="1">
      <alignment horizontal="center" vertical="center"/>
    </xf>
    <xf numFmtId="166" fontId="10" fillId="6" borderId="60" xfId="0" applyNumberFormat="1" applyFont="1" applyFill="1" applyBorder="1" applyAlignment="1">
      <alignment vertical="center" wrapText="1"/>
    </xf>
    <xf numFmtId="166" fontId="6" fillId="0" borderId="60" xfId="0" applyNumberFormat="1" applyFont="1" applyFill="1" applyBorder="1" applyAlignment="1">
      <alignment vertical="center" wrapText="1"/>
    </xf>
    <xf numFmtId="0" fontId="4" fillId="0" borderId="60" xfId="0" applyFont="1" applyFill="1" applyBorder="1" applyAlignment="1">
      <alignment horizontal="left" vertical="center" wrapText="1"/>
    </xf>
    <xf numFmtId="0" fontId="17" fillId="0" borderId="60" xfId="4" applyFont="1" applyFill="1" applyBorder="1" applyAlignment="1">
      <alignment horizontal="center" vertical="center"/>
    </xf>
    <xf numFmtId="0" fontId="8" fillId="0" borderId="1" xfId="1" applyFont="1" applyFill="1" applyBorder="1" applyAlignment="1">
      <alignment horizontal="center" vertical="center"/>
    </xf>
    <xf numFmtId="0" fontId="8" fillId="0" borderId="41" xfId="1" applyFont="1" applyFill="1" applyBorder="1" applyAlignment="1">
      <alignment horizontal="center" vertical="center"/>
    </xf>
    <xf numFmtId="0" fontId="8" fillId="0" borderId="23" xfId="1" applyFont="1" applyFill="1" applyBorder="1" applyAlignment="1">
      <alignment horizontal="center" vertical="center"/>
    </xf>
    <xf numFmtId="0" fontId="8" fillId="0" borderId="5" xfId="1" applyFont="1" applyFill="1" applyBorder="1" applyAlignment="1">
      <alignment horizontal="center" vertical="center"/>
    </xf>
    <xf numFmtId="0" fontId="8" fillId="4" borderId="60" xfId="4" applyFont="1" applyFill="1" applyBorder="1" applyAlignment="1">
      <alignment horizontal="center" vertical="center"/>
    </xf>
    <xf numFmtId="167" fontId="8" fillId="4" borderId="60" xfId="4" applyNumberFormat="1" applyFont="1" applyFill="1" applyBorder="1" applyAlignment="1">
      <alignment horizontal="center" vertical="center"/>
    </xf>
    <xf numFmtId="166" fontId="6" fillId="6" borderId="60" xfId="0" applyNumberFormat="1" applyFont="1" applyFill="1" applyBorder="1" applyAlignment="1">
      <alignment horizontal="center" vertical="center"/>
    </xf>
    <xf numFmtId="0" fontId="4" fillId="0" borderId="60" xfId="1" applyFont="1" applyFill="1" applyBorder="1" applyAlignment="1">
      <alignment horizontal="center" vertical="center" wrapText="1"/>
    </xf>
    <xf numFmtId="0" fontId="8" fillId="0" borderId="60" xfId="1" applyFont="1" applyFill="1" applyBorder="1" applyAlignment="1">
      <alignment horizontal="center" vertical="center"/>
    </xf>
    <xf numFmtId="2" fontId="4" fillId="0" borderId="60" xfId="1" applyNumberFormat="1" applyFont="1" applyFill="1" applyBorder="1" applyAlignment="1">
      <alignment horizontal="center" vertical="center" wrapText="1"/>
    </xf>
    <xf numFmtId="166" fontId="10" fillId="4" borderId="60" xfId="0" applyNumberFormat="1" applyFont="1" applyFill="1" applyBorder="1" applyAlignment="1">
      <alignment horizontal="left" vertical="center" wrapText="1"/>
    </xf>
    <xf numFmtId="166" fontId="6" fillId="6" borderId="60" xfId="0" applyNumberFormat="1" applyFont="1" applyFill="1" applyBorder="1" applyAlignment="1">
      <alignment horizontal="left" vertical="center" wrapText="1"/>
    </xf>
    <xf numFmtId="0" fontId="8" fillId="0" borderId="7" xfId="4" applyFont="1" applyFill="1" applyBorder="1" applyAlignment="1">
      <alignment horizontal="center" vertical="center"/>
    </xf>
    <xf numFmtId="0" fontId="8" fillId="0" borderId="1" xfId="4" applyFont="1" applyFill="1" applyBorder="1" applyAlignment="1">
      <alignment horizontal="center" vertical="center"/>
    </xf>
    <xf numFmtId="0" fontId="8" fillId="0" borderId="8" xfId="4" applyFont="1" applyFill="1" applyBorder="1" applyAlignment="1">
      <alignment horizontal="center" vertical="center"/>
    </xf>
    <xf numFmtId="0" fontId="8" fillId="0" borderId="12" xfId="4" applyFont="1" applyFill="1" applyBorder="1" applyAlignment="1">
      <alignment horizontal="center" vertical="center"/>
    </xf>
    <xf numFmtId="166" fontId="10" fillId="4" borderId="60" xfId="13" applyNumberFormat="1" applyFont="1" applyFill="1" applyBorder="1" applyAlignment="1">
      <alignment horizontal="center" vertical="center" wrapText="1"/>
    </xf>
    <xf numFmtId="2" fontId="10" fillId="4" borderId="60" xfId="14" applyNumberFormat="1" applyFont="1" applyFill="1" applyBorder="1" applyAlignment="1">
      <alignment horizontal="center" vertical="center" wrapText="1"/>
    </xf>
    <xf numFmtId="49" fontId="4" fillId="6" borderId="60" xfId="14" applyNumberFormat="1" applyFont="1" applyFill="1" applyBorder="1" applyAlignment="1">
      <alignment horizontal="center" vertical="center"/>
    </xf>
    <xf numFmtId="49" fontId="4" fillId="6" borderId="60" xfId="14" applyNumberFormat="1" applyFont="1" applyFill="1" applyBorder="1" applyAlignment="1">
      <alignment horizontal="center" vertical="center" wrapText="1"/>
    </xf>
    <xf numFmtId="166" fontId="6" fillId="6" borderId="60" xfId="13" applyNumberFormat="1" applyFont="1" applyFill="1" applyBorder="1" applyAlignment="1">
      <alignment horizontal="center" vertical="center" wrapText="1"/>
    </xf>
    <xf numFmtId="166" fontId="6" fillId="6" borderId="60" xfId="15" applyNumberFormat="1" applyFont="1" applyFill="1" applyBorder="1" applyAlignment="1">
      <alignment horizontal="center" vertical="center" wrapText="1"/>
    </xf>
    <xf numFmtId="166" fontId="10" fillId="4" borderId="60" xfId="16" applyNumberFormat="1" applyFont="1" applyFill="1" applyBorder="1" applyAlignment="1">
      <alignment horizontal="center" vertical="center" wrapText="1"/>
    </xf>
    <xf numFmtId="166" fontId="10" fillId="4" borderId="60" xfId="16" applyNumberFormat="1" applyFont="1" applyFill="1" applyBorder="1" applyAlignment="1">
      <alignment horizontal="center" vertical="center"/>
    </xf>
    <xf numFmtId="3" fontId="10" fillId="4" borderId="60" xfId="16" applyNumberFormat="1" applyFont="1" applyFill="1" applyBorder="1" applyAlignment="1">
      <alignment horizontal="center" vertical="center" wrapText="1"/>
    </xf>
    <xf numFmtId="166" fontId="6" fillId="6" borderId="60" xfId="16" applyNumberFormat="1" applyFont="1" applyFill="1" applyBorder="1" applyAlignment="1">
      <alignment horizontal="center" vertical="center"/>
    </xf>
    <xf numFmtId="166" fontId="6" fillId="6" borderId="60" xfId="16" applyNumberFormat="1" applyFont="1" applyFill="1" applyBorder="1" applyAlignment="1">
      <alignment horizontal="center" vertical="center" wrapText="1"/>
    </xf>
    <xf numFmtId="3" fontId="6" fillId="6" borderId="60" xfId="16" applyNumberFormat="1" applyFont="1" applyFill="1" applyBorder="1" applyAlignment="1">
      <alignment horizontal="center" vertical="center" wrapText="1"/>
    </xf>
    <xf numFmtId="3" fontId="6" fillId="0" borderId="60" xfId="16" applyNumberFormat="1" applyFont="1" applyFill="1" applyBorder="1" applyAlignment="1">
      <alignment horizontal="center" vertical="center" wrapText="1"/>
    </xf>
    <xf numFmtId="167" fontId="6" fillId="6" borderId="60" xfId="17" applyNumberFormat="1" applyFont="1" applyFill="1" applyBorder="1" applyAlignment="1">
      <alignment horizontal="center" vertical="center" wrapText="1"/>
    </xf>
    <xf numFmtId="167" fontId="10" fillId="4" borderId="60" xfId="17" applyNumberFormat="1" applyFont="1" applyFill="1" applyBorder="1" applyAlignment="1">
      <alignment horizontal="center" vertical="center" wrapText="1"/>
    </xf>
    <xf numFmtId="3" fontId="6" fillId="2" borderId="60" xfId="16" applyNumberFormat="1" applyFont="1" applyFill="1" applyBorder="1" applyAlignment="1">
      <alignment horizontal="center" vertical="center" wrapText="1"/>
    </xf>
    <xf numFmtId="166" fontId="6" fillId="6" borderId="60" xfId="18" applyNumberFormat="1" applyFont="1" applyFill="1" applyBorder="1" applyAlignment="1">
      <alignment horizontal="center" vertical="center"/>
    </xf>
    <xf numFmtId="166" fontId="6" fillId="0" borderId="60" xfId="18" applyNumberFormat="1" applyFont="1" applyFill="1" applyBorder="1" applyAlignment="1">
      <alignment horizontal="center" vertical="center"/>
    </xf>
    <xf numFmtId="166" fontId="6" fillId="6" borderId="60" xfId="19" applyNumberFormat="1" applyFont="1" applyFill="1" applyBorder="1" applyAlignment="1">
      <alignment horizontal="center" vertical="center"/>
    </xf>
    <xf numFmtId="166" fontId="10" fillId="4" borderId="60" xfId="19" applyNumberFormat="1" applyFont="1" applyFill="1" applyBorder="1" applyAlignment="1">
      <alignment horizontal="center" vertical="center" wrapText="1"/>
    </xf>
    <xf numFmtId="166" fontId="10" fillId="4" borderId="60" xfId="19" applyNumberFormat="1" applyFont="1" applyFill="1" applyBorder="1" applyAlignment="1">
      <alignment horizontal="center" vertical="center"/>
    </xf>
    <xf numFmtId="3" fontId="10" fillId="4" borderId="60" xfId="19" applyNumberFormat="1" applyFont="1" applyFill="1" applyBorder="1" applyAlignment="1">
      <alignment horizontal="center" vertical="center"/>
    </xf>
    <xf numFmtId="3" fontId="6" fillId="6" borderId="60" xfId="19" applyNumberFormat="1" applyFont="1" applyFill="1" applyBorder="1" applyAlignment="1">
      <alignment horizontal="center" vertical="center"/>
    </xf>
    <xf numFmtId="3" fontId="10" fillId="0" borderId="60" xfId="19" applyNumberFormat="1" applyFont="1" applyFill="1" applyBorder="1" applyAlignment="1">
      <alignment horizontal="center" vertical="center"/>
    </xf>
    <xf numFmtId="1" fontId="6" fillId="0" borderId="60" xfId="16" applyNumberFormat="1" applyFont="1" applyFill="1" applyBorder="1" applyAlignment="1">
      <alignment horizontal="center" vertical="center"/>
    </xf>
    <xf numFmtId="1" fontId="6" fillId="0" borderId="60" xfId="16" applyNumberFormat="1" applyFont="1" applyFill="1" applyBorder="1" applyAlignment="1">
      <alignment horizontal="center" vertical="center" wrapText="1"/>
    </xf>
    <xf numFmtId="1" fontId="6" fillId="0" borderId="60" xfId="19" applyNumberFormat="1" applyFont="1" applyFill="1" applyBorder="1" applyAlignment="1">
      <alignment horizontal="center" vertical="center"/>
    </xf>
    <xf numFmtId="1" fontId="4" fillId="0" borderId="60" xfId="1" applyNumberFormat="1" applyFont="1" applyFill="1" applyBorder="1" applyAlignment="1">
      <alignment horizontal="center" vertical="center"/>
    </xf>
    <xf numFmtId="3" fontId="6" fillId="0" borderId="60" xfId="19" applyNumberFormat="1" applyFont="1" applyFill="1" applyBorder="1" applyAlignment="1">
      <alignment horizontal="center" vertical="center"/>
    </xf>
    <xf numFmtId="0" fontId="8" fillId="4" borderId="60" xfId="1" applyFont="1" applyFill="1" applyBorder="1" applyAlignment="1">
      <alignment horizontal="left" vertical="center" wrapText="1"/>
    </xf>
    <xf numFmtId="2" fontId="10" fillId="4" borderId="60" xfId="14" applyNumberFormat="1" applyFont="1" applyFill="1" applyBorder="1" applyAlignment="1">
      <alignment horizontal="left" vertical="center" wrapText="1"/>
    </xf>
    <xf numFmtId="49" fontId="4" fillId="6" borderId="60" xfId="14" applyNumberFormat="1" applyFont="1" applyFill="1" applyBorder="1" applyAlignment="1">
      <alignment horizontal="left" vertical="center" wrapText="1"/>
    </xf>
    <xf numFmtId="166" fontId="10" fillId="4" borderId="60" xfId="16" applyNumberFormat="1" applyFont="1" applyFill="1" applyBorder="1" applyAlignment="1">
      <alignment horizontal="left" vertical="center" wrapText="1"/>
    </xf>
    <xf numFmtId="166" fontId="6" fillId="6" borderId="60" xfId="16" applyNumberFormat="1" applyFont="1" applyFill="1" applyBorder="1" applyAlignment="1">
      <alignment horizontal="left" vertical="center" wrapText="1"/>
    </xf>
    <xf numFmtId="166" fontId="6" fillId="0" borderId="60" xfId="16" applyNumberFormat="1" applyFont="1" applyFill="1" applyBorder="1" applyAlignment="1">
      <alignment horizontal="left" vertical="center" wrapText="1"/>
    </xf>
    <xf numFmtId="166" fontId="6" fillId="6" borderId="60" xfId="18" applyNumberFormat="1" applyFont="1" applyFill="1" applyBorder="1" applyAlignment="1">
      <alignment horizontal="left" vertical="center" wrapText="1"/>
    </xf>
    <xf numFmtId="166" fontId="6" fillId="0" borderId="60" xfId="18" applyNumberFormat="1" applyFont="1" applyFill="1" applyBorder="1" applyAlignment="1">
      <alignment horizontal="left" vertical="center" wrapText="1"/>
    </xf>
    <xf numFmtId="166" fontId="6" fillId="6" borderId="60" xfId="19" applyNumberFormat="1" applyFont="1" applyFill="1" applyBorder="1" applyAlignment="1">
      <alignment horizontal="left" vertical="center" wrapText="1"/>
    </xf>
    <xf numFmtId="0" fontId="8" fillId="0" borderId="39" xfId="4" applyFont="1" applyFill="1" applyBorder="1" applyAlignment="1">
      <alignment horizontal="center" vertical="center"/>
    </xf>
    <xf numFmtId="0" fontId="8" fillId="0" borderId="61" xfId="4" applyFont="1" applyFill="1" applyBorder="1" applyAlignment="1">
      <alignment horizontal="center" vertical="center"/>
    </xf>
    <xf numFmtId="0" fontId="8" fillId="0" borderId="40" xfId="4" applyFont="1" applyFill="1" applyBorder="1" applyAlignment="1">
      <alignment horizontal="center" vertical="center"/>
    </xf>
    <xf numFmtId="166" fontId="42" fillId="4" borderId="60" xfId="1" applyNumberFormat="1" applyFont="1" applyFill="1" applyBorder="1" applyAlignment="1">
      <alignment horizontal="center" vertical="center"/>
    </xf>
    <xf numFmtId="166" fontId="8" fillId="4" borderId="60" xfId="4" applyNumberFormat="1" applyFont="1" applyFill="1" applyBorder="1" applyAlignment="1">
      <alignment horizontal="center" vertical="center"/>
    </xf>
    <xf numFmtId="166" fontId="42" fillId="4" borderId="60" xfId="4" applyNumberFormat="1" applyFont="1" applyFill="1" applyBorder="1" applyAlignment="1">
      <alignment horizontal="center" vertical="center"/>
    </xf>
    <xf numFmtId="0" fontId="4" fillId="4" borderId="60" xfId="4" applyFont="1" applyFill="1" applyBorder="1" applyAlignment="1">
      <alignment horizontal="center" vertical="center"/>
    </xf>
    <xf numFmtId="166" fontId="42" fillId="4" borderId="60" xfId="4" applyNumberFormat="1" applyFont="1" applyFill="1" applyBorder="1" applyAlignment="1">
      <alignment horizontal="center" vertical="center" wrapText="1"/>
    </xf>
    <xf numFmtId="166" fontId="21" fillId="6" borderId="60" xfId="4" applyNumberFormat="1" applyFont="1" applyFill="1" applyBorder="1" applyAlignment="1">
      <alignment horizontal="center" vertical="center" wrapText="1"/>
    </xf>
    <xf numFmtId="166" fontId="42" fillId="6" borderId="60" xfId="1" applyNumberFormat="1" applyFont="1" applyFill="1" applyBorder="1" applyAlignment="1">
      <alignment horizontal="center" vertical="center"/>
    </xf>
    <xf numFmtId="166" fontId="4" fillId="0" borderId="60" xfId="1" applyNumberFormat="1" applyFont="1" applyFill="1" applyBorder="1" applyAlignment="1">
      <alignment horizontal="center" vertical="center" wrapText="1"/>
    </xf>
    <xf numFmtId="0" fontId="4" fillId="0" borderId="60" xfId="4" applyFont="1" applyFill="1" applyBorder="1" applyAlignment="1">
      <alignment horizontal="center" vertical="center" wrapText="1"/>
    </xf>
    <xf numFmtId="167" fontId="21" fillId="0" borderId="60" xfId="4" applyNumberFormat="1" applyFont="1" applyFill="1" applyBorder="1" applyAlignment="1">
      <alignment horizontal="center" vertical="center"/>
    </xf>
    <xf numFmtId="166" fontId="4" fillId="2" borderId="60" xfId="1" applyNumberFormat="1" applyFont="1" applyFill="1" applyBorder="1" applyAlignment="1">
      <alignment horizontal="center" vertical="center" wrapText="1"/>
    </xf>
    <xf numFmtId="0" fontId="42" fillId="4" borderId="60" xfId="1" applyNumberFormat="1" applyFont="1" applyFill="1" applyBorder="1" applyAlignment="1">
      <alignment horizontal="center" vertical="center"/>
    </xf>
    <xf numFmtId="166" fontId="6" fillId="2" borderId="60" xfId="1" applyNumberFormat="1" applyFont="1" applyFill="1" applyBorder="1" applyAlignment="1">
      <alignment horizontal="center" vertical="center"/>
    </xf>
    <xf numFmtId="166" fontId="6" fillId="10" borderId="60" xfId="1" applyNumberFormat="1" applyFont="1" applyFill="1" applyBorder="1" applyAlignment="1">
      <alignment horizontal="center" vertical="center"/>
    </xf>
    <xf numFmtId="166" fontId="21" fillId="2" borderId="60" xfId="1" applyNumberFormat="1" applyFont="1" applyFill="1" applyBorder="1" applyAlignment="1">
      <alignment horizontal="center" vertical="center"/>
    </xf>
    <xf numFmtId="49" fontId="42" fillId="4" borderId="60" xfId="1" applyNumberFormat="1" applyFont="1" applyFill="1" applyBorder="1" applyAlignment="1">
      <alignment horizontal="center" vertical="center"/>
    </xf>
    <xf numFmtId="166" fontId="6" fillId="6" borderId="60" xfId="1" applyNumberFormat="1" applyFont="1" applyFill="1" applyBorder="1" applyAlignment="1">
      <alignment horizontal="center" vertical="center"/>
    </xf>
    <xf numFmtId="167" fontId="21" fillId="6" borderId="60" xfId="4" applyNumberFormat="1" applyFont="1" applyFill="1" applyBorder="1" applyAlignment="1">
      <alignment horizontal="center" vertical="center"/>
    </xf>
    <xf numFmtId="167" fontId="42" fillId="4" borderId="60" xfId="4" applyNumberFormat="1" applyFont="1" applyFill="1" applyBorder="1" applyAlignment="1">
      <alignment horizontal="center" vertical="center"/>
    </xf>
    <xf numFmtId="0" fontId="4" fillId="6" borderId="60" xfId="4" applyFont="1" applyFill="1" applyBorder="1" applyAlignment="1">
      <alignment horizontal="center" vertical="center"/>
    </xf>
    <xf numFmtId="167" fontId="4" fillId="0" borderId="60" xfId="4" applyNumberFormat="1" applyFont="1" applyFill="1" applyBorder="1" applyAlignment="1">
      <alignment horizontal="center" vertical="center"/>
    </xf>
    <xf numFmtId="1" fontId="4" fillId="0" borderId="60" xfId="4" applyNumberFormat="1" applyFont="1" applyFill="1" applyBorder="1" applyAlignment="1">
      <alignment horizontal="center" vertical="center"/>
    </xf>
    <xf numFmtId="49" fontId="4" fillId="0" borderId="60" xfId="1" applyNumberFormat="1" applyFont="1" applyFill="1" applyBorder="1" applyAlignment="1">
      <alignment horizontal="center" vertical="center" wrapText="1"/>
    </xf>
    <xf numFmtId="1" fontId="4" fillId="0" borderId="60" xfId="1" applyNumberFormat="1" applyFont="1" applyFill="1" applyBorder="1" applyAlignment="1">
      <alignment horizontal="center" vertical="center" wrapText="1"/>
    </xf>
    <xf numFmtId="0" fontId="4" fillId="6" borderId="60" xfId="1" applyFont="1" applyFill="1" applyBorder="1" applyAlignment="1">
      <alignment horizontal="left" vertical="center" wrapText="1"/>
    </xf>
    <xf numFmtId="0" fontId="4" fillId="0" borderId="60" xfId="1" applyFont="1" applyFill="1" applyBorder="1" applyAlignment="1">
      <alignment horizontal="left" vertical="center" wrapText="1"/>
    </xf>
    <xf numFmtId="49" fontId="4" fillId="0" borderId="60" xfId="0" applyNumberFormat="1" applyFont="1" applyFill="1" applyBorder="1" applyAlignment="1" applyProtection="1">
      <alignment horizontal="left" vertical="center" wrapText="1"/>
    </xf>
    <xf numFmtId="167" fontId="4" fillId="0" borderId="60" xfId="4" applyNumberFormat="1" applyFont="1" applyFill="1" applyBorder="1" applyAlignment="1">
      <alignment horizontal="center" vertical="center" wrapText="1"/>
    </xf>
    <xf numFmtId="0" fontId="30" fillId="2" borderId="0" xfId="4" applyFont="1" applyFill="1" applyAlignment="1">
      <alignment horizontal="center" vertical="center"/>
    </xf>
    <xf numFmtId="166" fontId="10" fillId="6" borderId="60" xfId="4" applyNumberFormat="1" applyFont="1" applyFill="1" applyBorder="1" applyAlignment="1">
      <alignment horizontal="left" vertical="center" wrapText="1"/>
    </xf>
    <xf numFmtId="166" fontId="10" fillId="6" borderId="60" xfId="1" applyNumberFormat="1" applyFont="1" applyFill="1" applyBorder="1" applyAlignment="1">
      <alignment horizontal="center" vertical="center"/>
    </xf>
    <xf numFmtId="0" fontId="44" fillId="0" borderId="0" xfId="4" applyFont="1" applyFill="1" applyAlignment="1">
      <alignment horizontal="center" vertical="center"/>
    </xf>
    <xf numFmtId="0" fontId="30" fillId="0" borderId="0" xfId="4" applyFont="1" applyFill="1" applyAlignment="1">
      <alignment horizontal="center" vertical="center"/>
    </xf>
    <xf numFmtId="167" fontId="10" fillId="6" borderId="60" xfId="1" applyNumberFormat="1" applyFont="1" applyFill="1" applyBorder="1" applyAlignment="1">
      <alignment horizontal="center" vertical="center"/>
    </xf>
    <xf numFmtId="166" fontId="10" fillId="4" borderId="60" xfId="1" applyNumberFormat="1" applyFont="1" applyFill="1" applyBorder="1" applyAlignment="1">
      <alignment horizontal="center" vertical="center"/>
    </xf>
    <xf numFmtId="167" fontId="10" fillId="4" borderId="60" xfId="4" applyNumberFormat="1" applyFont="1" applyFill="1" applyBorder="1" applyAlignment="1">
      <alignment horizontal="center" vertical="center"/>
    </xf>
    <xf numFmtId="167" fontId="6" fillId="6" borderId="60" xfId="1" applyNumberFormat="1" applyFont="1" applyFill="1" applyBorder="1" applyAlignment="1">
      <alignment horizontal="center" vertical="center"/>
    </xf>
    <xf numFmtId="173" fontId="6" fillId="0" borderId="1" xfId="13" applyNumberFormat="1" applyFont="1" applyBorder="1" applyAlignment="1">
      <alignment horizontal="center" vertical="center" wrapText="1"/>
    </xf>
    <xf numFmtId="174" fontId="6" fillId="0" borderId="1" xfId="13" applyNumberFormat="1" applyFont="1" applyBorder="1" applyAlignment="1">
      <alignment horizontal="center" vertical="center" wrapText="1"/>
    </xf>
    <xf numFmtId="0" fontId="5" fillId="0" borderId="0" xfId="13" applyFont="1"/>
    <xf numFmtId="175" fontId="6" fillId="0" borderId="27" xfId="13" applyNumberFormat="1" applyFont="1" applyBorder="1" applyAlignment="1">
      <alignment horizontal="center" vertical="center" wrapText="1"/>
    </xf>
    <xf numFmtId="0" fontId="4" fillId="0" borderId="0" xfId="1" applyFont="1" applyFill="1" applyAlignment="1">
      <alignment horizontal="center" vertical="center"/>
    </xf>
    <xf numFmtId="166" fontId="5" fillId="0" borderId="60" xfId="4" applyNumberFormat="1" applyFont="1" applyFill="1" applyBorder="1" applyAlignment="1">
      <alignment horizontal="center" vertical="center" wrapText="1"/>
    </xf>
    <xf numFmtId="166" fontId="5" fillId="0" borderId="60" xfId="4" applyNumberFormat="1" applyFont="1" applyFill="1" applyBorder="1" applyAlignment="1">
      <alignment horizontal="center" vertical="center"/>
    </xf>
    <xf numFmtId="166" fontId="5" fillId="0" borderId="60" xfId="4" applyNumberFormat="1" applyFont="1" applyFill="1" applyBorder="1" applyAlignment="1">
      <alignment horizontal="left" vertical="center" wrapText="1"/>
    </xf>
    <xf numFmtId="0" fontId="4" fillId="0" borderId="0" xfId="1" applyFont="1" applyFill="1" applyAlignment="1">
      <alignment horizontal="center" vertical="center"/>
    </xf>
    <xf numFmtId="4" fontId="5" fillId="0" borderId="60" xfId="1" applyNumberFormat="1" applyFont="1" applyFill="1" applyBorder="1" applyAlignment="1">
      <alignment horizontal="left" vertical="center" wrapText="1"/>
    </xf>
    <xf numFmtId="166" fontId="6" fillId="12" borderId="60" xfId="2" applyNumberFormat="1" applyFont="1" applyFill="1" applyBorder="1" applyAlignment="1">
      <alignment horizontal="center" vertical="center"/>
    </xf>
    <xf numFmtId="166" fontId="6" fillId="12" borderId="60" xfId="2" applyNumberFormat="1" applyFont="1" applyFill="1" applyBorder="1" applyAlignment="1">
      <alignment horizontal="center" vertical="center" wrapText="1"/>
    </xf>
    <xf numFmtId="166" fontId="10" fillId="12" borderId="60" xfId="2" applyNumberFormat="1" applyFont="1" applyFill="1" applyBorder="1" applyAlignment="1">
      <alignment horizontal="center" vertical="center" wrapText="1"/>
    </xf>
    <xf numFmtId="166" fontId="8" fillId="12" borderId="60" xfId="1" applyNumberFormat="1" applyFont="1" applyFill="1" applyBorder="1" applyAlignment="1">
      <alignment horizontal="center" vertical="center"/>
    </xf>
    <xf numFmtId="49" fontId="4" fillId="12" borderId="60" xfId="1" applyNumberFormat="1" applyFont="1" applyFill="1" applyBorder="1" applyAlignment="1">
      <alignment horizontal="center" vertical="center"/>
    </xf>
    <xf numFmtId="4" fontId="4" fillId="12" borderId="60" xfId="1" applyNumberFormat="1" applyFont="1" applyFill="1" applyBorder="1" applyAlignment="1">
      <alignment horizontal="left" vertical="center" wrapText="1"/>
    </xf>
    <xf numFmtId="0" fontId="4" fillId="12" borderId="60" xfId="1" applyFont="1" applyFill="1" applyBorder="1" applyAlignment="1">
      <alignment horizontal="center" vertical="center"/>
    </xf>
    <xf numFmtId="167" fontId="4" fillId="12" borderId="60" xfId="1" applyNumberFormat="1" applyFont="1" applyFill="1" applyBorder="1" applyAlignment="1">
      <alignment horizontal="center" vertical="center"/>
    </xf>
    <xf numFmtId="0" fontId="8" fillId="3" borderId="1" xfId="1" applyFont="1" applyFill="1" applyBorder="1" applyAlignment="1">
      <alignment horizontal="center" vertical="center"/>
    </xf>
    <xf numFmtId="166" fontId="10" fillId="3" borderId="60" xfId="2" applyNumberFormat="1" applyFont="1" applyFill="1" applyBorder="1" applyAlignment="1">
      <alignment horizontal="center" vertical="center" wrapText="1"/>
    </xf>
    <xf numFmtId="0" fontId="8" fillId="3" borderId="60" xfId="1" applyFont="1" applyFill="1" applyBorder="1" applyAlignment="1">
      <alignment horizontal="center" vertical="center"/>
    </xf>
    <xf numFmtId="167" fontId="4" fillId="3" borderId="60" xfId="1" applyNumberFormat="1" applyFont="1" applyFill="1" applyBorder="1" applyAlignment="1">
      <alignment horizontal="center" vertical="center"/>
    </xf>
    <xf numFmtId="2" fontId="8" fillId="3" borderId="60" xfId="1" applyNumberFormat="1" applyFont="1" applyFill="1" applyBorder="1" applyAlignment="1">
      <alignment horizontal="center" vertical="center"/>
    </xf>
    <xf numFmtId="167" fontId="8" fillId="3" borderId="60" xfId="1" applyNumberFormat="1" applyFont="1" applyFill="1" applyBorder="1" applyAlignment="1">
      <alignment horizontal="center" vertical="center"/>
    </xf>
    <xf numFmtId="2" fontId="4" fillId="12" borderId="60" xfId="3" applyNumberFormat="1" applyFont="1" applyFill="1" applyBorder="1" applyAlignment="1">
      <alignment horizontal="center" vertical="center"/>
    </xf>
    <xf numFmtId="2" fontId="4" fillId="12" borderId="60" xfId="1" applyNumberFormat="1" applyFont="1" applyFill="1" applyBorder="1" applyAlignment="1">
      <alignment horizontal="center" vertical="center"/>
    </xf>
    <xf numFmtId="167" fontId="8" fillId="12" borderId="60" xfId="1" applyNumberFormat="1" applyFont="1" applyFill="1" applyBorder="1" applyAlignment="1">
      <alignment horizontal="center" vertical="center"/>
    </xf>
    <xf numFmtId="2" fontId="10" fillId="3" borderId="60" xfId="3" applyNumberFormat="1" applyFont="1" applyFill="1" applyBorder="1" applyAlignment="1">
      <alignment horizontal="center" vertical="center" wrapText="1"/>
    </xf>
    <xf numFmtId="49" fontId="4" fillId="12" borderId="60" xfId="3" applyNumberFormat="1" applyFont="1" applyFill="1" applyBorder="1" applyAlignment="1">
      <alignment horizontal="center" vertical="center"/>
    </xf>
    <xf numFmtId="49" fontId="4" fillId="12" borderId="60" xfId="3" applyNumberFormat="1" applyFont="1" applyFill="1" applyBorder="1" applyAlignment="1">
      <alignment horizontal="center" vertical="center" wrapText="1"/>
    </xf>
    <xf numFmtId="0" fontId="4" fillId="3" borderId="60" xfId="1" applyFont="1" applyFill="1" applyBorder="1" applyAlignment="1">
      <alignment horizontal="center" vertical="center"/>
    </xf>
    <xf numFmtId="166" fontId="5" fillId="12" borderId="60" xfId="2" applyNumberFormat="1" applyFont="1" applyFill="1" applyBorder="1" applyAlignment="1">
      <alignment horizontal="center" vertical="center" wrapText="1"/>
    </xf>
    <xf numFmtId="166" fontId="8" fillId="3" borderId="60" xfId="1" applyNumberFormat="1" applyFont="1" applyFill="1" applyBorder="1" applyAlignment="1">
      <alignment horizontal="center" vertical="center"/>
    </xf>
    <xf numFmtId="166" fontId="10" fillId="3" borderId="60" xfId="2" applyNumberFormat="1" applyFont="1" applyFill="1" applyBorder="1" applyAlignment="1">
      <alignment horizontal="center" vertical="center"/>
    </xf>
    <xf numFmtId="49" fontId="8" fillId="3" borderId="60" xfId="1" applyNumberFormat="1" applyFont="1" applyFill="1" applyBorder="1" applyAlignment="1">
      <alignment horizontal="center" vertical="center"/>
    </xf>
    <xf numFmtId="4" fontId="8" fillId="3" borderId="60" xfId="1" applyNumberFormat="1" applyFont="1" applyFill="1" applyBorder="1" applyAlignment="1">
      <alignment horizontal="left" vertical="center" wrapText="1"/>
    </xf>
    <xf numFmtId="49" fontId="8" fillId="12" borderId="60" xfId="1" applyNumberFormat="1" applyFont="1" applyFill="1" applyBorder="1" applyAlignment="1">
      <alignment horizontal="center" vertical="center"/>
    </xf>
    <xf numFmtId="4" fontId="8" fillId="12" borderId="60" xfId="1" applyNumberFormat="1" applyFont="1" applyFill="1" applyBorder="1" applyAlignment="1">
      <alignment horizontal="left" vertical="center" wrapText="1"/>
    </xf>
    <xf numFmtId="166" fontId="6" fillId="12" borderId="60" xfId="2" applyNumberFormat="1" applyFont="1" applyFill="1" applyBorder="1" applyAlignment="1">
      <alignment vertical="center" wrapText="1"/>
    </xf>
    <xf numFmtId="166" fontId="6" fillId="0" borderId="60" xfId="2" applyNumberFormat="1" applyFont="1" applyFill="1" applyBorder="1" applyAlignment="1">
      <alignment horizontal="left" vertical="center" wrapText="1"/>
    </xf>
    <xf numFmtId="2" fontId="4" fillId="0" borderId="60" xfId="1" applyNumberFormat="1" applyFont="1" applyFill="1" applyBorder="1" applyAlignment="1">
      <alignment horizontal="center" vertical="center"/>
    </xf>
    <xf numFmtId="3" fontId="4" fillId="0" borderId="60" xfId="1" applyNumberFormat="1" applyFont="1" applyFill="1" applyBorder="1" applyAlignment="1">
      <alignment horizontal="center" vertical="center"/>
    </xf>
    <xf numFmtId="0" fontId="4" fillId="2" borderId="60" xfId="1" applyFont="1" applyFill="1" applyBorder="1" applyAlignment="1">
      <alignment horizontal="left" vertical="center" wrapText="1"/>
    </xf>
    <xf numFmtId="0" fontId="4" fillId="0" borderId="0" xfId="1" applyFont="1" applyFill="1" applyAlignment="1">
      <alignment horizontal="center" vertical="center"/>
    </xf>
    <xf numFmtId="4" fontId="4" fillId="0" borderId="60" xfId="1" applyNumberFormat="1" applyFont="1" applyFill="1" applyBorder="1" applyAlignment="1">
      <alignment horizontal="center" vertical="center"/>
    </xf>
    <xf numFmtId="0" fontId="4" fillId="0" borderId="0" xfId="1" applyFont="1" applyFill="1" applyAlignment="1">
      <alignment horizontal="center" vertical="center"/>
    </xf>
    <xf numFmtId="49" fontId="5" fillId="0" borderId="60" xfId="1" applyNumberFormat="1" applyFont="1" applyFill="1" applyBorder="1" applyAlignment="1">
      <alignment horizontal="center" vertical="center"/>
    </xf>
    <xf numFmtId="166" fontId="5" fillId="0" borderId="60" xfId="2" applyNumberFormat="1" applyFont="1" applyFill="1" applyBorder="1" applyAlignment="1">
      <alignment horizontal="center" vertical="center" wrapText="1"/>
    </xf>
    <xf numFmtId="166" fontId="10" fillId="4" borderId="60" xfId="2" applyNumberFormat="1" applyFont="1" applyFill="1" applyBorder="1" applyAlignment="1">
      <alignment horizontal="center" vertical="center" wrapText="1"/>
    </xf>
    <xf numFmtId="166" fontId="6" fillId="6" borderId="60" xfId="2" applyNumberFormat="1" applyFont="1" applyFill="1" applyBorder="1" applyAlignment="1">
      <alignment horizontal="center" vertical="center" wrapText="1"/>
    </xf>
    <xf numFmtId="166" fontId="5" fillId="6" borderId="60" xfId="2" applyNumberFormat="1" applyFont="1" applyFill="1" applyBorder="1" applyAlignment="1">
      <alignment horizontal="center" vertical="center" wrapText="1"/>
    </xf>
    <xf numFmtId="166" fontId="10" fillId="4" borderId="60" xfId="2" applyNumberFormat="1" applyFont="1" applyFill="1" applyBorder="1" applyAlignment="1">
      <alignment horizontal="center" vertical="center"/>
    </xf>
    <xf numFmtId="49" fontId="5" fillId="2" borderId="60" xfId="2" applyNumberFormat="1" applyFont="1" applyFill="1" applyBorder="1" applyAlignment="1" applyProtection="1">
      <alignment horizontal="left" vertical="center" wrapText="1"/>
    </xf>
    <xf numFmtId="167" fontId="5" fillId="2" borderId="60" xfId="2" applyNumberFormat="1" applyFont="1" applyFill="1" applyBorder="1" applyAlignment="1">
      <alignment horizontal="center" vertical="center" wrapText="1"/>
    </xf>
    <xf numFmtId="166" fontId="6" fillId="6" borderId="60" xfId="2" applyNumberFormat="1" applyFont="1" applyFill="1" applyBorder="1" applyAlignment="1">
      <alignment horizontal="center" vertical="center"/>
    </xf>
    <xf numFmtId="166" fontId="6" fillId="6" borderId="60" xfId="2" applyNumberFormat="1" applyFont="1" applyFill="1" applyBorder="1" applyAlignment="1">
      <alignment vertical="center" wrapText="1"/>
    </xf>
    <xf numFmtId="0" fontId="5" fillId="2" borderId="60" xfId="1" applyFont="1" applyFill="1" applyBorder="1" applyAlignment="1">
      <alignment horizontal="center" vertical="center"/>
    </xf>
    <xf numFmtId="0" fontId="5" fillId="0" borderId="60" xfId="1" applyFont="1" applyFill="1" applyBorder="1" applyAlignment="1">
      <alignment horizontal="center" vertical="center"/>
    </xf>
    <xf numFmtId="0" fontId="6" fillId="0" borderId="0" xfId="4" applyFont="1" applyFill="1" applyAlignment="1">
      <alignment horizontal="center" vertical="center"/>
    </xf>
    <xf numFmtId="166" fontId="5" fillId="13" borderId="60" xfId="2" applyNumberFormat="1" applyFont="1" applyFill="1" applyBorder="1" applyAlignment="1">
      <alignment horizontal="center" vertical="center"/>
    </xf>
    <xf numFmtId="166" fontId="4" fillId="13" borderId="60" xfId="1" applyNumberFormat="1" applyFont="1" applyFill="1" applyBorder="1" applyAlignment="1">
      <alignment horizontal="center" vertical="center"/>
    </xf>
    <xf numFmtId="166" fontId="5" fillId="13" borderId="60" xfId="2" applyNumberFormat="1" applyFont="1" applyFill="1" applyBorder="1" applyAlignment="1">
      <alignment horizontal="left" vertical="center" wrapText="1"/>
    </xf>
    <xf numFmtId="49" fontId="5" fillId="0" borderId="60" xfId="2" applyNumberFormat="1" applyFont="1" applyFill="1" applyBorder="1" applyAlignment="1" applyProtection="1">
      <alignment horizontal="left" vertical="center" wrapText="1"/>
    </xf>
    <xf numFmtId="167" fontId="5" fillId="0" borderId="60" xfId="2" applyNumberFormat="1" applyFont="1" applyFill="1" applyBorder="1" applyAlignment="1">
      <alignment horizontal="center" vertical="center" wrapText="1"/>
    </xf>
    <xf numFmtId="0" fontId="6" fillId="0" borderId="0" xfId="4" applyFont="1" applyFill="1" applyAlignment="1">
      <alignment horizontal="center" vertical="center"/>
    </xf>
    <xf numFmtId="166" fontId="5" fillId="2" borderId="60" xfId="4" applyNumberFormat="1" applyFont="1" applyFill="1" applyBorder="1" applyAlignment="1">
      <alignment horizontal="center" vertical="center" wrapText="1"/>
    </xf>
    <xf numFmtId="167" fontId="5" fillId="0" borderId="60" xfId="4" applyNumberFormat="1" applyFont="1" applyFill="1" applyBorder="1" applyAlignment="1">
      <alignment horizontal="center" vertical="center" wrapText="1"/>
    </xf>
    <xf numFmtId="167" fontId="5" fillId="2" borderId="60" xfId="4" applyNumberFormat="1" applyFont="1" applyFill="1" applyBorder="1" applyAlignment="1">
      <alignment horizontal="center" vertical="center" wrapText="1"/>
    </xf>
    <xf numFmtId="167" fontId="5" fillId="0" borderId="60" xfId="4" applyNumberFormat="1" applyFont="1" applyFill="1" applyBorder="1" applyAlignment="1">
      <alignment horizontal="center" vertical="center"/>
    </xf>
    <xf numFmtId="0" fontId="5" fillId="0" borderId="60" xfId="4" applyFont="1" applyFill="1" applyBorder="1" applyAlignment="1">
      <alignment horizontal="center" vertical="center"/>
    </xf>
    <xf numFmtId="0" fontId="6" fillId="0" borderId="0" xfId="4" applyFont="1" applyFill="1" applyAlignment="1">
      <alignment horizontal="center" vertical="center"/>
    </xf>
    <xf numFmtId="0" fontId="6" fillId="0" borderId="0" xfId="4" applyFont="1" applyFill="1" applyAlignment="1">
      <alignment horizontal="center" vertical="center"/>
    </xf>
    <xf numFmtId="0" fontId="4" fillId="0" borderId="0" xfId="1" applyFont="1" applyFill="1" applyAlignment="1">
      <alignment horizontal="center" vertical="center"/>
    </xf>
    <xf numFmtId="0" fontId="8" fillId="0" borderId="39" xfId="11" applyFont="1" applyFill="1" applyBorder="1" applyAlignment="1">
      <alignment horizontal="center" vertical="center" wrapText="1"/>
    </xf>
    <xf numFmtId="0" fontId="8" fillId="0" borderId="51" xfId="11" applyFont="1" applyFill="1" applyBorder="1" applyAlignment="1">
      <alignment horizontal="center" vertical="center" wrapText="1"/>
    </xf>
    <xf numFmtId="0" fontId="8" fillId="0" borderId="1" xfId="11" applyFont="1" applyFill="1" applyBorder="1" applyAlignment="1">
      <alignment horizontal="center" vertical="center" wrapText="1"/>
    </xf>
    <xf numFmtId="0" fontId="8" fillId="0" borderId="61" xfId="11" applyFont="1" applyFill="1" applyBorder="1" applyAlignment="1">
      <alignment horizontal="center" vertical="center" wrapText="1"/>
    </xf>
    <xf numFmtId="0" fontId="8" fillId="0" borderId="40" xfId="11" applyFont="1" applyFill="1" applyBorder="1" applyAlignment="1">
      <alignment horizontal="center" vertical="center" wrapText="1"/>
    </xf>
    <xf numFmtId="0" fontId="8" fillId="0" borderId="6" xfId="11" applyFont="1" applyFill="1" applyBorder="1" applyAlignment="1">
      <alignment horizontal="center" vertical="center" wrapText="1"/>
    </xf>
    <xf numFmtId="49" fontId="8" fillId="6" borderId="60" xfId="3" applyNumberFormat="1" applyFont="1" applyFill="1" applyBorder="1" applyAlignment="1">
      <alignment horizontal="left" vertical="center" wrapText="1"/>
    </xf>
    <xf numFmtId="166" fontId="10" fillId="6" borderId="60" xfId="0" applyNumberFormat="1" applyFont="1" applyFill="1" applyBorder="1" applyAlignment="1">
      <alignment horizontal="left" vertical="center" wrapText="1"/>
    </xf>
    <xf numFmtId="166" fontId="5" fillId="0" borderId="60" xfId="0" applyNumberFormat="1" applyFont="1" applyFill="1" applyBorder="1" applyAlignment="1">
      <alignment horizontal="center" vertical="center" wrapText="1"/>
    </xf>
    <xf numFmtId="0" fontId="8" fillId="0" borderId="41" xfId="11" applyFont="1" applyFill="1" applyBorder="1" applyAlignment="1">
      <alignment horizontal="center" vertical="center" wrapText="1"/>
    </xf>
    <xf numFmtId="0" fontId="8" fillId="0" borderId="21" xfId="11" applyFont="1" applyFill="1" applyBorder="1" applyAlignment="1">
      <alignment horizontal="center" vertical="center" wrapText="1"/>
    </xf>
    <xf numFmtId="0" fontId="8" fillId="0" borderId="23" xfId="11" applyFont="1" applyFill="1" applyBorder="1" applyAlignment="1">
      <alignment horizontal="center" vertical="center" wrapText="1"/>
    </xf>
    <xf numFmtId="0" fontId="8" fillId="0" borderId="5" xfId="11" applyFont="1" applyFill="1" applyBorder="1" applyAlignment="1">
      <alignment horizontal="center" vertical="center" wrapText="1"/>
    </xf>
    <xf numFmtId="0" fontId="8" fillId="0" borderId="0" xfId="11" applyFont="1" applyFill="1" applyBorder="1" applyAlignment="1">
      <alignment horizontal="center" vertical="center" wrapText="1"/>
    </xf>
    <xf numFmtId="0" fontId="8" fillId="0" borderId="19" xfId="11" applyFont="1" applyFill="1" applyBorder="1" applyAlignment="1">
      <alignment horizontal="center" vertical="center" wrapText="1"/>
    </xf>
    <xf numFmtId="14" fontId="8" fillId="4" borderId="60" xfId="11" applyNumberFormat="1" applyFont="1" applyFill="1" applyBorder="1" applyAlignment="1">
      <alignment horizontal="center" vertical="center" wrapText="1"/>
    </xf>
    <xf numFmtId="0" fontId="8" fillId="4" borderId="60" xfId="11" applyFont="1" applyFill="1" applyBorder="1" applyAlignment="1">
      <alignment horizontal="center" vertical="center" wrapText="1"/>
    </xf>
    <xf numFmtId="166" fontId="10" fillId="4" borderId="60" xfId="9" applyNumberFormat="1" applyFont="1" applyFill="1" applyBorder="1" applyAlignment="1">
      <alignment horizontal="center" vertical="center" wrapText="1"/>
    </xf>
    <xf numFmtId="170" fontId="8" fillId="4" borderId="60" xfId="11" applyNumberFormat="1" applyFont="1" applyFill="1" applyBorder="1" applyAlignment="1">
      <alignment horizontal="center" vertical="center" wrapText="1"/>
    </xf>
    <xf numFmtId="2" fontId="8" fillId="4" borderId="60" xfId="11" applyNumberFormat="1" applyFont="1" applyFill="1" applyBorder="1" applyAlignment="1">
      <alignment horizontal="center" vertical="center" wrapText="1"/>
    </xf>
    <xf numFmtId="166" fontId="8" fillId="4" borderId="60" xfId="11" applyNumberFormat="1" applyFont="1" applyFill="1" applyBorder="1" applyAlignment="1">
      <alignment horizontal="center" vertical="center" wrapText="1"/>
    </xf>
    <xf numFmtId="14" fontId="6" fillId="14" borderId="60" xfId="9" applyNumberFormat="1" applyFont="1" applyFill="1" applyBorder="1" applyAlignment="1">
      <alignment horizontal="center" vertical="center" wrapText="1"/>
    </xf>
    <xf numFmtId="4" fontId="6" fillId="14" borderId="60" xfId="9" applyNumberFormat="1" applyFont="1" applyFill="1" applyBorder="1" applyAlignment="1">
      <alignment horizontal="center" vertical="center" wrapText="1"/>
    </xf>
    <xf numFmtId="166" fontId="6" fillId="14" borderId="60" xfId="9" applyNumberFormat="1" applyFont="1" applyFill="1" applyBorder="1" applyAlignment="1">
      <alignment horizontal="center" vertical="center" wrapText="1"/>
    </xf>
    <xf numFmtId="170" fontId="6" fillId="14" borderId="60" xfId="9" applyNumberFormat="1" applyFont="1" applyFill="1" applyBorder="1" applyAlignment="1">
      <alignment horizontal="center" vertical="center" wrapText="1"/>
    </xf>
    <xf numFmtId="2" fontId="6" fillId="14" borderId="60" xfId="9" applyNumberFormat="1" applyFont="1" applyFill="1" applyBorder="1" applyAlignment="1">
      <alignment horizontal="center" vertical="center" wrapText="1"/>
    </xf>
    <xf numFmtId="167" fontId="6" fillId="14" borderId="60" xfId="9" applyNumberFormat="1" applyFont="1" applyFill="1" applyBorder="1" applyAlignment="1">
      <alignment horizontal="center" vertical="center" wrapText="1"/>
    </xf>
    <xf numFmtId="14" fontId="8" fillId="14" borderId="60" xfId="11" applyNumberFormat="1" applyFont="1" applyFill="1" applyBorder="1" applyAlignment="1">
      <alignment horizontal="center" vertical="center" wrapText="1"/>
    </xf>
    <xf numFmtId="4" fontId="10" fillId="14" borderId="60" xfId="9" applyNumberFormat="1" applyFont="1" applyFill="1" applyBorder="1" applyAlignment="1">
      <alignment horizontal="center" vertical="center" wrapText="1"/>
    </xf>
    <xf numFmtId="166" fontId="10" fillId="14" borderId="60" xfId="9" applyNumberFormat="1" applyFont="1" applyFill="1" applyBorder="1" applyAlignment="1">
      <alignment horizontal="center" vertical="center" wrapText="1"/>
    </xf>
    <xf numFmtId="14" fontId="10" fillId="14" borderId="60" xfId="9" applyNumberFormat="1" applyFont="1" applyFill="1" applyBorder="1" applyAlignment="1">
      <alignment horizontal="center" vertical="center" wrapText="1"/>
    </xf>
    <xf numFmtId="170" fontId="10" fillId="14" borderId="60" xfId="9" applyNumberFormat="1" applyFont="1" applyFill="1" applyBorder="1" applyAlignment="1">
      <alignment horizontal="center" vertical="center" wrapText="1"/>
    </xf>
    <xf numFmtId="2" fontId="10" fillId="14" borderId="60" xfId="9" applyNumberFormat="1" applyFont="1" applyFill="1" applyBorder="1" applyAlignment="1">
      <alignment horizontal="center" vertical="center" wrapText="1"/>
    </xf>
    <xf numFmtId="14" fontId="4" fillId="14" borderId="60" xfId="11" applyNumberFormat="1" applyFont="1" applyFill="1" applyBorder="1" applyAlignment="1">
      <alignment horizontal="center" vertical="center" wrapText="1"/>
    </xf>
    <xf numFmtId="1" fontId="6" fillId="14" borderId="60" xfId="9" applyNumberFormat="1" applyFont="1" applyFill="1" applyBorder="1" applyAlignment="1">
      <alignment horizontal="center" vertical="center" wrapText="1"/>
    </xf>
    <xf numFmtId="2" fontId="4" fillId="13" borderId="60" xfId="3" applyNumberFormat="1" applyFont="1" applyFill="1" applyBorder="1" applyAlignment="1">
      <alignment horizontal="center" vertical="center"/>
    </xf>
    <xf numFmtId="166" fontId="6" fillId="13" borderId="60" xfId="0" applyNumberFormat="1" applyFont="1" applyFill="1" applyBorder="1" applyAlignment="1">
      <alignment horizontal="left" vertical="center" wrapText="1"/>
    </xf>
    <xf numFmtId="0" fontId="4" fillId="13" borderId="60" xfId="1" applyFont="1" applyFill="1" applyBorder="1" applyAlignment="1">
      <alignment horizontal="center" vertical="center"/>
    </xf>
    <xf numFmtId="14" fontId="6" fillId="13" borderId="60" xfId="9" applyNumberFormat="1" applyFont="1" applyFill="1" applyBorder="1" applyAlignment="1">
      <alignment horizontal="center" vertical="center" wrapText="1"/>
    </xf>
    <xf numFmtId="4" fontId="6" fillId="13" borderId="60" xfId="9" applyNumberFormat="1" applyFont="1" applyFill="1" applyBorder="1" applyAlignment="1">
      <alignment horizontal="center" vertical="center" wrapText="1"/>
    </xf>
    <xf numFmtId="166" fontId="6" fillId="13" borderId="60" xfId="9" applyNumberFormat="1" applyFont="1" applyFill="1" applyBorder="1" applyAlignment="1">
      <alignment horizontal="center" vertical="center" wrapText="1"/>
    </xf>
    <xf numFmtId="170" fontId="6" fillId="13" borderId="60" xfId="9" applyNumberFormat="1" applyFont="1" applyFill="1" applyBorder="1" applyAlignment="1">
      <alignment horizontal="center" vertical="center" wrapText="1"/>
    </xf>
    <xf numFmtId="2" fontId="6" fillId="13" borderId="60" xfId="9" applyNumberFormat="1" applyFont="1" applyFill="1" applyBorder="1" applyAlignment="1">
      <alignment horizontal="center" vertical="center" wrapText="1"/>
    </xf>
    <xf numFmtId="167" fontId="6" fillId="13" borderId="60" xfId="9" applyNumberFormat="1" applyFont="1" applyFill="1" applyBorder="1" applyAlignment="1">
      <alignment horizontal="center" vertical="center" wrapText="1"/>
    </xf>
    <xf numFmtId="14" fontId="8" fillId="13" borderId="60" xfId="11" applyNumberFormat="1" applyFont="1" applyFill="1" applyBorder="1" applyAlignment="1">
      <alignment horizontal="center" vertical="center" wrapText="1"/>
    </xf>
    <xf numFmtId="4" fontId="10" fillId="13" borderId="60" xfId="9" applyNumberFormat="1" applyFont="1" applyFill="1" applyBorder="1" applyAlignment="1">
      <alignment horizontal="center" vertical="center" wrapText="1"/>
    </xf>
    <xf numFmtId="166" fontId="8" fillId="13" borderId="60" xfId="11" applyNumberFormat="1" applyFont="1" applyFill="1" applyBorder="1" applyAlignment="1">
      <alignment horizontal="center" vertical="center" wrapText="1"/>
    </xf>
    <xf numFmtId="170" fontId="8" fillId="13" borderId="60" xfId="11" applyNumberFormat="1" applyFont="1" applyFill="1" applyBorder="1" applyAlignment="1">
      <alignment horizontal="center" vertical="center" wrapText="1"/>
    </xf>
    <xf numFmtId="166" fontId="10" fillId="13" borderId="60" xfId="9" applyNumberFormat="1" applyFont="1" applyFill="1" applyBorder="1" applyAlignment="1">
      <alignment horizontal="center" vertical="center" wrapText="1"/>
    </xf>
    <xf numFmtId="2" fontId="8" fillId="13" borderId="60" xfId="11" applyNumberFormat="1" applyFont="1" applyFill="1" applyBorder="1" applyAlignment="1">
      <alignment horizontal="center" vertical="center" wrapText="1"/>
    </xf>
    <xf numFmtId="167" fontId="8" fillId="13" borderId="60" xfId="11" applyNumberFormat="1" applyFont="1" applyFill="1" applyBorder="1" applyAlignment="1">
      <alignment horizontal="center" vertical="center" wrapText="1"/>
    </xf>
    <xf numFmtId="14" fontId="10" fillId="13" borderId="60" xfId="9" applyNumberFormat="1" applyFont="1" applyFill="1" applyBorder="1" applyAlignment="1">
      <alignment horizontal="center" vertical="center" wrapText="1"/>
    </xf>
    <xf numFmtId="170" fontId="10" fillId="13" borderId="60" xfId="9" applyNumberFormat="1" applyFont="1" applyFill="1" applyBorder="1" applyAlignment="1">
      <alignment horizontal="center" vertical="center" wrapText="1"/>
    </xf>
    <xf numFmtId="2" fontId="10" fillId="13" borderId="60" xfId="9" applyNumberFormat="1" applyFont="1" applyFill="1" applyBorder="1" applyAlignment="1">
      <alignment horizontal="center" vertical="center" wrapText="1"/>
    </xf>
    <xf numFmtId="167" fontId="10" fillId="13" borderId="60" xfId="9" applyNumberFormat="1" applyFont="1" applyFill="1" applyBorder="1" applyAlignment="1">
      <alignment horizontal="center" vertical="center" wrapText="1"/>
    </xf>
    <xf numFmtId="14" fontId="4" fillId="13" borderId="60" xfId="11" applyNumberFormat="1" applyFont="1" applyFill="1" applyBorder="1" applyAlignment="1">
      <alignment horizontal="center" vertical="center" wrapText="1"/>
    </xf>
    <xf numFmtId="1" fontId="6" fillId="13" borderId="60" xfId="9" applyNumberFormat="1" applyFont="1" applyFill="1" applyBorder="1" applyAlignment="1">
      <alignment horizontal="center" vertical="center" wrapText="1"/>
    </xf>
    <xf numFmtId="166" fontId="10" fillId="14" borderId="60" xfId="0" applyNumberFormat="1" applyFont="1" applyFill="1" applyBorder="1" applyAlignment="1">
      <alignment horizontal="center" vertical="center" wrapText="1"/>
    </xf>
    <xf numFmtId="2" fontId="10" fillId="14" borderId="60" xfId="3" applyNumberFormat="1" applyFont="1" applyFill="1" applyBorder="1" applyAlignment="1">
      <alignment horizontal="left" vertical="center" wrapText="1"/>
    </xf>
    <xf numFmtId="0" fontId="8" fillId="14" borderId="60" xfId="1" applyFont="1" applyFill="1" applyBorder="1" applyAlignment="1">
      <alignment horizontal="center" vertical="center"/>
    </xf>
    <xf numFmtId="1" fontId="10" fillId="14" borderId="60" xfId="9" applyNumberFormat="1" applyFont="1" applyFill="1" applyBorder="1" applyAlignment="1">
      <alignment horizontal="center" vertical="center" wrapText="1"/>
    </xf>
    <xf numFmtId="2" fontId="10" fillId="14" borderId="60" xfId="3" applyNumberFormat="1" applyFont="1" applyFill="1" applyBorder="1" applyAlignment="1">
      <alignment horizontal="center" vertical="center" wrapText="1"/>
    </xf>
    <xf numFmtId="49" fontId="8" fillId="13" borderId="60" xfId="3" applyNumberFormat="1" applyFont="1" applyFill="1" applyBorder="1" applyAlignment="1">
      <alignment horizontal="center" vertical="center"/>
    </xf>
    <xf numFmtId="49" fontId="8" fillId="13" borderId="60" xfId="3" applyNumberFormat="1" applyFont="1" applyFill="1" applyBorder="1" applyAlignment="1">
      <alignment horizontal="left" vertical="center" wrapText="1"/>
    </xf>
    <xf numFmtId="166" fontId="2" fillId="13" borderId="60" xfId="0" applyNumberFormat="1" applyFont="1" applyFill="1" applyBorder="1" applyAlignment="1">
      <alignment horizontal="center" vertical="center" wrapText="1"/>
    </xf>
    <xf numFmtId="166" fontId="10" fillId="13" borderId="60" xfId="0" applyNumberFormat="1" applyFont="1" applyFill="1" applyBorder="1" applyAlignment="1">
      <alignment horizontal="center" vertical="center" wrapText="1"/>
    </xf>
    <xf numFmtId="3" fontId="10" fillId="13" borderId="60" xfId="9" applyNumberFormat="1" applyFont="1" applyFill="1" applyBorder="1" applyAlignment="1">
      <alignment horizontal="center" vertical="center" wrapText="1"/>
    </xf>
    <xf numFmtId="49" fontId="4" fillId="13" borderId="60" xfId="3" applyNumberFormat="1" applyFont="1" applyFill="1" applyBorder="1" applyAlignment="1">
      <alignment horizontal="center" vertical="center" wrapText="1"/>
    </xf>
    <xf numFmtId="49" fontId="4" fillId="13" borderId="60" xfId="3" applyNumberFormat="1" applyFont="1" applyFill="1" applyBorder="1" applyAlignment="1">
      <alignment horizontal="left" vertical="center" wrapText="1"/>
    </xf>
    <xf numFmtId="0" fontId="6" fillId="13" borderId="60" xfId="9" applyFont="1" applyFill="1" applyBorder="1" applyAlignment="1">
      <alignment horizontal="center" vertical="center" wrapText="1"/>
    </xf>
    <xf numFmtId="49" fontId="4" fillId="13" borderId="60" xfId="3" applyNumberFormat="1" applyFont="1" applyFill="1" applyBorder="1" applyAlignment="1">
      <alignment horizontal="center" vertical="center"/>
    </xf>
    <xf numFmtId="166" fontId="10" fillId="14" borderId="60" xfId="0" applyNumberFormat="1" applyFont="1" applyFill="1" applyBorder="1" applyAlignment="1">
      <alignment horizontal="left" vertical="center" wrapText="1"/>
    </xf>
    <xf numFmtId="166" fontId="10" fillId="14" borderId="60" xfId="0" applyNumberFormat="1" applyFont="1" applyFill="1" applyBorder="1" applyAlignment="1">
      <alignment horizontal="center" vertical="center"/>
    </xf>
    <xf numFmtId="166" fontId="10" fillId="13" borderId="60" xfId="0" applyNumberFormat="1" applyFont="1" applyFill="1" applyBorder="1" applyAlignment="1">
      <alignment horizontal="center" vertical="center"/>
    </xf>
    <xf numFmtId="166" fontId="10" fillId="13" borderId="60" xfId="0" applyNumberFormat="1" applyFont="1" applyFill="1" applyBorder="1" applyAlignment="1">
      <alignment horizontal="left" vertical="center" wrapText="1"/>
    </xf>
    <xf numFmtId="49" fontId="8" fillId="13" borderId="60" xfId="1" applyNumberFormat="1" applyFont="1" applyFill="1" applyBorder="1" applyAlignment="1">
      <alignment horizontal="center" vertical="center"/>
    </xf>
    <xf numFmtId="4" fontId="8" fillId="13" borderId="60" xfId="1" applyNumberFormat="1" applyFont="1" applyFill="1" applyBorder="1" applyAlignment="1">
      <alignment horizontal="left" vertical="center" wrapText="1"/>
    </xf>
    <xf numFmtId="0" fontId="8" fillId="13" borderId="60" xfId="1" applyFont="1" applyFill="1" applyBorder="1" applyAlignment="1">
      <alignment horizontal="center" vertical="center"/>
    </xf>
    <xf numFmtId="49" fontId="8" fillId="14" borderId="60" xfId="1" applyNumberFormat="1" applyFont="1" applyFill="1" applyBorder="1" applyAlignment="1">
      <alignment horizontal="center" vertical="center"/>
    </xf>
    <xf numFmtId="4" fontId="8" fillId="14" borderId="60" xfId="1" applyNumberFormat="1" applyFont="1" applyFill="1" applyBorder="1" applyAlignment="1">
      <alignment horizontal="left" vertical="center" wrapText="1"/>
    </xf>
    <xf numFmtId="166" fontId="10" fillId="13" borderId="60" xfId="0" applyNumberFormat="1" applyFont="1" applyFill="1" applyBorder="1" applyAlignment="1">
      <alignment vertical="center" wrapText="1"/>
    </xf>
    <xf numFmtId="0" fontId="10" fillId="0" borderId="0" xfId="23" applyFont="1" applyFill="1" applyAlignment="1"/>
    <xf numFmtId="0" fontId="13" fillId="0" borderId="0" xfId="23" applyFont="1" applyFill="1" applyAlignment="1"/>
    <xf numFmtId="0" fontId="5" fillId="0" borderId="0" xfId="23" applyFont="1" applyFill="1" applyAlignment="1"/>
    <xf numFmtId="0" fontId="4" fillId="0" borderId="60" xfId="23" applyFont="1" applyFill="1" applyBorder="1" applyAlignment="1">
      <alignment horizontal="center" vertical="center" wrapText="1"/>
    </xf>
    <xf numFmtId="49" fontId="4" fillId="0" borderId="60" xfId="23" applyNumberFormat="1" applyFont="1" applyFill="1" applyBorder="1" applyAlignment="1">
      <alignment horizontal="center" vertical="center" wrapText="1"/>
    </xf>
    <xf numFmtId="49" fontId="17" fillId="0" borderId="0" xfId="63" applyNumberFormat="1" applyFont="1"/>
    <xf numFmtId="0" fontId="17" fillId="0" borderId="0" xfId="63" applyFont="1" applyAlignment="1">
      <alignment vertical="center"/>
    </xf>
    <xf numFmtId="0" fontId="17" fillId="0" borderId="0" xfId="63" applyFont="1"/>
    <xf numFmtId="0" fontId="40" fillId="0" borderId="0" xfId="63" applyFont="1" applyAlignment="1"/>
    <xf numFmtId="0" fontId="17" fillId="0" borderId="0" xfId="63" applyFont="1" applyAlignment="1"/>
    <xf numFmtId="0" fontId="40" fillId="0" borderId="0" xfId="63" applyFont="1" applyAlignment="1">
      <alignment horizontal="center" wrapText="1"/>
    </xf>
    <xf numFmtId="0" fontId="17" fillId="0" borderId="0" xfId="63" applyFont="1" applyFill="1" applyBorder="1" applyAlignment="1"/>
    <xf numFmtId="0" fontId="17" fillId="0" borderId="0" xfId="63" applyFont="1" applyFill="1" applyAlignment="1">
      <alignment vertical="center"/>
    </xf>
    <xf numFmtId="0" fontId="17" fillId="0" borderId="60" xfId="63" applyFont="1" applyBorder="1" applyAlignment="1">
      <alignment horizontal="center" vertical="center"/>
    </xf>
    <xf numFmtId="49" fontId="17" fillId="0" borderId="60" xfId="63" applyNumberFormat="1" applyFont="1" applyBorder="1" applyAlignment="1">
      <alignment horizontal="center"/>
    </xf>
    <xf numFmtId="0" fontId="17" fillId="0" borderId="60" xfId="63" applyFont="1" applyBorder="1" applyAlignment="1">
      <alignment vertical="center"/>
    </xf>
    <xf numFmtId="49" fontId="17" fillId="0" borderId="0" xfId="63" applyNumberFormat="1" applyFont="1" applyFill="1"/>
    <xf numFmtId="166" fontId="5" fillId="0" borderId="60" xfId="16" applyNumberFormat="1" applyFont="1" applyFill="1" applyBorder="1" applyAlignment="1">
      <alignment horizontal="center" vertical="center" wrapText="1"/>
    </xf>
    <xf numFmtId="0" fontId="5" fillId="0" borderId="0" xfId="23" applyFont="1" applyFill="1"/>
    <xf numFmtId="0" fontId="13" fillId="0" borderId="0" xfId="63" applyFont="1" applyAlignment="1">
      <alignment horizontal="right" vertical="center"/>
    </xf>
    <xf numFmtId="0" fontId="5" fillId="0" borderId="0" xfId="23" applyFont="1"/>
    <xf numFmtId="0" fontId="13" fillId="0" borderId="0" xfId="63" applyFont="1" applyAlignment="1">
      <alignment horizontal="right"/>
    </xf>
    <xf numFmtId="0" fontId="14" fillId="0" borderId="0" xfId="23" applyFont="1" applyFill="1" applyAlignment="1">
      <alignment horizontal="center"/>
    </xf>
    <xf numFmtId="0" fontId="22" fillId="0" borderId="0" xfId="1" applyFont="1" applyAlignment="1">
      <alignment vertical="center"/>
    </xf>
    <xf numFmtId="0" fontId="14" fillId="0" borderId="0" xfId="23" applyFont="1" applyFill="1" applyAlignment="1">
      <alignment vertical="center"/>
    </xf>
    <xf numFmtId="0" fontId="14" fillId="0" borderId="0" xfId="23" applyFont="1" applyFill="1" applyAlignment="1">
      <alignment horizontal="center" vertical="center"/>
    </xf>
    <xf numFmtId="0" fontId="5" fillId="0" borderId="0" xfId="23" applyFont="1" applyAlignment="1">
      <alignment horizontal="right"/>
    </xf>
    <xf numFmtId="0" fontId="5" fillId="0" borderId="22" xfId="23" applyFont="1" applyFill="1" applyBorder="1" applyAlignment="1">
      <alignment horizontal="center" vertical="center" textRotation="90" wrapText="1"/>
    </xf>
    <xf numFmtId="0" fontId="5" fillId="0" borderId="22" xfId="23" applyFont="1" applyFill="1" applyBorder="1" applyAlignment="1">
      <alignment vertical="center" textRotation="90" wrapText="1"/>
    </xf>
    <xf numFmtId="0" fontId="5" fillId="0" borderId="60" xfId="23" applyFont="1" applyFill="1" applyBorder="1" applyAlignment="1">
      <alignment horizontal="center" vertical="center" textRotation="90" wrapText="1"/>
    </xf>
    <xf numFmtId="0" fontId="5" fillId="0" borderId="21" xfId="23" applyFont="1" applyFill="1" applyBorder="1" applyAlignment="1">
      <alignment horizontal="center" vertical="center" textRotation="90" wrapText="1"/>
    </xf>
    <xf numFmtId="0" fontId="5" fillId="0" borderId="60" xfId="23" applyFont="1" applyFill="1" applyBorder="1" applyAlignment="1">
      <alignment horizontal="center" vertical="center" wrapText="1"/>
    </xf>
    <xf numFmtId="49" fontId="5" fillId="0" borderId="60" xfId="23" applyNumberFormat="1" applyFont="1" applyFill="1" applyBorder="1" applyAlignment="1">
      <alignment horizontal="center" vertical="center" wrapText="1"/>
    </xf>
    <xf numFmtId="49" fontId="8" fillId="37" borderId="60" xfId="1" applyNumberFormat="1" applyFont="1" applyFill="1" applyBorder="1" applyAlignment="1">
      <alignment horizontal="center" vertical="center"/>
    </xf>
    <xf numFmtId="0" fontId="8" fillId="37" borderId="60" xfId="1" applyFont="1" applyFill="1" applyBorder="1" applyAlignment="1">
      <alignment horizontal="left" vertical="center" wrapText="1"/>
    </xf>
    <xf numFmtId="0" fontId="10" fillId="37" borderId="60" xfId="23" applyFont="1" applyFill="1" applyBorder="1" applyAlignment="1">
      <alignment horizontal="center" vertical="center"/>
    </xf>
    <xf numFmtId="0" fontId="10" fillId="37" borderId="60" xfId="23" applyFont="1" applyFill="1" applyBorder="1"/>
    <xf numFmtId="167" fontId="10" fillId="37" borderId="60" xfId="23" applyNumberFormat="1" applyFont="1" applyFill="1" applyBorder="1" applyAlignment="1">
      <alignment horizontal="center" vertical="center"/>
    </xf>
    <xf numFmtId="0" fontId="10" fillId="37" borderId="0" xfId="23" applyFont="1" applyFill="1"/>
    <xf numFmtId="49" fontId="8" fillId="38" borderId="60" xfId="1" applyNumberFormat="1" applyFont="1" applyFill="1" applyBorder="1" applyAlignment="1">
      <alignment horizontal="center" vertical="center"/>
    </xf>
    <xf numFmtId="0" fontId="8" fillId="38" borderId="60" xfId="1" applyFont="1" applyFill="1" applyBorder="1" applyAlignment="1">
      <alignment horizontal="left" vertical="center" wrapText="1"/>
    </xf>
    <xf numFmtId="0" fontId="10" fillId="38" borderId="60" xfId="23" applyFont="1" applyFill="1" applyBorder="1" applyAlignment="1">
      <alignment horizontal="center" vertical="center"/>
    </xf>
    <xf numFmtId="0" fontId="10" fillId="38" borderId="60" xfId="23" applyFont="1" applyFill="1" applyBorder="1"/>
    <xf numFmtId="167" fontId="10" fillId="38" borderId="60" xfId="23" applyNumberFormat="1" applyFont="1" applyFill="1" applyBorder="1" applyAlignment="1">
      <alignment horizontal="center" vertical="center"/>
    </xf>
    <xf numFmtId="0" fontId="10" fillId="38" borderId="0" xfId="23" applyFont="1" applyFill="1"/>
    <xf numFmtId="0" fontId="5" fillId="0" borderId="60" xfId="23" applyFont="1" applyFill="1" applyBorder="1" applyAlignment="1">
      <alignment vertical="center"/>
    </xf>
    <xf numFmtId="0" fontId="5" fillId="0" borderId="60" xfId="23" applyFont="1" applyFill="1" applyBorder="1" applyAlignment="1">
      <alignment horizontal="center" vertical="center"/>
    </xf>
    <xf numFmtId="167" fontId="10" fillId="0" borderId="60" xfId="23" applyNumberFormat="1" applyFont="1" applyFill="1" applyBorder="1" applyAlignment="1">
      <alignment horizontal="center" vertical="center"/>
    </xf>
    <xf numFmtId="167" fontId="5" fillId="0" borderId="60" xfId="23" applyNumberFormat="1" applyFont="1" applyFill="1" applyBorder="1" applyAlignment="1">
      <alignment horizontal="center" vertical="center"/>
    </xf>
    <xf numFmtId="0" fontId="10" fillId="0" borderId="0" xfId="23" applyFont="1" applyFill="1"/>
    <xf numFmtId="49" fontId="4" fillId="0" borderId="60" xfId="1" applyNumberFormat="1" applyFont="1" applyBorder="1" applyAlignment="1">
      <alignment horizontal="center" vertical="center"/>
    </xf>
    <xf numFmtId="0" fontId="4" fillId="0" borderId="60" xfId="1" applyFont="1" applyBorder="1" applyAlignment="1">
      <alignment horizontal="left" vertical="center" wrapText="1"/>
    </xf>
    <xf numFmtId="167" fontId="5" fillId="0" borderId="60" xfId="23" applyNumberFormat="1" applyFont="1" applyBorder="1" applyAlignment="1">
      <alignment horizontal="center" vertical="center"/>
    </xf>
    <xf numFmtId="0" fontId="5" fillId="0" borderId="60" xfId="23" applyFont="1" applyFill="1" applyBorder="1" applyAlignment="1">
      <alignment vertical="center" wrapText="1"/>
    </xf>
    <xf numFmtId="0" fontId="5" fillId="0" borderId="0" xfId="23" applyFont="1" applyFill="1" applyBorder="1"/>
    <xf numFmtId="0" fontId="5" fillId="0" borderId="0" xfId="23" applyFont="1" applyBorder="1"/>
    <xf numFmtId="0" fontId="5" fillId="0" borderId="0" xfId="23" applyFont="1" applyFill="1" applyBorder="1" applyAlignment="1"/>
    <xf numFmtId="0" fontId="14" fillId="0" borderId="0" xfId="23" applyFont="1" applyFill="1" applyAlignment="1"/>
    <xf numFmtId="1" fontId="10" fillId="0" borderId="0" xfId="23" applyNumberFormat="1" applyFont="1" applyFill="1" applyBorder="1" applyAlignment="1">
      <alignment vertical="top"/>
    </xf>
    <xf numFmtId="0" fontId="5" fillId="0" borderId="22" xfId="23" applyFont="1" applyFill="1" applyBorder="1" applyAlignment="1">
      <alignment horizontal="center" vertical="center" wrapText="1"/>
    </xf>
    <xf numFmtId="0" fontId="5" fillId="0" borderId="22" xfId="23" applyFont="1" applyBorder="1" applyAlignment="1">
      <alignment horizontal="center" vertical="center" wrapText="1"/>
    </xf>
    <xf numFmtId="0" fontId="5" fillId="0" borderId="60" xfId="63" applyFont="1" applyFill="1" applyBorder="1" applyAlignment="1">
      <alignment horizontal="center" vertical="center" textRotation="90" wrapText="1"/>
    </xf>
    <xf numFmtId="0" fontId="5" fillId="37" borderId="60" xfId="23" applyFont="1" applyFill="1" applyBorder="1"/>
    <xf numFmtId="0" fontId="5" fillId="37" borderId="0" xfId="23" applyFont="1" applyFill="1"/>
    <xf numFmtId="0" fontId="5" fillId="38" borderId="60" xfId="23" applyFont="1" applyFill="1" applyBorder="1"/>
    <xf numFmtId="167" fontId="5" fillId="38" borderId="60" xfId="23" applyNumberFormat="1" applyFont="1" applyFill="1" applyBorder="1" applyAlignment="1">
      <alignment horizontal="center" vertical="center"/>
    </xf>
    <xf numFmtId="0" fontId="5" fillId="38" borderId="0" xfId="23" applyFont="1" applyFill="1"/>
    <xf numFmtId="0" fontId="5" fillId="0" borderId="60" xfId="23" applyFont="1" applyBorder="1" applyAlignment="1">
      <alignment horizontal="center" vertical="center"/>
    </xf>
    <xf numFmtId="0" fontId="5" fillId="0" borderId="60" xfId="23" applyFont="1" applyBorder="1"/>
    <xf numFmtId="0" fontId="5" fillId="0" borderId="60" xfId="23" applyFont="1" applyFill="1" applyBorder="1"/>
    <xf numFmtId="167" fontId="5" fillId="38" borderId="60" xfId="23" applyNumberFormat="1" applyFont="1" applyFill="1" applyBorder="1"/>
    <xf numFmtId="0" fontId="4" fillId="0" borderId="0" xfId="1" applyFont="1" applyFill="1" applyAlignment="1">
      <alignment horizontal="center" vertical="center"/>
    </xf>
    <xf numFmtId="1" fontId="4" fillId="0" borderId="0" xfId="0" applyNumberFormat="1" applyFont="1" applyFill="1"/>
    <xf numFmtId="0" fontId="4" fillId="0" borderId="0" xfId="0" applyFont="1" applyFill="1"/>
    <xf numFmtId="0" fontId="0" fillId="0" borderId="0" xfId="0" applyFill="1"/>
    <xf numFmtId="0" fontId="4" fillId="0" borderId="60" xfId="0" applyFont="1" applyFill="1" applyBorder="1" applyAlignment="1">
      <alignment horizontal="center" vertical="top" wrapText="1"/>
    </xf>
    <xf numFmtId="1" fontId="4" fillId="0" borderId="60" xfId="0" applyNumberFormat="1" applyFont="1" applyFill="1" applyBorder="1" applyAlignment="1">
      <alignment horizontal="center" vertical="top" wrapText="1"/>
    </xf>
    <xf numFmtId="0" fontId="4" fillId="0" borderId="60" xfId="0" applyFont="1" applyFill="1" applyBorder="1" applyAlignment="1">
      <alignment horizontal="center" wrapText="1"/>
    </xf>
    <xf numFmtId="0" fontId="4" fillId="0" borderId="47" xfId="0" applyFont="1" applyFill="1" applyBorder="1" applyAlignment="1">
      <alignment wrapText="1"/>
    </xf>
    <xf numFmtId="178" fontId="4" fillId="0" borderId="60" xfId="0" applyNumberFormat="1" applyFont="1" applyFill="1" applyBorder="1" applyAlignment="1">
      <alignment vertical="top" wrapText="1"/>
    </xf>
    <xf numFmtId="0" fontId="4" fillId="0" borderId="60" xfId="0" applyFont="1" applyFill="1" applyBorder="1" applyAlignment="1">
      <alignment vertical="top" wrapText="1"/>
    </xf>
    <xf numFmtId="16" fontId="4" fillId="0" borderId="60" xfId="0" quotePrefix="1" applyNumberFormat="1" applyFont="1" applyFill="1" applyBorder="1" applyAlignment="1">
      <alignment horizontal="center" wrapText="1"/>
    </xf>
    <xf numFmtId="0" fontId="4" fillId="0" borderId="47" xfId="0" applyFont="1" applyFill="1" applyBorder="1" applyAlignment="1">
      <alignment horizontal="left" wrapText="1" indent="2"/>
    </xf>
    <xf numFmtId="0" fontId="4" fillId="0" borderId="47" xfId="0" applyFont="1" applyFill="1" applyBorder="1" applyAlignment="1">
      <alignment horizontal="left" wrapText="1" indent="4"/>
    </xf>
    <xf numFmtId="16" fontId="4" fillId="0" borderId="60" xfId="0" applyNumberFormat="1" applyFont="1" applyFill="1" applyBorder="1" applyAlignment="1">
      <alignment horizontal="center" wrapText="1"/>
    </xf>
    <xf numFmtId="0" fontId="4" fillId="0" borderId="60" xfId="0" applyFont="1" applyFill="1" applyBorder="1" applyAlignment="1">
      <alignment wrapText="1"/>
    </xf>
    <xf numFmtId="178" fontId="0" fillId="0" borderId="0" xfId="0" applyNumberFormat="1" applyFill="1"/>
    <xf numFmtId="0" fontId="4" fillId="0" borderId="60" xfId="0" applyFont="1" applyFill="1" applyBorder="1" applyAlignment="1">
      <alignment horizontal="left" wrapText="1" indent="2"/>
    </xf>
    <xf numFmtId="0" fontId="4" fillId="0" borderId="60" xfId="0" applyFont="1" applyFill="1" applyBorder="1" applyAlignment="1">
      <alignment horizontal="left" wrapText="1" indent="4"/>
    </xf>
    <xf numFmtId="1" fontId="4" fillId="0" borderId="60" xfId="0" applyNumberFormat="1" applyFont="1" applyFill="1" applyBorder="1" applyAlignment="1">
      <alignment horizontal="center" wrapText="1"/>
    </xf>
    <xf numFmtId="0" fontId="4" fillId="0" borderId="60" xfId="0" applyFont="1" applyFill="1" applyBorder="1" applyAlignment="1">
      <alignment horizontal="left" wrapText="1" indent="6"/>
    </xf>
    <xf numFmtId="0" fontId="4" fillId="0" borderId="60" xfId="0" applyFont="1" applyFill="1" applyBorder="1" applyAlignment="1">
      <alignment horizontal="left" wrapText="1" indent="8"/>
    </xf>
    <xf numFmtId="3" fontId="0" fillId="0" borderId="0" xfId="0" applyNumberFormat="1" applyFill="1"/>
    <xf numFmtId="167" fontId="0" fillId="0" borderId="0" xfId="0" applyNumberFormat="1" applyFill="1"/>
    <xf numFmtId="179" fontId="4" fillId="0" borderId="60" xfId="0" applyNumberFormat="1" applyFont="1" applyFill="1" applyBorder="1" applyAlignment="1">
      <alignment vertical="top" wrapText="1"/>
    </xf>
    <xf numFmtId="2" fontId="4" fillId="0" borderId="60" xfId="0" applyNumberFormat="1" applyFont="1" applyFill="1" applyBorder="1" applyAlignment="1">
      <alignment vertical="top" wrapText="1"/>
    </xf>
    <xf numFmtId="1" fontId="4" fillId="0" borderId="60" xfId="0" quotePrefix="1" applyNumberFormat="1" applyFont="1" applyFill="1" applyBorder="1" applyAlignment="1">
      <alignment horizontal="center" wrapText="1"/>
    </xf>
    <xf numFmtId="179" fontId="0" fillId="0" borderId="0" xfId="0" applyNumberFormat="1" applyFill="1"/>
    <xf numFmtId="4" fontId="4" fillId="0" borderId="60" xfId="0" applyNumberFormat="1" applyFont="1" applyFill="1" applyBorder="1" applyAlignment="1">
      <alignment wrapText="1"/>
    </xf>
    <xf numFmtId="179" fontId="4" fillId="0" borderId="60" xfId="0" applyNumberFormat="1" applyFont="1" applyFill="1" applyBorder="1" applyAlignment="1">
      <alignment wrapText="1"/>
    </xf>
    <xf numFmtId="2" fontId="4" fillId="0" borderId="60" xfId="0" applyNumberFormat="1" applyFont="1" applyFill="1" applyBorder="1" applyAlignment="1">
      <alignment wrapText="1"/>
    </xf>
    <xf numFmtId="1" fontId="4" fillId="0" borderId="60" xfId="0" applyNumberFormat="1" applyFont="1" applyFill="1" applyBorder="1" applyAlignment="1">
      <alignment wrapText="1"/>
    </xf>
    <xf numFmtId="0" fontId="17" fillId="0" borderId="0" xfId="0" applyFont="1"/>
    <xf numFmtId="0" fontId="4" fillId="0" borderId="0" xfId="0" applyFont="1"/>
    <xf numFmtId="0" fontId="4" fillId="0" borderId="60" xfId="0" applyFont="1" applyBorder="1" applyAlignment="1">
      <alignment vertical="top" wrapText="1"/>
    </xf>
    <xf numFmtId="0" fontId="4" fillId="0" borderId="60" xfId="0" applyFont="1" applyBorder="1" applyAlignment="1">
      <alignment horizontal="center" wrapText="1"/>
    </xf>
    <xf numFmtId="0" fontId="4" fillId="0" borderId="60" xfId="0" applyFont="1" applyBorder="1" applyAlignment="1">
      <alignment horizontal="left" wrapText="1" indent="4"/>
    </xf>
    <xf numFmtId="1" fontId="4" fillId="0" borderId="60" xfId="0" quotePrefix="1" applyNumberFormat="1" applyFont="1" applyBorder="1" applyAlignment="1">
      <alignment horizontal="center" wrapText="1"/>
    </xf>
    <xf numFmtId="0" fontId="4" fillId="0" borderId="60" xfId="0" applyFont="1" applyBorder="1" applyAlignment="1">
      <alignment horizontal="left" wrapText="1" indent="2"/>
    </xf>
    <xf numFmtId="1" fontId="4" fillId="0" borderId="60" xfId="0" applyNumberFormat="1" applyFont="1" applyBorder="1" applyAlignment="1">
      <alignment horizontal="center" wrapText="1"/>
    </xf>
    <xf numFmtId="0" fontId="4" fillId="0" borderId="60" xfId="0" applyFont="1" applyBorder="1" applyAlignment="1">
      <alignment wrapText="1"/>
    </xf>
    <xf numFmtId="0" fontId="4" fillId="0" borderId="60" xfId="0" applyFont="1" applyBorder="1" applyAlignment="1">
      <alignment horizontal="left" wrapText="1" indent="6"/>
    </xf>
    <xf numFmtId="0" fontId="4" fillId="0" borderId="60" xfId="0" applyFont="1" applyBorder="1" applyAlignment="1">
      <alignment horizontal="left" wrapText="1" indent="8"/>
    </xf>
    <xf numFmtId="179" fontId="4" fillId="0" borderId="60" xfId="0" applyNumberFormat="1" applyFont="1" applyBorder="1" applyAlignment="1">
      <alignment vertical="top" wrapText="1"/>
    </xf>
    <xf numFmtId="0" fontId="4" fillId="0" borderId="60" xfId="0" applyFont="1" applyBorder="1" applyAlignment="1">
      <alignment horizontal="left" wrapText="1" indent="10"/>
    </xf>
    <xf numFmtId="0" fontId="4" fillId="0" borderId="60" xfId="0" applyFont="1" applyBorder="1" applyAlignment="1">
      <alignment horizontal="center" vertical="top" wrapText="1"/>
    </xf>
    <xf numFmtId="1" fontId="4" fillId="0" borderId="60" xfId="0" applyNumberFormat="1" applyFont="1" applyBorder="1" applyAlignment="1">
      <alignment horizontal="center" vertical="top" wrapText="1"/>
    </xf>
    <xf numFmtId="0" fontId="8" fillId="0" borderId="0" xfId="1" applyFont="1" applyFill="1" applyAlignment="1">
      <alignment vertical="center"/>
    </xf>
    <xf numFmtId="0" fontId="5" fillId="0" borderId="0" xfId="2" applyAlignment="1">
      <alignment vertical="center"/>
    </xf>
    <xf numFmtId="0" fontId="9" fillId="0" borderId="0" xfId="1" applyFont="1" applyFill="1" applyAlignment="1">
      <alignment vertical="top"/>
    </xf>
    <xf numFmtId="0" fontId="4" fillId="0" borderId="0" xfId="1" applyFont="1" applyFill="1" applyAlignment="1">
      <alignment vertical="center"/>
    </xf>
    <xf numFmtId="166" fontId="5" fillId="0" borderId="60" xfId="1" applyNumberFormat="1" applyFont="1" applyFill="1" applyBorder="1" applyAlignment="1">
      <alignment horizontal="center" vertical="center"/>
    </xf>
    <xf numFmtId="0" fontId="4" fillId="0" borderId="0" xfId="1" applyFont="1" applyFill="1" applyAlignment="1">
      <alignment horizontal="center" vertical="center"/>
    </xf>
    <xf numFmtId="0" fontId="4" fillId="0" borderId="0" xfId="1" applyFont="1" applyFill="1" applyAlignment="1">
      <alignment horizontal="center" vertical="center"/>
    </xf>
    <xf numFmtId="0" fontId="6" fillId="0" borderId="0" xfId="4" applyFont="1" applyFill="1" applyAlignment="1">
      <alignment horizontal="center" vertical="center"/>
    </xf>
    <xf numFmtId="0" fontId="5" fillId="0" borderId="60" xfId="23" applyFont="1" applyFill="1" applyBorder="1" applyAlignment="1">
      <alignment horizontal="center" vertical="center"/>
    </xf>
    <xf numFmtId="167" fontId="4" fillId="0" borderId="60" xfId="0" applyNumberFormat="1" applyFont="1" applyBorder="1" applyAlignment="1">
      <alignment horizontal="center" vertical="center"/>
    </xf>
    <xf numFmtId="0" fontId="8" fillId="0" borderId="60" xfId="0" applyFont="1" applyBorder="1" applyAlignment="1">
      <alignment horizontal="center" vertical="center"/>
    </xf>
    <xf numFmtId="0" fontId="4" fillId="0" borderId="60" xfId="0" applyFont="1" applyBorder="1" applyAlignment="1">
      <alignment horizontal="center" vertical="center"/>
    </xf>
    <xf numFmtId="0" fontId="4" fillId="0" borderId="60" xfId="0" applyFont="1" applyBorder="1" applyAlignment="1">
      <alignment vertical="center" wrapText="1"/>
    </xf>
    <xf numFmtId="167" fontId="8" fillId="0" borderId="60" xfId="0" applyNumberFormat="1" applyFont="1" applyBorder="1" applyAlignment="1">
      <alignment horizontal="center" vertical="center"/>
    </xf>
    <xf numFmtId="0" fontId="8" fillId="0" borderId="60" xfId="0" applyFont="1" applyBorder="1" applyAlignment="1">
      <alignment vertical="center"/>
    </xf>
    <xf numFmtId="0" fontId="5" fillId="0" borderId="60" xfId="23" applyFont="1" applyFill="1" applyBorder="1" applyAlignment="1">
      <alignment horizontal="center" vertical="center" wrapText="1"/>
    </xf>
    <xf numFmtId="0" fontId="5" fillId="0" borderId="21" xfId="23" applyFont="1" applyFill="1" applyBorder="1" applyAlignment="1">
      <alignment horizontal="center" vertical="center" textRotation="90" wrapText="1"/>
    </xf>
    <xf numFmtId="0" fontId="14" fillId="0" borderId="0" xfId="23" applyFont="1" applyFill="1" applyAlignment="1">
      <alignment horizontal="center" vertical="center"/>
    </xf>
    <xf numFmtId="0" fontId="14" fillId="0" borderId="0" xfId="23" applyFont="1" applyFill="1" applyAlignment="1">
      <alignment horizontal="center"/>
    </xf>
    <xf numFmtId="0" fontId="5" fillId="0" borderId="60" xfId="23" applyFont="1" applyFill="1" applyBorder="1" applyAlignment="1">
      <alignment horizontal="center" vertical="center"/>
    </xf>
    <xf numFmtId="0" fontId="5" fillId="0" borderId="60" xfId="23" applyFont="1" applyFill="1" applyBorder="1" applyAlignment="1">
      <alignment horizontal="center" vertical="center" wrapText="1"/>
    </xf>
    <xf numFmtId="0" fontId="14" fillId="0" borderId="0" xfId="23" applyFont="1" applyFill="1" applyAlignment="1">
      <alignment horizontal="center"/>
    </xf>
    <xf numFmtId="0" fontId="5" fillId="0" borderId="60" xfId="23" applyFont="1" applyFill="1" applyBorder="1" applyAlignment="1">
      <alignment horizontal="center" vertical="center"/>
    </xf>
    <xf numFmtId="167" fontId="5" fillId="0" borderId="60" xfId="23" applyNumberFormat="1" applyFont="1" applyFill="1" applyBorder="1"/>
    <xf numFmtId="0" fontId="17" fillId="0" borderId="60" xfId="0" applyFont="1" applyBorder="1" applyAlignment="1">
      <alignment vertical="center" wrapText="1"/>
    </xf>
    <xf numFmtId="0" fontId="0" fillId="0" borderId="60" xfId="0" applyBorder="1" applyAlignment="1">
      <alignment horizontal="center" vertical="center"/>
    </xf>
    <xf numFmtId="167" fontId="0" fillId="0" borderId="60" xfId="0" applyNumberFormat="1" applyBorder="1" applyAlignment="1">
      <alignment horizontal="center" vertical="center"/>
    </xf>
    <xf numFmtId="0" fontId="8" fillId="0" borderId="60" xfId="0" applyFont="1" applyBorder="1"/>
    <xf numFmtId="0" fontId="4" fillId="0" borderId="0" xfId="1" applyFont="1" applyFill="1" applyAlignment="1">
      <alignment horizontal="center" vertical="center"/>
    </xf>
    <xf numFmtId="0" fontId="6" fillId="0" borderId="0" xfId="4" applyFont="1" applyFill="1" applyAlignment="1">
      <alignment horizontal="center" vertical="center"/>
    </xf>
    <xf numFmtId="0" fontId="5" fillId="0" borderId="60" xfId="23" applyFont="1" applyFill="1" applyBorder="1" applyAlignment="1">
      <alignment horizontal="center" vertical="center"/>
    </xf>
    <xf numFmtId="1" fontId="4" fillId="2" borderId="60" xfId="1" applyNumberFormat="1" applyFont="1" applyFill="1" applyBorder="1" applyAlignment="1">
      <alignment horizontal="center" vertical="center"/>
    </xf>
    <xf numFmtId="167" fontId="5" fillId="0" borderId="60" xfId="1" applyNumberFormat="1" applyFont="1" applyFill="1" applyBorder="1" applyAlignment="1">
      <alignment horizontal="center" vertical="center"/>
    </xf>
    <xf numFmtId="1" fontId="4" fillId="0" borderId="0" xfId="0" applyNumberFormat="1" applyFont="1"/>
    <xf numFmtId="1" fontId="4" fillId="0" borderId="0" xfId="0" applyNumberFormat="1" applyFont="1" applyAlignment="1">
      <alignment horizontal="justify"/>
    </xf>
    <xf numFmtId="0" fontId="4" fillId="0" borderId="47" xfId="0" applyFont="1" applyBorder="1" applyAlignment="1">
      <alignment wrapText="1"/>
    </xf>
    <xf numFmtId="178" fontId="4" fillId="0" borderId="60" xfId="0" applyNumberFormat="1" applyFont="1" applyBorder="1" applyAlignment="1">
      <alignment vertical="top" wrapText="1"/>
    </xf>
    <xf numFmtId="16" fontId="4" fillId="0" borderId="60" xfId="0" quotePrefix="1" applyNumberFormat="1" applyFont="1" applyBorder="1" applyAlignment="1">
      <alignment horizontal="center" wrapText="1"/>
    </xf>
    <xf numFmtId="0" fontId="4" fillId="0" borderId="47" xfId="0" applyFont="1" applyBorder="1" applyAlignment="1">
      <alignment horizontal="left" wrapText="1" indent="2"/>
    </xf>
    <xf numFmtId="0" fontId="4" fillId="0" borderId="47" xfId="0" applyFont="1" applyBorder="1" applyAlignment="1">
      <alignment horizontal="left" wrapText="1" indent="4"/>
    </xf>
    <xf numFmtId="16" fontId="4" fillId="0" borderId="60" xfId="0" applyNumberFormat="1" applyFont="1" applyBorder="1" applyAlignment="1">
      <alignment horizontal="center" wrapText="1"/>
    </xf>
    <xf numFmtId="4" fontId="4" fillId="0" borderId="60" xfId="0" applyNumberFormat="1" applyFont="1" applyBorder="1" applyAlignment="1">
      <alignment vertical="top" wrapText="1"/>
    </xf>
    <xf numFmtId="167" fontId="0" fillId="0" borderId="0" xfId="0" applyNumberFormat="1"/>
    <xf numFmtId="2" fontId="4" fillId="0" borderId="60" xfId="0" applyNumberFormat="1" applyFont="1" applyBorder="1" applyAlignment="1">
      <alignment vertical="top" wrapText="1"/>
    </xf>
    <xf numFmtId="4" fontId="4" fillId="0" borderId="60" xfId="0" applyNumberFormat="1" applyFont="1" applyBorder="1" applyAlignment="1">
      <alignment wrapText="1"/>
    </xf>
    <xf numFmtId="179" fontId="4" fillId="0" borderId="60" xfId="0" applyNumberFormat="1" applyFont="1" applyBorder="1" applyAlignment="1">
      <alignment wrapText="1"/>
    </xf>
    <xf numFmtId="1" fontId="4" fillId="0" borderId="60" xfId="0" applyNumberFormat="1" applyFont="1" applyBorder="1" applyAlignment="1">
      <alignment wrapText="1"/>
    </xf>
    <xf numFmtId="179" fontId="4" fillId="0" borderId="60" xfId="0" applyNumberFormat="1" applyFont="1" applyBorder="1" applyAlignment="1">
      <alignment horizontal="right" vertical="top" wrapText="1" indent="1"/>
    </xf>
    <xf numFmtId="167" fontId="4" fillId="0" borderId="60" xfId="0" applyNumberFormat="1" applyFont="1" applyBorder="1" applyAlignment="1">
      <alignment vertical="top" wrapText="1"/>
    </xf>
    <xf numFmtId="180" fontId="4" fillId="0" borderId="60" xfId="1" applyNumberFormat="1" applyFont="1" applyFill="1" applyBorder="1" applyAlignment="1">
      <alignment horizontal="center" vertical="center"/>
    </xf>
    <xf numFmtId="0" fontId="4" fillId="0" borderId="0" xfId="1" applyFont="1" applyFill="1" applyAlignment="1">
      <alignment horizontal="center" vertical="center"/>
    </xf>
    <xf numFmtId="180" fontId="6" fillId="0" borderId="60" xfId="4" applyNumberFormat="1" applyFont="1" applyFill="1" applyBorder="1" applyAlignment="1">
      <alignment horizontal="center" vertical="center" wrapText="1"/>
    </xf>
    <xf numFmtId="49" fontId="4" fillId="0" borderId="60" xfId="3" applyNumberFormat="1" applyFont="1" applyFill="1" applyBorder="1" applyAlignment="1">
      <alignment horizontal="center" vertical="center"/>
    </xf>
    <xf numFmtId="0" fontId="6" fillId="0" borderId="60" xfId="4" applyNumberFormat="1" applyFont="1" applyFill="1" applyBorder="1" applyAlignment="1">
      <alignment horizontal="center" vertical="center" wrapText="1"/>
    </xf>
    <xf numFmtId="0" fontId="70" fillId="0" borderId="60" xfId="0" applyFont="1" applyFill="1" applyBorder="1" applyAlignment="1">
      <alignment vertical="center" wrapText="1"/>
    </xf>
    <xf numFmtId="0" fontId="6" fillId="0" borderId="0" xfId="4" applyFont="1" applyFill="1" applyAlignment="1">
      <alignment horizontal="center" vertical="center"/>
    </xf>
    <xf numFmtId="0" fontId="5" fillId="0" borderId="60" xfId="23" applyFont="1" applyFill="1" applyBorder="1" applyAlignment="1">
      <alignment horizontal="center" vertical="center"/>
    </xf>
    <xf numFmtId="0" fontId="4" fillId="0" borderId="60" xfId="0" applyFont="1" applyBorder="1" applyAlignment="1">
      <alignment wrapText="1"/>
    </xf>
    <xf numFmtId="0" fontId="71" fillId="0" borderId="60" xfId="0" applyFont="1" applyBorder="1" applyAlignment="1">
      <alignment horizontal="center" vertical="center"/>
    </xf>
    <xf numFmtId="0" fontId="72" fillId="0" borderId="60" xfId="0" applyFont="1" applyBorder="1" applyAlignment="1">
      <alignment horizontal="center" vertical="center" wrapText="1"/>
    </xf>
    <xf numFmtId="0" fontId="0" fillId="0" borderId="60" xfId="0" applyBorder="1"/>
    <xf numFmtId="4" fontId="0" fillId="0" borderId="60" xfId="0" applyNumberFormat="1" applyBorder="1"/>
    <xf numFmtId="4" fontId="0" fillId="0" borderId="60" xfId="0" applyNumberFormat="1" applyBorder="1" applyAlignment="1">
      <alignment horizontal="center" vertical="center"/>
    </xf>
    <xf numFmtId="4" fontId="0" fillId="0" borderId="0" xfId="0" applyNumberFormat="1" applyAlignment="1">
      <alignment horizontal="center" vertical="center"/>
    </xf>
    <xf numFmtId="4" fontId="4" fillId="0" borderId="60" xfId="0" applyNumberFormat="1" applyFont="1" applyBorder="1" applyAlignment="1">
      <alignment horizontal="center" vertical="center"/>
    </xf>
    <xf numFmtId="4" fontId="0" fillId="0" borderId="0" xfId="0" applyNumberFormat="1"/>
    <xf numFmtId="167" fontId="73" fillId="0" borderId="60" xfId="0" applyNumberFormat="1" applyFont="1" applyBorder="1" applyAlignment="1">
      <alignment horizontal="center" vertical="center"/>
    </xf>
    <xf numFmtId="0" fontId="40" fillId="0" borderId="60" xfId="0" applyFont="1" applyBorder="1" applyAlignment="1">
      <alignment wrapText="1"/>
    </xf>
    <xf numFmtId="4" fontId="72" fillId="0" borderId="60" xfId="0" applyNumberFormat="1" applyFont="1" applyBorder="1" applyAlignment="1">
      <alignment horizontal="center" vertical="center"/>
    </xf>
    <xf numFmtId="0" fontId="4" fillId="0" borderId="60" xfId="0" applyFont="1" applyBorder="1"/>
    <xf numFmtId="4" fontId="0" fillId="0" borderId="46" xfId="0" applyNumberFormat="1" applyBorder="1" applyAlignment="1">
      <alignment horizontal="center" vertical="center"/>
    </xf>
    <xf numFmtId="0" fontId="8" fillId="0" borderId="60" xfId="1" applyFont="1" applyBorder="1" applyAlignment="1">
      <alignment horizontal="left" vertical="center" wrapText="1"/>
    </xf>
    <xf numFmtId="4" fontId="8" fillId="0" borderId="60" xfId="0" applyNumberFormat="1" applyFont="1" applyBorder="1" applyAlignment="1">
      <alignment horizontal="center" vertical="center"/>
    </xf>
    <xf numFmtId="4" fontId="8" fillId="0" borderId="46" xfId="0" applyNumberFormat="1" applyFont="1" applyBorder="1" applyAlignment="1">
      <alignment horizontal="center" vertical="center"/>
    </xf>
    <xf numFmtId="4" fontId="72" fillId="0" borderId="46" xfId="0" applyNumberFormat="1" applyFont="1" applyBorder="1" applyAlignment="1">
      <alignment horizontal="center" vertical="center"/>
    </xf>
    <xf numFmtId="4" fontId="72" fillId="0" borderId="0" xfId="0" applyNumberFormat="1" applyFont="1"/>
    <xf numFmtId="4" fontId="72" fillId="0" borderId="0" xfId="0" applyNumberFormat="1" applyFont="1" applyAlignment="1">
      <alignment horizontal="center" vertical="center"/>
    </xf>
    <xf numFmtId="167" fontId="5" fillId="0" borderId="60" xfId="23" applyNumberFormat="1" applyFont="1" applyFill="1" applyBorder="1" applyAlignment="1">
      <alignment horizontal="center" vertical="center" wrapText="1"/>
    </xf>
    <xf numFmtId="166" fontId="5" fillId="0" borderId="60" xfId="63" applyNumberFormat="1" applyFill="1" applyBorder="1" applyAlignment="1">
      <alignment horizontal="left" vertical="center" wrapText="1"/>
    </xf>
    <xf numFmtId="0" fontId="70" fillId="0" borderId="0" xfId="0" applyFont="1" applyFill="1" applyAlignment="1">
      <alignment wrapText="1"/>
    </xf>
    <xf numFmtId="0" fontId="4" fillId="0" borderId="22" xfId="0" applyFont="1" applyBorder="1" applyAlignment="1">
      <alignment horizontal="center" vertical="center" wrapText="1"/>
    </xf>
    <xf numFmtId="167" fontId="4" fillId="0" borderId="60" xfId="0" applyNumberFormat="1" applyFont="1" applyBorder="1" applyAlignment="1">
      <alignment horizontal="center" vertical="center" wrapText="1"/>
    </xf>
    <xf numFmtId="0" fontId="4" fillId="0" borderId="60" xfId="0" applyFont="1" applyBorder="1" applyAlignment="1">
      <alignment vertical="center"/>
    </xf>
    <xf numFmtId="167" fontId="8" fillId="0" borderId="0" xfId="0" applyNumberFormat="1" applyFont="1" applyAlignment="1">
      <alignment horizontal="center" vertical="center"/>
    </xf>
    <xf numFmtId="0" fontId="4" fillId="0" borderId="60" xfId="0" applyFont="1" applyFill="1" applyBorder="1" applyAlignment="1">
      <alignment vertical="center" wrapText="1"/>
    </xf>
    <xf numFmtId="4" fontId="4" fillId="0" borderId="60" xfId="0" applyNumberFormat="1" applyFont="1" applyBorder="1"/>
    <xf numFmtId="4" fontId="4" fillId="0" borderId="0" xfId="0" applyNumberFormat="1" applyFont="1"/>
    <xf numFmtId="0" fontId="4" fillId="0" borderId="22" xfId="0" applyFont="1" applyBorder="1" applyAlignment="1">
      <alignment horizontal="center" vertical="center"/>
    </xf>
    <xf numFmtId="0" fontId="5" fillId="2" borderId="60" xfId="4" applyFont="1" applyFill="1" applyBorder="1" applyAlignment="1">
      <alignment horizontal="center" vertical="center"/>
    </xf>
    <xf numFmtId="0" fontId="6" fillId="0" borderId="0" xfId="4" applyFont="1" applyFill="1" applyAlignment="1">
      <alignment horizontal="center" vertical="center"/>
    </xf>
    <xf numFmtId="0" fontId="6" fillId="0" borderId="0" xfId="4" applyFont="1" applyFill="1" applyAlignment="1">
      <alignment horizontal="center" vertical="center"/>
    </xf>
    <xf numFmtId="0" fontId="6" fillId="0" borderId="0" xfId="4" applyFont="1" applyFill="1" applyAlignment="1">
      <alignment horizontal="center" vertical="center"/>
    </xf>
    <xf numFmtId="0" fontId="5" fillId="0" borderId="60" xfId="23" applyFont="1" applyFill="1" applyBorder="1" applyAlignment="1">
      <alignment horizontal="center" vertical="center"/>
    </xf>
    <xf numFmtId="0" fontId="5" fillId="0" borderId="60" xfId="23" applyNumberFormat="1" applyFont="1" applyBorder="1" applyAlignment="1">
      <alignment horizontal="center" vertical="center"/>
    </xf>
    <xf numFmtId="0" fontId="40" fillId="0" borderId="0" xfId="63" applyFont="1" applyAlignment="1">
      <alignment horizontal="center"/>
    </xf>
    <xf numFmtId="0" fontId="4" fillId="0" borderId="60" xfId="0" applyFont="1" applyBorder="1" applyAlignment="1">
      <alignment wrapText="1"/>
    </xf>
    <xf numFmtId="0" fontId="4" fillId="0" borderId="60" xfId="0" applyFont="1" applyBorder="1" applyAlignment="1">
      <alignment horizontal="center" vertical="top" wrapText="1"/>
    </xf>
    <xf numFmtId="1" fontId="4" fillId="0" borderId="60" xfId="0" applyNumberFormat="1" applyFont="1" applyBorder="1" applyAlignment="1">
      <alignment horizontal="center" vertical="top" wrapText="1"/>
    </xf>
    <xf numFmtId="0" fontId="5" fillId="0" borderId="60" xfId="4" applyNumberFormat="1" applyFont="1" applyFill="1" applyBorder="1" applyAlignment="1">
      <alignment horizontal="center" vertical="center" wrapText="1"/>
    </xf>
    <xf numFmtId="0" fontId="8" fillId="0" borderId="11" xfId="1" applyFont="1" applyFill="1" applyBorder="1" applyAlignment="1">
      <alignment horizontal="center" vertical="center" wrapText="1"/>
    </xf>
    <xf numFmtId="0" fontId="8" fillId="0" borderId="10"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8" fillId="0" borderId="9"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10" fillId="0" borderId="8" xfId="2" applyFont="1" applyBorder="1" applyAlignment="1">
      <alignment horizontal="center" vertical="center" wrapText="1"/>
    </xf>
    <xf numFmtId="0" fontId="10" fillId="0" borderId="12" xfId="2" applyFont="1" applyBorder="1" applyAlignment="1">
      <alignment horizontal="center" vertical="center" wrapText="1"/>
    </xf>
    <xf numFmtId="0" fontId="8" fillId="2" borderId="2"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8" fillId="0" borderId="0" xfId="1" applyFont="1" applyFill="1" applyAlignment="1">
      <alignment horizontal="center" vertical="center"/>
    </xf>
    <xf numFmtId="0" fontId="4" fillId="0" borderId="0" xfId="1" applyFont="1" applyFill="1" applyAlignment="1">
      <alignment horizontal="center" vertical="center"/>
    </xf>
    <xf numFmtId="0" fontId="9" fillId="0" borderId="0" xfId="1" applyFont="1" applyFill="1" applyAlignment="1">
      <alignment horizontal="center" vertical="top"/>
    </xf>
    <xf numFmtId="0" fontId="8" fillId="0" borderId="1"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8" fillId="0" borderId="13"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8" fillId="0" borderId="7" xfId="1" applyFont="1" applyFill="1" applyBorder="1" applyAlignment="1">
      <alignment horizontal="center" vertical="center" wrapText="1"/>
    </xf>
    <xf numFmtId="0" fontId="8" fillId="0" borderId="8" xfId="1" applyFont="1" applyFill="1" applyBorder="1" applyAlignment="1">
      <alignment horizontal="center" vertical="center" wrapText="1"/>
    </xf>
    <xf numFmtId="0" fontId="5" fillId="0" borderId="0" xfId="2" applyAlignment="1">
      <alignment horizontal="center" vertical="center"/>
    </xf>
    <xf numFmtId="167" fontId="6" fillId="0" borderId="0" xfId="4" applyNumberFormat="1" applyFont="1" applyFill="1" applyBorder="1" applyAlignment="1">
      <alignment horizontal="left" wrapText="1"/>
    </xf>
    <xf numFmtId="167" fontId="6" fillId="0" borderId="0" xfId="4" applyNumberFormat="1" applyFont="1" applyFill="1" applyBorder="1" applyAlignment="1">
      <alignment horizontal="left"/>
    </xf>
    <xf numFmtId="167" fontId="6" fillId="0" borderId="0" xfId="4" applyNumberFormat="1" applyFont="1" applyFill="1" applyAlignment="1">
      <alignment horizontal="left" vertical="center" wrapText="1"/>
    </xf>
    <xf numFmtId="0" fontId="10" fillId="2" borderId="35" xfId="4" applyFont="1" applyFill="1" applyBorder="1" applyAlignment="1">
      <alignment horizontal="center" vertical="center" wrapText="1"/>
    </xf>
    <xf numFmtId="0" fontId="10" fillId="2" borderId="57" xfId="4" applyFont="1" applyFill="1" applyBorder="1" applyAlignment="1">
      <alignment horizontal="center" vertical="center" wrapText="1"/>
    </xf>
    <xf numFmtId="0" fontId="10" fillId="2" borderId="36" xfId="4" applyFont="1" applyFill="1" applyBorder="1" applyAlignment="1">
      <alignment horizontal="center" vertical="center" wrapText="1"/>
    </xf>
    <xf numFmtId="167" fontId="6" fillId="0" borderId="0" xfId="4" applyNumberFormat="1" applyFont="1" applyFill="1" applyBorder="1" applyAlignment="1">
      <alignment wrapText="1"/>
    </xf>
    <xf numFmtId="167" fontId="6" fillId="0" borderId="0" xfId="4" applyNumberFormat="1" applyFont="1" applyFill="1" applyAlignment="1">
      <alignment wrapText="1"/>
    </xf>
    <xf numFmtId="0" fontId="10" fillId="2" borderId="7" xfId="4" applyFont="1" applyFill="1" applyBorder="1" applyAlignment="1">
      <alignment horizontal="center" vertical="center" wrapText="1"/>
    </xf>
    <xf numFmtId="0" fontId="6" fillId="0" borderId="8" xfId="4" applyBorder="1" applyAlignment="1">
      <alignment horizontal="center" vertical="center" wrapText="1"/>
    </xf>
    <xf numFmtId="0" fontId="10" fillId="2" borderId="14" xfId="4" applyFont="1" applyFill="1" applyBorder="1" applyAlignment="1">
      <alignment horizontal="center" vertical="center" wrapText="1"/>
    </xf>
    <xf numFmtId="0" fontId="10" fillId="2" borderId="16" xfId="4" applyFont="1" applyFill="1" applyBorder="1" applyAlignment="1">
      <alignment horizontal="center" vertical="center" wrapText="1"/>
    </xf>
    <xf numFmtId="0" fontId="10" fillId="2" borderId="53" xfId="4" applyFont="1" applyFill="1" applyBorder="1" applyAlignment="1">
      <alignment horizontal="center" vertical="center" wrapText="1"/>
    </xf>
    <xf numFmtId="0" fontId="10" fillId="2" borderId="15" xfId="4" applyFont="1" applyFill="1" applyBorder="1" applyAlignment="1">
      <alignment horizontal="center" vertical="center" wrapText="1"/>
    </xf>
    <xf numFmtId="0" fontId="6" fillId="0" borderId="12" xfId="4" applyBorder="1" applyAlignment="1">
      <alignment horizontal="center" vertical="center" wrapText="1"/>
    </xf>
    <xf numFmtId="167" fontId="6" fillId="0" borderId="0" xfId="4" applyNumberFormat="1" applyFont="1" applyFill="1" applyAlignment="1"/>
    <xf numFmtId="167" fontId="6" fillId="0" borderId="0" xfId="4" applyNumberFormat="1" applyFont="1" applyFill="1" applyAlignment="1">
      <alignment horizontal="left" wrapText="1"/>
    </xf>
    <xf numFmtId="0" fontId="10" fillId="2" borderId="17" xfId="4" applyFont="1" applyFill="1" applyBorder="1" applyAlignment="1">
      <alignment horizontal="center" vertical="center" wrapText="1"/>
    </xf>
    <xf numFmtId="166" fontId="10" fillId="2" borderId="2" xfId="4" applyNumberFormat="1" applyFont="1" applyFill="1" applyBorder="1" applyAlignment="1">
      <alignment horizontal="center" vertical="center" wrapText="1"/>
    </xf>
    <xf numFmtId="166" fontId="10" fillId="2" borderId="3" xfId="4" applyNumberFormat="1" applyFont="1" applyFill="1" applyBorder="1" applyAlignment="1">
      <alignment horizontal="center" vertical="center" wrapText="1"/>
    </xf>
    <xf numFmtId="0" fontId="10" fillId="2" borderId="3" xfId="4" applyFont="1" applyFill="1" applyBorder="1" applyAlignment="1">
      <alignment horizontal="center" vertical="center" wrapText="1"/>
    </xf>
    <xf numFmtId="0" fontId="6" fillId="0" borderId="3" xfId="4" applyBorder="1" applyAlignment="1">
      <alignment horizontal="center" vertical="center" wrapText="1"/>
    </xf>
    <xf numFmtId="0" fontId="6" fillId="0" borderId="4" xfId="4" applyBorder="1" applyAlignment="1">
      <alignment horizontal="center" vertical="center" wrapText="1"/>
    </xf>
    <xf numFmtId="0" fontId="10" fillId="2" borderId="24" xfId="4" applyFont="1" applyFill="1" applyBorder="1" applyAlignment="1">
      <alignment horizontal="center" vertical="center" wrapText="1"/>
    </xf>
    <xf numFmtId="0" fontId="10" fillId="2" borderId="28" xfId="4" applyFont="1" applyFill="1" applyBorder="1" applyAlignment="1">
      <alignment horizontal="center" vertical="center" wrapText="1"/>
    </xf>
    <xf numFmtId="0" fontId="10" fillId="2" borderId="32" xfId="4" applyFont="1" applyFill="1" applyBorder="1" applyAlignment="1">
      <alignment horizontal="center" vertical="center" wrapText="1"/>
    </xf>
    <xf numFmtId="0" fontId="10" fillId="2" borderId="37" xfId="4" applyFont="1" applyFill="1" applyBorder="1" applyAlignment="1">
      <alignment horizontal="center" vertical="center" wrapText="1"/>
    </xf>
    <xf numFmtId="0" fontId="10" fillId="2" borderId="27" xfId="4" applyFont="1" applyFill="1" applyBorder="1" applyAlignment="1">
      <alignment horizontal="center" vertical="center" wrapText="1"/>
    </xf>
    <xf numFmtId="0" fontId="10" fillId="2" borderId="2" xfId="4" applyFont="1" applyFill="1" applyBorder="1" applyAlignment="1">
      <alignment horizontal="center" vertical="center" wrapText="1"/>
    </xf>
    <xf numFmtId="0" fontId="10" fillId="0" borderId="7" xfId="4" applyFont="1" applyBorder="1" applyAlignment="1">
      <alignment horizontal="center" vertical="center" wrapText="1"/>
    </xf>
    <xf numFmtId="0" fontId="10" fillId="0" borderId="8" xfId="4" applyFont="1" applyBorder="1" applyAlignment="1">
      <alignment horizontal="center" vertical="center" wrapText="1"/>
    </xf>
    <xf numFmtId="0" fontId="10" fillId="0" borderId="11" xfId="4" applyFont="1" applyBorder="1" applyAlignment="1">
      <alignment horizontal="center" vertical="center" wrapText="1"/>
    </xf>
    <xf numFmtId="0" fontId="10" fillId="0" borderId="9" xfId="4" applyFont="1" applyBorder="1" applyAlignment="1">
      <alignment horizontal="center" vertical="center" wrapText="1"/>
    </xf>
    <xf numFmtId="0" fontId="10" fillId="0" borderId="12" xfId="4" applyFont="1" applyBorder="1" applyAlignment="1">
      <alignment horizontal="center" vertical="center" wrapText="1"/>
    </xf>
    <xf numFmtId="0" fontId="10" fillId="0" borderId="6" xfId="4" applyFont="1" applyBorder="1" applyAlignment="1">
      <alignment horizontal="center" vertical="center" wrapText="1"/>
    </xf>
    <xf numFmtId="0" fontId="10" fillId="0" borderId="0" xfId="4" applyFont="1" applyBorder="1" applyAlignment="1">
      <alignment horizontal="center" vertical="center" wrapText="1"/>
    </xf>
    <xf numFmtId="0" fontId="10" fillId="0" borderId="56" xfId="4" applyFont="1" applyBorder="1" applyAlignment="1">
      <alignment horizontal="center" vertical="center" wrapText="1"/>
    </xf>
    <xf numFmtId="0" fontId="9" fillId="2" borderId="0" xfId="1" applyFont="1" applyFill="1" applyAlignment="1">
      <alignment horizontal="center" vertical="top"/>
    </xf>
    <xf numFmtId="0" fontId="13" fillId="0" borderId="0" xfId="4" applyFont="1" applyFill="1" applyAlignment="1">
      <alignment horizontal="center" vertical="center"/>
    </xf>
    <xf numFmtId="0" fontId="6" fillId="0" borderId="0" xfId="4" applyAlignment="1">
      <alignment horizontal="center" vertical="center"/>
    </xf>
    <xf numFmtId="0" fontId="6" fillId="0" borderId="0" xfId="4" applyFont="1" applyFill="1" applyAlignment="1">
      <alignment horizontal="center" vertical="center"/>
    </xf>
    <xf numFmtId="0" fontId="18" fillId="0" borderId="0" xfId="4" applyFont="1" applyFill="1" applyBorder="1" applyAlignment="1">
      <alignment horizontal="center" vertical="top"/>
    </xf>
    <xf numFmtId="49" fontId="10" fillId="2" borderId="37" xfId="4" applyNumberFormat="1" applyFont="1" applyFill="1" applyBorder="1" applyAlignment="1">
      <alignment horizontal="center" vertical="center" wrapText="1"/>
    </xf>
    <xf numFmtId="49" fontId="10" fillId="2" borderId="27" xfId="4" applyNumberFormat="1" applyFont="1" applyFill="1" applyBorder="1" applyAlignment="1">
      <alignment horizontal="center" vertical="center" wrapText="1"/>
    </xf>
    <xf numFmtId="49" fontId="10" fillId="2" borderId="38" xfId="4" applyNumberFormat="1" applyFont="1" applyFill="1" applyBorder="1" applyAlignment="1">
      <alignment horizontal="center" vertical="center" wrapText="1"/>
    </xf>
    <xf numFmtId="4" fontId="10" fillId="2" borderId="1" xfId="4" applyNumberFormat="1" applyFont="1" applyFill="1" applyBorder="1" applyAlignment="1">
      <alignment horizontal="center" vertical="center" wrapText="1"/>
    </xf>
    <xf numFmtId="4" fontId="10" fillId="2" borderId="5" xfId="4" applyNumberFormat="1" applyFont="1" applyFill="1" applyBorder="1" applyAlignment="1">
      <alignment horizontal="center" vertical="center" wrapText="1"/>
    </xf>
    <xf numFmtId="4" fontId="10" fillId="2" borderId="13" xfId="4" applyNumberFormat="1" applyFont="1" applyFill="1" applyBorder="1" applyAlignment="1">
      <alignment horizontal="center" vertical="center" wrapText="1"/>
    </xf>
    <xf numFmtId="0" fontId="10" fillId="2" borderId="38" xfId="4" applyFont="1" applyFill="1" applyBorder="1" applyAlignment="1">
      <alignment horizontal="center" vertical="center" wrapText="1"/>
    </xf>
    <xf numFmtId="0" fontId="10" fillId="2" borderId="11" xfId="4" applyFont="1" applyFill="1" applyBorder="1" applyAlignment="1">
      <alignment horizontal="center" vertical="center" wrapText="1"/>
    </xf>
    <xf numFmtId="0" fontId="6" fillId="0" borderId="10" xfId="4" applyBorder="1" applyAlignment="1">
      <alignment horizontal="center" vertical="center" wrapText="1"/>
    </xf>
    <xf numFmtId="0" fontId="10" fillId="2" borderId="54" xfId="4" applyFont="1" applyFill="1" applyBorder="1" applyAlignment="1">
      <alignment horizontal="center" vertical="center" wrapText="1"/>
    </xf>
    <xf numFmtId="0" fontId="10" fillId="2" borderId="8" xfId="4" applyFont="1" applyFill="1" applyBorder="1" applyAlignment="1">
      <alignment horizontal="center" vertical="center" wrapText="1"/>
    </xf>
    <xf numFmtId="0" fontId="10" fillId="2" borderId="4" xfId="4" applyFont="1" applyFill="1" applyBorder="1" applyAlignment="1">
      <alignment horizontal="center" vertical="center" wrapText="1"/>
    </xf>
    <xf numFmtId="0" fontId="10" fillId="2" borderId="55" xfId="4" applyFont="1" applyFill="1" applyBorder="1" applyAlignment="1">
      <alignment horizontal="center" vertical="center" wrapText="1"/>
    </xf>
    <xf numFmtId="166" fontId="10" fillId="2" borderId="14" xfId="4" applyNumberFormat="1" applyFont="1" applyFill="1" applyBorder="1" applyAlignment="1">
      <alignment horizontal="center" vertical="center" wrapText="1"/>
    </xf>
    <xf numFmtId="166" fontId="10" fillId="2" borderId="53" xfId="4"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3" fillId="2" borderId="0" xfId="4" applyFont="1" applyFill="1" applyAlignment="1">
      <alignment horizontal="right" vertical="center"/>
    </xf>
    <xf numFmtId="0" fontId="6" fillId="2" borderId="0" xfId="4" applyFill="1" applyAlignment="1">
      <alignment horizontal="right"/>
    </xf>
    <xf numFmtId="0" fontId="13" fillId="2" borderId="0" xfId="4" applyFont="1" applyFill="1" applyAlignment="1">
      <alignment horizontal="center" vertical="center"/>
    </xf>
    <xf numFmtId="0" fontId="6" fillId="2" borderId="0" xfId="4" applyFill="1" applyAlignment="1"/>
    <xf numFmtId="0" fontId="14" fillId="2" borderId="0" xfId="4" applyFont="1" applyFill="1" applyBorder="1" applyAlignment="1">
      <alignment horizontal="center" vertical="center"/>
    </xf>
    <xf numFmtId="166" fontId="14" fillId="2" borderId="0" xfId="4" applyNumberFormat="1" applyFont="1" applyFill="1" applyBorder="1" applyAlignment="1">
      <alignment horizontal="center" vertical="center"/>
    </xf>
    <xf numFmtId="0" fontId="15" fillId="2" borderId="0" xfId="4" applyFont="1" applyFill="1" applyBorder="1" applyAlignment="1">
      <alignment horizontal="center" vertical="center"/>
    </xf>
    <xf numFmtId="0" fontId="10" fillId="0" borderId="12" xfId="4" applyFont="1" applyFill="1" applyBorder="1" applyAlignment="1">
      <alignment horizontal="center" vertical="center" wrapText="1"/>
    </xf>
    <xf numFmtId="0" fontId="10" fillId="0" borderId="10" xfId="4" applyFont="1" applyBorder="1" applyAlignment="1">
      <alignment horizontal="center" vertical="center" wrapText="1"/>
    </xf>
    <xf numFmtId="0" fontId="10" fillId="0" borderId="14" xfId="4" applyFont="1" applyFill="1" applyBorder="1" applyAlignment="1">
      <alignment horizontal="center" vertical="center" wrapText="1"/>
    </xf>
    <xf numFmtId="0" fontId="10" fillId="0" borderId="53" xfId="4" applyFont="1" applyFill="1" applyBorder="1" applyAlignment="1">
      <alignment horizontal="center" vertical="center" wrapText="1"/>
    </xf>
    <xf numFmtId="0" fontId="10" fillId="0" borderId="15" xfId="4" applyFont="1" applyFill="1" applyBorder="1" applyAlignment="1">
      <alignment horizontal="center" vertical="center" wrapText="1"/>
    </xf>
    <xf numFmtId="0" fontId="10" fillId="0" borderId="2" xfId="4" applyFont="1" applyFill="1" applyBorder="1" applyAlignment="1">
      <alignment horizontal="center" vertical="center" wrapText="1"/>
    </xf>
    <xf numFmtId="0" fontId="10" fillId="0" borderId="3" xfId="4" applyFont="1" applyFill="1" applyBorder="1" applyAlignment="1">
      <alignment horizontal="center" vertical="center" wrapText="1"/>
    </xf>
    <xf numFmtId="0" fontId="10" fillId="0" borderId="4" xfId="4" applyFont="1" applyFill="1" applyBorder="1" applyAlignment="1">
      <alignment horizontal="center" vertical="center" wrapText="1"/>
    </xf>
    <xf numFmtId="0" fontId="10" fillId="0" borderId="2" xfId="4" applyFont="1" applyFill="1" applyBorder="1" applyAlignment="1">
      <alignment horizontal="center" vertical="center"/>
    </xf>
    <xf numFmtId="0" fontId="10" fillId="0" borderId="4" xfId="4" applyFont="1" applyFill="1" applyBorder="1" applyAlignment="1">
      <alignment horizontal="center" vertical="center"/>
    </xf>
    <xf numFmtId="0" fontId="10" fillId="0" borderId="42" xfId="4" applyFont="1" applyFill="1" applyBorder="1" applyAlignment="1">
      <alignment horizontal="center" vertical="center" wrapText="1"/>
    </xf>
    <xf numFmtId="0" fontId="10" fillId="0" borderId="43" xfId="4" applyFont="1" applyFill="1" applyBorder="1" applyAlignment="1">
      <alignment horizontal="center" vertical="center" wrapText="1"/>
    </xf>
    <xf numFmtId="0" fontId="10" fillId="0" borderId="33" xfId="4" applyFont="1" applyFill="1" applyBorder="1" applyAlignment="1">
      <alignment horizontal="center" vertical="center" wrapText="1"/>
    </xf>
    <xf numFmtId="0" fontId="10" fillId="0" borderId="34" xfId="4" applyFont="1" applyFill="1" applyBorder="1" applyAlignment="1">
      <alignment horizontal="center" vertical="center" wrapText="1"/>
    </xf>
    <xf numFmtId="0" fontId="10" fillId="0" borderId="1" xfId="4" applyFont="1" applyFill="1" applyBorder="1" applyAlignment="1">
      <alignment horizontal="center" vertical="center" wrapText="1"/>
    </xf>
    <xf numFmtId="0" fontId="10" fillId="0" borderId="13" xfId="4" applyFont="1" applyFill="1" applyBorder="1" applyAlignment="1">
      <alignment horizontal="center" vertical="center" wrapText="1"/>
    </xf>
    <xf numFmtId="0" fontId="10" fillId="0" borderId="37" xfId="4" applyFont="1" applyFill="1" applyBorder="1" applyAlignment="1">
      <alignment horizontal="center" vertical="center" wrapText="1"/>
    </xf>
    <xf numFmtId="0" fontId="10" fillId="0" borderId="38" xfId="4" applyFont="1" applyFill="1" applyBorder="1" applyAlignment="1">
      <alignment horizontal="center" vertical="center" wrapText="1"/>
    </xf>
    <xf numFmtId="0" fontId="10" fillId="0" borderId="7" xfId="4" applyFont="1" applyFill="1" applyBorder="1" applyAlignment="1">
      <alignment horizontal="center" vertical="center" wrapText="1"/>
    </xf>
    <xf numFmtId="0" fontId="10" fillId="0" borderId="6" xfId="4" applyFont="1" applyFill="1" applyBorder="1" applyAlignment="1">
      <alignment horizontal="center" vertical="center" wrapText="1"/>
    </xf>
    <xf numFmtId="0" fontId="10" fillId="0" borderId="24" xfId="4" applyFont="1" applyFill="1" applyBorder="1" applyAlignment="1">
      <alignment horizontal="center" vertical="center" wrapText="1"/>
    </xf>
    <xf numFmtId="0" fontId="10" fillId="0" borderId="28" xfId="4" applyFont="1" applyFill="1" applyBorder="1" applyAlignment="1">
      <alignment horizontal="center" vertical="center" wrapText="1"/>
    </xf>
    <xf numFmtId="0" fontId="10" fillId="0" borderId="73" xfId="4" applyFont="1" applyFill="1" applyBorder="1" applyAlignment="1">
      <alignment horizontal="center" vertical="center" wrapText="1"/>
    </xf>
    <xf numFmtId="0" fontId="16" fillId="0" borderId="0" xfId="4" applyFont="1" applyFill="1" applyAlignment="1">
      <alignment horizontal="center" vertical="top"/>
    </xf>
    <xf numFmtId="0" fontId="16" fillId="0" borderId="0" xfId="4" applyFont="1" applyAlignment="1">
      <alignment horizontal="center" vertical="top"/>
    </xf>
    <xf numFmtId="0" fontId="14" fillId="0" borderId="0" xfId="4" applyFont="1" applyFill="1" applyAlignment="1">
      <alignment horizontal="center" vertical="top"/>
    </xf>
    <xf numFmtId="0" fontId="14" fillId="0" borderId="0" xfId="4" applyFont="1" applyAlignment="1">
      <alignment horizontal="center" vertical="top"/>
    </xf>
    <xf numFmtId="0" fontId="19" fillId="0" borderId="0" xfId="1" applyFont="1" applyFill="1" applyAlignment="1">
      <alignment horizontal="center" vertical="center"/>
    </xf>
    <xf numFmtId="0" fontId="4" fillId="0" borderId="0" xfId="1" applyFont="1" applyFill="1" applyAlignment="1">
      <alignment horizontal="center"/>
    </xf>
    <xf numFmtId="1" fontId="10" fillId="0" borderId="0" xfId="4" applyNumberFormat="1" applyFont="1" applyFill="1" applyBorder="1" applyAlignment="1">
      <alignment horizontal="center" vertical="center"/>
    </xf>
    <xf numFmtId="0" fontId="10" fillId="0" borderId="27" xfId="4" applyFont="1" applyFill="1" applyBorder="1" applyAlignment="1">
      <alignment horizontal="center" vertical="center" wrapText="1"/>
    </xf>
    <xf numFmtId="0" fontId="10" fillId="0" borderId="31" xfId="4" applyFont="1" applyFill="1" applyBorder="1" applyAlignment="1">
      <alignment horizontal="center" vertical="center" wrapText="1"/>
    </xf>
    <xf numFmtId="0" fontId="10" fillId="0" borderId="72" xfId="4" applyFont="1" applyFill="1" applyBorder="1" applyAlignment="1">
      <alignment horizontal="center" vertical="center" wrapText="1"/>
    </xf>
    <xf numFmtId="0" fontId="14" fillId="0" borderId="0" xfId="4" applyFont="1" applyFill="1" applyAlignment="1">
      <alignment horizontal="center" vertical="center"/>
    </xf>
    <xf numFmtId="0" fontId="13" fillId="0" borderId="0" xfId="4" applyFont="1" applyFill="1" applyAlignment="1">
      <alignment horizontal="right" vertical="center"/>
    </xf>
    <xf numFmtId="0" fontId="6" fillId="0" borderId="0" xfId="4" applyAlignment="1">
      <alignment horizontal="right" vertical="center"/>
    </xf>
    <xf numFmtId="0" fontId="24" fillId="0" borderId="14" xfId="7" applyFont="1" applyFill="1" applyBorder="1" applyAlignment="1">
      <alignment horizontal="center" vertical="center" wrapText="1"/>
    </xf>
    <xf numFmtId="0" fontId="24" fillId="0" borderId="53" xfId="7" applyFont="1" applyFill="1" applyBorder="1" applyAlignment="1">
      <alignment horizontal="center" vertical="center" wrapText="1"/>
    </xf>
    <xf numFmtId="0" fontId="24" fillId="0" borderId="15" xfId="7" applyFont="1" applyFill="1" applyBorder="1" applyAlignment="1">
      <alignment horizontal="center" vertical="center" wrapText="1"/>
    </xf>
    <xf numFmtId="0" fontId="24" fillId="0" borderId="42" xfId="7" applyFont="1" applyFill="1" applyBorder="1" applyAlignment="1">
      <alignment horizontal="center" vertical="center" wrapText="1"/>
    </xf>
    <xf numFmtId="0" fontId="24" fillId="0" borderId="33" xfId="7" applyFont="1" applyFill="1" applyBorder="1" applyAlignment="1">
      <alignment horizontal="center" vertical="center" wrapText="1"/>
    </xf>
    <xf numFmtId="0" fontId="24" fillId="0" borderId="43"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14" xfId="7" applyFont="1" applyFill="1" applyBorder="1" applyAlignment="1">
      <alignment horizontal="center" vertical="center"/>
    </xf>
    <xf numFmtId="0" fontId="24" fillId="0" borderId="53" xfId="7" applyFont="1" applyFill="1" applyBorder="1" applyAlignment="1">
      <alignment horizontal="center" vertical="center"/>
    </xf>
    <xf numFmtId="0" fontId="24" fillId="0" borderId="15" xfId="7" applyFont="1" applyFill="1" applyBorder="1" applyAlignment="1">
      <alignment horizontal="center" vertical="center"/>
    </xf>
    <xf numFmtId="0" fontId="24" fillId="0" borderId="41" xfId="7" applyFont="1" applyFill="1" applyBorder="1" applyAlignment="1">
      <alignment horizontal="center" vertical="center"/>
    </xf>
    <xf numFmtId="0" fontId="24" fillId="0" borderId="57" xfId="7" applyFont="1" applyFill="1" applyBorder="1" applyAlignment="1">
      <alignment horizontal="center" vertical="center"/>
    </xf>
    <xf numFmtId="0" fontId="24" fillId="0" borderId="59" xfId="7" applyFont="1" applyFill="1" applyBorder="1" applyAlignment="1">
      <alignment horizontal="center" vertical="center"/>
    </xf>
    <xf numFmtId="0" fontId="24" fillId="0" borderId="17" xfId="7" applyFont="1" applyFill="1" applyBorder="1" applyAlignment="1">
      <alignment horizontal="center" vertical="center"/>
    </xf>
    <xf numFmtId="0" fontId="24" fillId="0" borderId="17" xfId="7" applyFont="1" applyFill="1" applyBorder="1" applyAlignment="1">
      <alignment horizontal="center" vertical="center" wrapText="1"/>
    </xf>
    <xf numFmtId="0" fontId="24" fillId="0" borderId="37" xfId="7" applyFont="1" applyFill="1" applyBorder="1" applyAlignment="1">
      <alignment horizontal="center" vertical="center" wrapText="1"/>
    </xf>
    <xf numFmtId="0" fontId="24" fillId="0" borderId="27" xfId="7" applyFont="1" applyFill="1" applyBorder="1" applyAlignment="1">
      <alignment horizontal="center" vertical="center" wrapText="1"/>
    </xf>
    <xf numFmtId="0" fontId="24" fillId="0" borderId="38" xfId="7" applyFont="1" applyFill="1" applyBorder="1" applyAlignment="1">
      <alignment horizontal="center" vertical="center" wrapText="1"/>
    </xf>
    <xf numFmtId="0" fontId="24" fillId="10" borderId="53" xfId="7" applyFont="1" applyFill="1" applyBorder="1" applyAlignment="1">
      <alignment horizontal="center" vertical="center"/>
    </xf>
    <xf numFmtId="0" fontId="24" fillId="10" borderId="15" xfId="7" applyFont="1" applyFill="1" applyBorder="1" applyAlignment="1">
      <alignment horizontal="center" vertical="center"/>
    </xf>
    <xf numFmtId="0" fontId="24" fillId="0" borderId="2" xfId="7" applyFont="1" applyFill="1" applyBorder="1" applyAlignment="1">
      <alignment horizontal="center" vertical="center"/>
    </xf>
    <xf numFmtId="0" fontId="24" fillId="0" borderId="3" xfId="7" applyFont="1" applyFill="1" applyBorder="1" applyAlignment="1">
      <alignment horizontal="center" vertical="center"/>
    </xf>
    <xf numFmtId="0" fontId="24" fillId="0" borderId="4" xfId="7" applyFont="1" applyFill="1" applyBorder="1" applyAlignment="1">
      <alignment horizontal="center" vertical="center"/>
    </xf>
    <xf numFmtId="0" fontId="24" fillId="0" borderId="29" xfId="7" applyFont="1" applyFill="1" applyBorder="1" applyAlignment="1">
      <alignment horizontal="center" vertical="center" wrapText="1"/>
    </xf>
    <xf numFmtId="0" fontId="24" fillId="0" borderId="30" xfId="7" applyFont="1" applyFill="1" applyBorder="1" applyAlignment="1">
      <alignment horizontal="center" vertical="center" wrapText="1"/>
    </xf>
    <xf numFmtId="0" fontId="24" fillId="0" borderId="42" xfId="7" applyFont="1" applyFill="1" applyBorder="1" applyAlignment="1">
      <alignment horizontal="center" vertical="center"/>
    </xf>
    <xf numFmtId="0" fontId="24" fillId="0" borderId="62" xfId="7" applyFont="1" applyFill="1" applyBorder="1" applyAlignment="1">
      <alignment horizontal="center" vertical="center"/>
    </xf>
    <xf numFmtId="0" fontId="24" fillId="0" borderId="44" xfId="7" applyFont="1" applyFill="1" applyBorder="1" applyAlignment="1">
      <alignment horizontal="center" vertical="center"/>
    </xf>
    <xf numFmtId="0" fontId="24" fillId="0" borderId="49" xfId="7" applyFont="1" applyFill="1" applyBorder="1" applyAlignment="1">
      <alignment horizontal="center" vertical="center"/>
    </xf>
    <xf numFmtId="0" fontId="24" fillId="0" borderId="54" xfId="7" applyFont="1" applyFill="1" applyBorder="1" applyAlignment="1">
      <alignment horizontal="center" vertical="center"/>
    </xf>
    <xf numFmtId="0" fontId="24" fillId="0" borderId="68" xfId="7" applyFont="1" applyFill="1" applyBorder="1" applyAlignment="1">
      <alignment horizontal="center" vertical="center"/>
    </xf>
    <xf numFmtId="0" fontId="10" fillId="0" borderId="0" xfId="6" applyFont="1" applyFill="1" applyBorder="1" applyAlignment="1">
      <alignment horizontal="center" vertical="center"/>
    </xf>
    <xf numFmtId="0" fontId="10" fillId="0" borderId="0" xfId="4" applyFont="1" applyFill="1" applyAlignment="1">
      <alignment horizontal="center" vertical="center"/>
    </xf>
    <xf numFmtId="0" fontId="6" fillId="0" borderId="0" xfId="4" applyFont="1" applyFill="1" applyAlignment="1">
      <alignment horizontal="center" vertical="top"/>
    </xf>
    <xf numFmtId="0" fontId="6" fillId="0" borderId="0" xfId="4" applyAlignment="1">
      <alignment horizontal="center"/>
    </xf>
    <xf numFmtId="0" fontId="10" fillId="0" borderId="0" xfId="6" applyFont="1" applyFill="1" applyBorder="1" applyAlignment="1">
      <alignment horizontal="center"/>
    </xf>
    <xf numFmtId="0" fontId="24" fillId="0" borderId="24" xfId="7" applyFont="1" applyFill="1" applyBorder="1" applyAlignment="1">
      <alignment horizontal="center" vertical="center" wrapText="1"/>
    </xf>
    <xf numFmtId="0" fontId="24" fillId="0" borderId="28" xfId="7" applyFont="1" applyFill="1" applyBorder="1" applyAlignment="1">
      <alignment horizontal="center" vertical="center" wrapText="1"/>
    </xf>
    <xf numFmtId="0" fontId="24" fillId="0" borderId="32" xfId="7" applyFont="1" applyFill="1" applyBorder="1" applyAlignment="1">
      <alignment horizontal="center" vertical="center" wrapText="1"/>
    </xf>
    <xf numFmtId="0" fontId="24" fillId="0" borderId="16" xfId="7" applyFont="1" applyFill="1" applyBorder="1" applyAlignment="1">
      <alignment horizontal="center" vertical="center"/>
    </xf>
    <xf numFmtId="0" fontId="24" fillId="0" borderId="52" xfId="7" applyFont="1" applyFill="1" applyBorder="1" applyAlignment="1">
      <alignment horizontal="center" vertical="center" wrapText="1"/>
    </xf>
    <xf numFmtId="0" fontId="24" fillId="0" borderId="61" xfId="7" applyFont="1" applyFill="1" applyBorder="1" applyAlignment="1">
      <alignment horizontal="center" vertical="center" wrapText="1"/>
    </xf>
    <xf numFmtId="0" fontId="24" fillId="0" borderId="40" xfId="7" applyFont="1" applyFill="1" applyBorder="1" applyAlignment="1">
      <alignment horizontal="center" vertical="center" wrapText="1"/>
    </xf>
    <xf numFmtId="0" fontId="25" fillId="0" borderId="0" xfId="8" applyFont="1" applyFill="1" applyBorder="1" applyAlignment="1">
      <alignment horizontal="center"/>
    </xf>
    <xf numFmtId="0" fontId="22" fillId="0" borderId="0" xfId="1" applyFont="1" applyFill="1" applyAlignment="1">
      <alignment horizontal="center"/>
    </xf>
    <xf numFmtId="0" fontId="4" fillId="0" borderId="0" xfId="1" applyFont="1" applyFill="1" applyAlignment="1">
      <alignment horizontal="center" vertical="top"/>
    </xf>
    <xf numFmtId="0" fontId="5" fillId="0" borderId="0" xfId="4" applyFont="1" applyFill="1" applyAlignment="1">
      <alignment horizontal="center"/>
    </xf>
    <xf numFmtId="0" fontId="6" fillId="0" borderId="0" xfId="4" applyFont="1" applyFill="1" applyAlignment="1">
      <alignment horizontal="center"/>
    </xf>
    <xf numFmtId="0" fontId="26" fillId="0" borderId="0" xfId="7" applyFont="1" applyFill="1" applyBorder="1" applyAlignment="1">
      <alignment horizontal="center" vertical="center"/>
    </xf>
    <xf numFmtId="0" fontId="26" fillId="0" borderId="0" xfId="7" applyFont="1" applyFill="1" applyBorder="1" applyAlignment="1">
      <alignment horizontal="center" vertical="center" wrapText="1"/>
    </xf>
    <xf numFmtId="0" fontId="24" fillId="0" borderId="0" xfId="7" applyFont="1" applyFill="1" applyBorder="1" applyAlignment="1">
      <alignment horizontal="center" vertical="center"/>
    </xf>
    <xf numFmtId="0" fontId="24" fillId="0" borderId="60" xfId="7" applyFont="1" applyFill="1" applyBorder="1" applyAlignment="1">
      <alignment horizontal="center" vertical="center"/>
    </xf>
    <xf numFmtId="0" fontId="10" fillId="0" borderId="60" xfId="4" applyFont="1" applyFill="1" applyBorder="1" applyAlignment="1">
      <alignment horizontal="center" vertical="center" wrapText="1"/>
    </xf>
    <xf numFmtId="0" fontId="24" fillId="0" borderId="60" xfId="7" applyFont="1" applyFill="1" applyBorder="1" applyAlignment="1">
      <alignment horizontal="center" vertical="center" wrapText="1"/>
    </xf>
    <xf numFmtId="0" fontId="10" fillId="0" borderId="60" xfId="6" applyFont="1" applyFill="1" applyBorder="1" applyAlignment="1">
      <alignment horizontal="center" vertical="center"/>
    </xf>
    <xf numFmtId="0" fontId="24" fillId="0" borderId="0" xfId="8" applyFont="1" applyFill="1" applyBorder="1" applyAlignment="1">
      <alignment horizontal="center" vertical="center" wrapText="1"/>
    </xf>
    <xf numFmtId="0" fontId="24" fillId="0" borderId="0" xfId="8" applyFont="1" applyFill="1" applyBorder="1" applyAlignment="1">
      <alignment horizontal="center" vertical="center"/>
    </xf>
    <xf numFmtId="0" fontId="10" fillId="0" borderId="14" xfId="4" applyFont="1" applyFill="1" applyBorder="1" applyAlignment="1">
      <alignment horizontal="center" vertical="center"/>
    </xf>
    <xf numFmtId="0" fontId="10" fillId="0" borderId="53" xfId="4" applyFont="1" applyFill="1" applyBorder="1" applyAlignment="1">
      <alignment horizontal="center" vertical="center"/>
    </xf>
    <xf numFmtId="0" fontId="10" fillId="0" borderId="15" xfId="4" applyFont="1" applyFill="1" applyBorder="1" applyAlignment="1">
      <alignment horizontal="center" vertical="center"/>
    </xf>
    <xf numFmtId="0" fontId="5" fillId="0" borderId="0" xfId="4" applyFont="1" applyFill="1" applyAlignment="1">
      <alignment horizontal="center" vertical="center"/>
    </xf>
    <xf numFmtId="0" fontId="10" fillId="0" borderId="62" xfId="4" applyFont="1" applyFill="1" applyBorder="1" applyAlignment="1">
      <alignment horizontal="center" vertical="center" wrapText="1"/>
    </xf>
    <xf numFmtId="0" fontId="10" fillId="0" borderId="65" xfId="4" applyFont="1" applyFill="1" applyBorder="1" applyAlignment="1">
      <alignment horizontal="center" vertical="center" wrapText="1"/>
    </xf>
    <xf numFmtId="0" fontId="10" fillId="0" borderId="2" xfId="6" applyFont="1" applyFill="1" applyBorder="1" applyAlignment="1">
      <alignment horizontal="center" vertical="center"/>
    </xf>
    <xf numFmtId="0" fontId="10" fillId="0" borderId="3" xfId="6" applyFont="1" applyFill="1" applyBorder="1" applyAlignment="1">
      <alignment horizontal="center" vertical="center"/>
    </xf>
    <xf numFmtId="0" fontId="10" fillId="0" borderId="4" xfId="6" applyFont="1" applyFill="1" applyBorder="1" applyAlignment="1">
      <alignment horizontal="center" vertical="center"/>
    </xf>
    <xf numFmtId="0" fontId="10" fillId="0" borderId="69" xfId="4" applyFont="1" applyFill="1" applyBorder="1" applyAlignment="1">
      <alignment horizontal="center" vertical="center" wrapText="1"/>
    </xf>
    <xf numFmtId="0" fontId="10" fillId="0" borderId="7" xfId="6" applyFont="1" applyFill="1" applyBorder="1" applyAlignment="1">
      <alignment horizontal="center" vertical="center"/>
    </xf>
    <xf numFmtId="0" fontId="10" fillId="0" borderId="8" xfId="6" applyFont="1" applyFill="1" applyBorder="1" applyAlignment="1">
      <alignment horizontal="center" vertical="center"/>
    </xf>
    <xf numFmtId="0" fontId="10" fillId="0" borderId="12" xfId="6" applyFont="1" applyFill="1" applyBorder="1" applyAlignment="1">
      <alignment horizontal="center" vertical="center"/>
    </xf>
    <xf numFmtId="49" fontId="5" fillId="0" borderId="0" xfId="4" applyNumberFormat="1" applyFont="1" applyFill="1" applyAlignment="1">
      <alignment horizontal="center" vertical="center"/>
    </xf>
    <xf numFmtId="49" fontId="6" fillId="0" borderId="0" xfId="4" applyNumberFormat="1" applyFont="1" applyFill="1" applyAlignment="1">
      <alignment horizontal="center" vertical="center"/>
    </xf>
    <xf numFmtId="0" fontId="4" fillId="0" borderId="0" xfId="1" applyFont="1" applyFill="1" applyAlignment="1">
      <alignment horizontal="center" vertical="center" wrapText="1"/>
    </xf>
    <xf numFmtId="0" fontId="24" fillId="0" borderId="72" xfId="7" applyFont="1" applyFill="1" applyBorder="1" applyAlignment="1">
      <alignment horizontal="center" vertical="center" wrapText="1"/>
    </xf>
    <xf numFmtId="0" fontId="24" fillId="0" borderId="70" xfId="7" applyFont="1" applyFill="1" applyBorder="1" applyAlignment="1">
      <alignment horizontal="center" vertical="center" wrapText="1"/>
    </xf>
    <xf numFmtId="0" fontId="24" fillId="0" borderId="63" xfId="7" applyFont="1" applyFill="1" applyBorder="1" applyAlignment="1">
      <alignment horizontal="center" vertical="center" wrapText="1"/>
    </xf>
    <xf numFmtId="0" fontId="24" fillId="0" borderId="73" xfId="7" applyFont="1" applyFill="1" applyBorder="1" applyAlignment="1">
      <alignment horizontal="center" vertical="center" wrapText="1"/>
    </xf>
    <xf numFmtId="0" fontId="24" fillId="0" borderId="62" xfId="7" applyFont="1" applyFill="1" applyBorder="1" applyAlignment="1">
      <alignment horizontal="center" vertical="center" wrapText="1"/>
    </xf>
    <xf numFmtId="0" fontId="24" fillId="0" borderId="65" xfId="7" applyFont="1" applyFill="1" applyBorder="1" applyAlignment="1">
      <alignment horizontal="center" vertical="center" wrapText="1"/>
    </xf>
    <xf numFmtId="0" fontId="10" fillId="0" borderId="37" xfId="4" applyFont="1" applyFill="1" applyBorder="1" applyAlignment="1">
      <alignment horizontal="center" vertical="center"/>
    </xf>
    <xf numFmtId="0" fontId="10" fillId="0" borderId="27" xfId="4" applyFont="1" applyFill="1" applyBorder="1" applyAlignment="1">
      <alignment horizontal="center" vertical="center"/>
    </xf>
    <xf numFmtId="0" fontId="10" fillId="0" borderId="38" xfId="4" applyFont="1" applyFill="1" applyBorder="1" applyAlignment="1">
      <alignment horizontal="center" vertical="center"/>
    </xf>
    <xf numFmtId="0" fontId="9" fillId="0" borderId="0" xfId="1" applyFont="1" applyFill="1" applyAlignment="1">
      <alignment horizontal="center" vertical="center"/>
    </xf>
    <xf numFmtId="0" fontId="5" fillId="0" borderId="0" xfId="4" applyFont="1" applyFill="1" applyAlignment="1">
      <alignment horizontal="center" vertical="center" wrapText="1"/>
    </xf>
    <xf numFmtId="0" fontId="6" fillId="0" borderId="0" xfId="4" applyFont="1" applyFill="1" applyAlignment="1">
      <alignment horizontal="center" vertical="center" wrapText="1"/>
    </xf>
    <xf numFmtId="0" fontId="18" fillId="0" borderId="0" xfId="4" applyFont="1" applyFill="1" applyAlignment="1">
      <alignment horizontal="center" vertical="center" wrapText="1"/>
    </xf>
    <xf numFmtId="0" fontId="24" fillId="0" borderId="34" xfId="7" applyFont="1" applyFill="1" applyBorder="1" applyAlignment="1">
      <alignment horizontal="center" vertical="center" wrapText="1"/>
    </xf>
    <xf numFmtId="0" fontId="30" fillId="0" borderId="0" xfId="4" applyFont="1" applyFill="1" applyBorder="1" applyAlignment="1">
      <alignment horizontal="center" vertical="center"/>
    </xf>
    <xf numFmtId="49" fontId="4" fillId="0" borderId="0" xfId="1" applyNumberFormat="1" applyFont="1" applyFill="1" applyAlignment="1">
      <alignment horizontal="center" vertical="center"/>
    </xf>
    <xf numFmtId="0" fontId="10" fillId="0" borderId="37" xfId="11" applyFont="1" applyFill="1" applyBorder="1" applyAlignment="1">
      <alignment horizontal="center" vertical="center" wrapText="1"/>
    </xf>
    <xf numFmtId="0" fontId="10" fillId="0" borderId="38" xfId="11" applyFont="1" applyFill="1" applyBorder="1" applyAlignment="1">
      <alignment horizontal="center" vertical="center" wrapText="1"/>
    </xf>
    <xf numFmtId="0" fontId="10" fillId="0" borderId="0" xfId="6" applyFont="1" applyFill="1" applyBorder="1" applyAlignment="1">
      <alignment horizontal="center" vertical="center" wrapText="1"/>
    </xf>
    <xf numFmtId="0" fontId="10" fillId="0" borderId="75" xfId="6" applyFont="1" applyFill="1" applyBorder="1" applyAlignment="1">
      <alignment horizontal="center" vertical="center" wrapText="1"/>
    </xf>
    <xf numFmtId="0" fontId="10" fillId="0" borderId="5" xfId="6" applyFont="1" applyFill="1" applyBorder="1" applyAlignment="1">
      <alignment horizontal="center" vertical="center" wrapText="1"/>
    </xf>
    <xf numFmtId="0" fontId="10" fillId="0" borderId="13" xfId="6" applyFont="1" applyFill="1" applyBorder="1" applyAlignment="1">
      <alignment horizontal="center" vertical="center" wrapText="1"/>
    </xf>
    <xf numFmtId="0" fontId="10" fillId="0" borderId="14" xfId="6" applyFont="1" applyFill="1" applyBorder="1" applyAlignment="1">
      <alignment horizontal="center" vertical="center" wrapText="1"/>
    </xf>
    <xf numFmtId="0" fontId="10" fillId="0" borderId="15" xfId="6" applyFont="1" applyFill="1" applyBorder="1" applyAlignment="1">
      <alignment horizontal="center" vertical="center" wrapText="1"/>
    </xf>
    <xf numFmtId="0" fontId="10" fillId="0" borderId="1" xfId="6" applyFont="1" applyFill="1" applyBorder="1" applyAlignment="1">
      <alignment horizontal="center" vertical="center" wrapText="1"/>
    </xf>
    <xf numFmtId="0" fontId="10" fillId="0" borderId="12" xfId="6" applyFont="1" applyFill="1" applyBorder="1" applyAlignment="1">
      <alignment horizontal="center" vertical="center" wrapText="1"/>
    </xf>
    <xf numFmtId="0" fontId="10" fillId="0" borderId="9" xfId="6" applyFont="1" applyFill="1" applyBorder="1" applyAlignment="1">
      <alignment horizontal="center" vertical="center" wrapText="1"/>
    </xf>
    <xf numFmtId="0" fontId="10" fillId="0" borderId="1" xfId="11" applyFont="1" applyFill="1" applyBorder="1" applyAlignment="1">
      <alignment horizontal="center" vertical="center" wrapText="1"/>
    </xf>
    <xf numFmtId="0" fontId="10" fillId="0" borderId="5" xfId="11" applyFont="1" applyFill="1" applyBorder="1" applyAlignment="1">
      <alignment horizontal="center" vertical="center" wrapText="1"/>
    </xf>
    <xf numFmtId="0" fontId="10" fillId="0" borderId="13" xfId="11" applyFont="1" applyFill="1" applyBorder="1" applyAlignment="1">
      <alignment horizontal="center" vertical="center" wrapText="1"/>
    </xf>
    <xf numFmtId="0" fontId="10" fillId="0" borderId="14" xfId="11" applyFont="1" applyFill="1" applyBorder="1" applyAlignment="1">
      <alignment horizontal="center" vertical="center" wrapText="1"/>
    </xf>
    <xf numFmtId="0" fontId="10" fillId="0" borderId="15" xfId="11" applyFont="1" applyFill="1" applyBorder="1" applyAlignment="1">
      <alignment horizontal="center" vertical="center" wrapText="1"/>
    </xf>
    <xf numFmtId="0" fontId="10" fillId="0" borderId="11" xfId="6" applyFont="1" applyFill="1" applyBorder="1" applyAlignment="1">
      <alignment horizontal="center" vertical="center" wrapText="1"/>
    </xf>
    <xf numFmtId="0" fontId="10" fillId="0" borderId="45" xfId="6" applyFont="1" applyFill="1" applyBorder="1" applyAlignment="1">
      <alignment horizontal="center" vertical="center" wrapText="1"/>
    </xf>
    <xf numFmtId="0" fontId="10" fillId="0" borderId="43" xfId="6" applyFont="1" applyFill="1" applyBorder="1" applyAlignment="1">
      <alignment horizontal="center" vertical="center" wrapText="1"/>
    </xf>
    <xf numFmtId="0" fontId="10" fillId="0" borderId="64" xfId="6" applyFont="1" applyFill="1" applyBorder="1" applyAlignment="1">
      <alignment horizontal="center" vertical="center" wrapText="1"/>
    </xf>
    <xf numFmtId="0" fontId="10" fillId="0" borderId="34" xfId="6" applyFont="1" applyFill="1" applyBorder="1" applyAlignment="1">
      <alignment horizontal="center" vertical="center" wrapText="1"/>
    </xf>
    <xf numFmtId="0" fontId="10" fillId="0" borderId="53" xfId="11" applyFont="1" applyFill="1" applyBorder="1" applyAlignment="1">
      <alignment horizontal="center" vertical="center" wrapText="1"/>
    </xf>
    <xf numFmtId="0" fontId="10" fillId="0" borderId="17" xfId="11" applyFont="1" applyFill="1" applyBorder="1" applyAlignment="1">
      <alignment horizontal="center" vertical="center" wrapText="1"/>
    </xf>
    <xf numFmtId="0" fontId="8" fillId="0" borderId="39" xfId="11" applyFont="1" applyFill="1" applyBorder="1" applyAlignment="1">
      <alignment horizontal="center" vertical="center"/>
    </xf>
    <xf numFmtId="0" fontId="8" fillId="0" borderId="40" xfId="11" applyFont="1" applyFill="1" applyBorder="1" applyAlignment="1">
      <alignment horizontal="center" vertical="center"/>
    </xf>
    <xf numFmtId="0" fontId="8" fillId="0" borderId="39" xfId="11" applyFont="1" applyFill="1" applyBorder="1" applyAlignment="1">
      <alignment horizontal="center" vertical="center" wrapText="1"/>
    </xf>
    <xf numFmtId="0" fontId="8" fillId="0" borderId="51" xfId="11" applyFont="1" applyFill="1" applyBorder="1" applyAlignment="1">
      <alignment horizontal="center" vertical="center" wrapText="1"/>
    </xf>
    <xf numFmtId="0" fontId="8" fillId="0" borderId="1" xfId="11" applyFont="1" applyFill="1" applyBorder="1" applyAlignment="1">
      <alignment horizontal="center" vertical="center" wrapText="1"/>
    </xf>
    <xf numFmtId="0" fontId="8" fillId="0" borderId="13" xfId="11" applyFont="1" applyFill="1" applyBorder="1" applyAlignment="1">
      <alignment horizontal="center" vertical="center" wrapText="1"/>
    </xf>
    <xf numFmtId="0" fontId="10" fillId="0" borderId="2" xfId="11" applyFont="1" applyFill="1" applyBorder="1" applyAlignment="1">
      <alignment horizontal="center" vertical="center" wrapText="1"/>
    </xf>
    <xf numFmtId="0" fontId="10" fillId="0" borderId="3" xfId="11" applyFont="1" applyFill="1" applyBorder="1" applyAlignment="1">
      <alignment horizontal="center" vertical="center" wrapText="1"/>
    </xf>
    <xf numFmtId="0" fontId="10" fillId="0" borderId="56" xfId="11" applyFont="1" applyFill="1" applyBorder="1" applyAlignment="1">
      <alignment horizontal="center" vertical="center" wrapText="1"/>
    </xf>
    <xf numFmtId="0" fontId="10" fillId="0" borderId="44" xfId="6" applyFont="1" applyFill="1" applyBorder="1" applyAlignment="1">
      <alignment horizontal="center" vertical="center" wrapText="1"/>
    </xf>
    <xf numFmtId="0" fontId="10" fillId="0" borderId="66" xfId="6" applyFont="1" applyFill="1" applyBorder="1" applyAlignment="1">
      <alignment horizontal="center" vertical="center" wrapText="1"/>
    </xf>
    <xf numFmtId="3" fontId="8" fillId="0" borderId="0" xfId="9" applyNumberFormat="1" applyFont="1" applyFill="1" applyAlignment="1">
      <alignment horizontal="center"/>
    </xf>
    <xf numFmtId="0" fontId="4" fillId="0" borderId="0" xfId="10" applyFont="1" applyFill="1" applyAlignment="1">
      <alignment horizontal="center" vertical="top"/>
    </xf>
    <xf numFmtId="0" fontId="0" fillId="0" borderId="0" xfId="0" applyAlignment="1"/>
    <xf numFmtId="0" fontId="4" fillId="0" borderId="0" xfId="0" applyFont="1" applyAlignment="1">
      <alignment horizontal="center"/>
    </xf>
    <xf numFmtId="0" fontId="10" fillId="0" borderId="24" xfId="9" applyFont="1" applyFill="1" applyBorder="1" applyAlignment="1">
      <alignment horizontal="center" vertical="center" wrapText="1"/>
    </xf>
    <xf numFmtId="0" fontId="10" fillId="0" borderId="28" xfId="9" applyFont="1" applyFill="1" applyBorder="1" applyAlignment="1">
      <alignment horizontal="center" vertical="center" wrapText="1"/>
    </xf>
    <xf numFmtId="0" fontId="10" fillId="0" borderId="37" xfId="9" applyFont="1" applyFill="1" applyBorder="1" applyAlignment="1">
      <alignment horizontal="center" vertical="center" wrapText="1"/>
    </xf>
    <xf numFmtId="0" fontId="10" fillId="0" borderId="27" xfId="9" applyFont="1" applyFill="1" applyBorder="1" applyAlignment="1">
      <alignment horizontal="center" vertical="center" wrapText="1"/>
    </xf>
    <xf numFmtId="0" fontId="10" fillId="0" borderId="38" xfId="9" applyFont="1" applyFill="1" applyBorder="1" applyAlignment="1">
      <alignment horizontal="center" vertical="center" wrapText="1"/>
    </xf>
    <xf numFmtId="0" fontId="10" fillId="0" borderId="12" xfId="9" applyFont="1" applyFill="1" applyBorder="1" applyAlignment="1">
      <alignment horizontal="center" vertical="center" wrapText="1"/>
    </xf>
    <xf numFmtId="0" fontId="10" fillId="0" borderId="56" xfId="9" applyFont="1" applyFill="1" applyBorder="1" applyAlignment="1">
      <alignment horizontal="center" vertical="center" wrapText="1"/>
    </xf>
    <xf numFmtId="0" fontId="10" fillId="0" borderId="10" xfId="9" applyFont="1" applyFill="1" applyBorder="1" applyAlignment="1">
      <alignment horizontal="center" vertical="center" wrapText="1"/>
    </xf>
    <xf numFmtId="0" fontId="8" fillId="0" borderId="61" xfId="11" applyFont="1" applyFill="1" applyBorder="1" applyAlignment="1">
      <alignment horizontal="center" vertical="center" wrapText="1"/>
    </xf>
    <xf numFmtId="0" fontId="8" fillId="0" borderId="40" xfId="11" applyFont="1" applyFill="1" applyBorder="1" applyAlignment="1">
      <alignment horizontal="center" vertical="center" wrapText="1"/>
    </xf>
    <xf numFmtId="0" fontId="8" fillId="0" borderId="7" xfId="11" applyFont="1" applyFill="1" applyBorder="1" applyAlignment="1">
      <alignment horizontal="center" vertical="center" wrapText="1"/>
    </xf>
    <xf numFmtId="0" fontId="8" fillId="0" borderId="6" xfId="11" applyFont="1" applyFill="1" applyBorder="1" applyAlignment="1">
      <alignment horizontal="center" vertical="center" wrapText="1"/>
    </xf>
    <xf numFmtId="0" fontId="8" fillId="0" borderId="74" xfId="11" applyFont="1" applyFill="1" applyBorder="1" applyAlignment="1">
      <alignment horizontal="center" vertical="center" wrapText="1"/>
    </xf>
    <xf numFmtId="0" fontId="8" fillId="0" borderId="2" xfId="11" applyFont="1" applyFill="1" applyBorder="1" applyAlignment="1">
      <alignment horizontal="center" vertical="center" wrapText="1"/>
    </xf>
    <xf numFmtId="0" fontId="8" fillId="0" borderId="3" xfId="11" applyFont="1" applyFill="1" applyBorder="1" applyAlignment="1">
      <alignment horizontal="center" vertical="center" wrapText="1"/>
    </xf>
    <xf numFmtId="0" fontId="8" fillId="0" borderId="4" xfId="11" applyFont="1" applyFill="1" applyBorder="1" applyAlignment="1">
      <alignment horizontal="center" vertical="center" wrapText="1"/>
    </xf>
    <xf numFmtId="0" fontId="10" fillId="0" borderId="4" xfId="11" applyFont="1" applyFill="1" applyBorder="1" applyAlignment="1">
      <alignment horizontal="center" vertical="center" wrapText="1"/>
    </xf>
    <xf numFmtId="0" fontId="8" fillId="0" borderId="37" xfId="11" applyFont="1" applyFill="1" applyBorder="1" applyAlignment="1">
      <alignment horizontal="center" vertical="center" wrapText="1"/>
    </xf>
    <xf numFmtId="0" fontId="8" fillId="0" borderId="27" xfId="11" applyFont="1" applyFill="1" applyBorder="1" applyAlignment="1">
      <alignment horizontal="center" vertical="center" wrapText="1"/>
    </xf>
    <xf numFmtId="0" fontId="8" fillId="0" borderId="38" xfId="11" applyFont="1" applyFill="1" applyBorder="1" applyAlignment="1">
      <alignment horizontal="center" vertical="center" wrapText="1"/>
    </xf>
    <xf numFmtId="0" fontId="8" fillId="0" borderId="14" xfId="11" applyFont="1" applyFill="1" applyBorder="1" applyAlignment="1">
      <alignment horizontal="center" vertical="center" wrapText="1"/>
    </xf>
    <xf numFmtId="0" fontId="8" fillId="0" borderId="17" xfId="11" applyFont="1" applyFill="1" applyBorder="1" applyAlignment="1">
      <alignment horizontal="center" vertical="center" wrapText="1"/>
    </xf>
    <xf numFmtId="0" fontId="8" fillId="0" borderId="15" xfId="11" applyFont="1" applyFill="1" applyBorder="1" applyAlignment="1">
      <alignment horizontal="center" vertical="center" wrapText="1"/>
    </xf>
    <xf numFmtId="0" fontId="10" fillId="0" borderId="0" xfId="9" applyFont="1" applyFill="1" applyAlignment="1">
      <alignment horizontal="center" vertical="center"/>
    </xf>
    <xf numFmtId="0" fontId="10" fillId="0" borderId="0" xfId="9" applyFont="1" applyFill="1" applyAlignment="1">
      <alignment horizontal="center"/>
    </xf>
    <xf numFmtId="0" fontId="8" fillId="0" borderId="0" xfId="10" applyFont="1" applyFill="1" applyAlignment="1">
      <alignment horizontal="center" vertical="center"/>
    </xf>
    <xf numFmtId="0" fontId="6" fillId="0" borderId="0" xfId="9" applyFont="1" applyFill="1" applyAlignment="1">
      <alignment horizontal="center"/>
    </xf>
    <xf numFmtId="0" fontId="40" fillId="0" borderId="0" xfId="63" applyFont="1" applyAlignment="1">
      <alignment horizontal="center"/>
    </xf>
    <xf numFmtId="0" fontId="5" fillId="0" borderId="0" xfId="23" applyFont="1" applyFill="1" applyAlignment="1">
      <alignment horizontal="center"/>
    </xf>
    <xf numFmtId="49" fontId="4" fillId="0" borderId="60" xfId="23" applyNumberFormat="1" applyFont="1" applyFill="1" applyBorder="1" applyAlignment="1">
      <alignment horizontal="center" vertical="center" wrapText="1"/>
    </xf>
    <xf numFmtId="0" fontId="4" fillId="0" borderId="54" xfId="23" applyFont="1" applyFill="1" applyBorder="1" applyAlignment="1">
      <alignment horizontal="center" vertical="center" wrapText="1"/>
    </xf>
    <xf numFmtId="0" fontId="4" fillId="0" borderId="22" xfId="23" applyFont="1" applyFill="1" applyBorder="1" applyAlignment="1">
      <alignment horizontal="center" vertical="center" wrapText="1"/>
    </xf>
    <xf numFmtId="0" fontId="4" fillId="0" borderId="60" xfId="23" applyFont="1" applyFill="1" applyBorder="1" applyAlignment="1">
      <alignment horizontal="center" vertical="center" wrapText="1"/>
    </xf>
    <xf numFmtId="0" fontId="17" fillId="0" borderId="0" xfId="63" applyFont="1" applyFill="1" applyAlignment="1">
      <alignment horizontal="left" vertical="center" wrapText="1"/>
    </xf>
    <xf numFmtId="0" fontId="40" fillId="0" borderId="0" xfId="63" applyFont="1" applyAlignment="1">
      <alignment horizontal="center" wrapText="1"/>
    </xf>
    <xf numFmtId="0" fontId="4" fillId="0" borderId="0" xfId="1" applyFont="1" applyAlignment="1">
      <alignment horizontal="center" vertical="center"/>
    </xf>
    <xf numFmtId="0" fontId="17" fillId="0" borderId="0" xfId="1" applyFont="1" applyAlignment="1">
      <alignment horizontal="center" vertical="top"/>
    </xf>
    <xf numFmtId="0" fontId="17" fillId="0" borderId="0" xfId="63" applyFont="1" applyAlignment="1">
      <alignment horizontal="center"/>
    </xf>
    <xf numFmtId="0" fontId="8" fillId="0" borderId="11" xfId="4" applyFont="1" applyFill="1" applyBorder="1" applyAlignment="1">
      <alignment horizontal="center" vertical="center" wrapText="1"/>
    </xf>
    <xf numFmtId="0" fontId="8" fillId="0" borderId="9" xfId="4" applyFont="1" applyFill="1" applyBorder="1" applyAlignment="1">
      <alignment horizontal="center" vertical="center" wrapText="1"/>
    </xf>
    <xf numFmtId="0" fontId="8" fillId="0" borderId="7" xfId="4" applyFont="1" applyFill="1" applyBorder="1" applyAlignment="1">
      <alignment horizontal="center" vertical="center" wrapText="1"/>
    </xf>
    <xf numFmtId="0" fontId="8" fillId="0" borderId="12" xfId="4" applyFont="1" applyFill="1" applyBorder="1" applyAlignment="1">
      <alignment horizontal="center" vertical="center" wrapText="1"/>
    </xf>
    <xf numFmtId="0" fontId="8" fillId="0" borderId="10" xfId="4" applyFont="1" applyFill="1" applyBorder="1" applyAlignment="1">
      <alignment horizontal="center" vertical="center" wrapText="1"/>
    </xf>
    <xf numFmtId="0" fontId="8" fillId="0" borderId="37" xfId="1" applyFont="1" applyFill="1" applyBorder="1" applyAlignment="1">
      <alignment horizontal="center" vertical="center" wrapText="1"/>
    </xf>
    <xf numFmtId="0" fontId="8" fillId="0" borderId="27" xfId="1" applyFont="1" applyFill="1" applyBorder="1" applyAlignment="1">
      <alignment horizontal="center" vertical="center" wrapText="1"/>
    </xf>
    <xf numFmtId="0" fontId="8" fillId="0" borderId="38" xfId="1" applyFont="1" applyFill="1" applyBorder="1" applyAlignment="1">
      <alignment horizontal="center" vertical="center" wrapText="1"/>
    </xf>
    <xf numFmtId="0" fontId="8" fillId="0" borderId="42" xfId="1" applyFont="1" applyFill="1" applyBorder="1" applyAlignment="1">
      <alignment horizontal="center" vertical="center" wrapText="1"/>
    </xf>
    <xf numFmtId="0" fontId="8" fillId="0" borderId="43" xfId="1" applyFont="1" applyFill="1" applyBorder="1" applyAlignment="1">
      <alignment horizontal="center" vertical="center" wrapText="1"/>
    </xf>
    <xf numFmtId="0" fontId="8" fillId="0" borderId="33" xfId="1" applyFont="1" applyFill="1" applyBorder="1" applyAlignment="1">
      <alignment horizontal="center" vertical="center" wrapText="1"/>
    </xf>
    <xf numFmtId="0" fontId="8" fillId="0" borderId="34" xfId="1" applyFont="1" applyFill="1" applyBorder="1" applyAlignment="1">
      <alignment horizontal="center" vertical="center" wrapText="1"/>
    </xf>
    <xf numFmtId="0" fontId="8" fillId="0" borderId="35" xfId="4" applyFont="1" applyFill="1" applyBorder="1" applyAlignment="1">
      <alignment horizontal="center" vertical="center" wrapText="1"/>
    </xf>
    <xf numFmtId="0" fontId="8" fillId="0" borderId="36" xfId="4" applyFont="1" applyFill="1" applyBorder="1" applyAlignment="1">
      <alignment horizontal="center" vertical="center" wrapText="1"/>
    </xf>
    <xf numFmtId="0" fontId="8" fillId="0" borderId="37" xfId="4" applyFont="1" applyFill="1" applyBorder="1" applyAlignment="1">
      <alignment horizontal="center" vertical="center" wrapText="1"/>
    </xf>
    <xf numFmtId="0" fontId="8" fillId="0" borderId="27" xfId="4" applyFont="1" applyFill="1" applyBorder="1" applyAlignment="1">
      <alignment horizontal="center" vertical="center" wrapText="1"/>
    </xf>
    <xf numFmtId="0" fontId="8" fillId="0" borderId="31" xfId="4" applyFont="1" applyFill="1" applyBorder="1" applyAlignment="1">
      <alignment horizontal="center" vertical="center" wrapText="1"/>
    </xf>
    <xf numFmtId="0" fontId="8" fillId="0" borderId="6" xfId="4" applyFont="1" applyFill="1" applyBorder="1" applyAlignment="1">
      <alignment horizontal="center" vertical="center" wrapText="1"/>
    </xf>
    <xf numFmtId="0" fontId="10" fillId="0" borderId="42" xfId="6" applyFont="1" applyFill="1" applyBorder="1" applyAlignment="1">
      <alignment horizontal="center" vertical="center" wrapText="1"/>
    </xf>
    <xf numFmtId="0" fontId="10" fillId="0" borderId="33" xfId="6" applyFont="1" applyFill="1" applyBorder="1" applyAlignment="1">
      <alignment horizontal="center" vertical="center" wrapText="1"/>
    </xf>
    <xf numFmtId="0" fontId="10" fillId="0" borderId="7" xfId="6" applyFont="1" applyFill="1" applyBorder="1" applyAlignment="1">
      <alignment horizontal="center" vertical="center" wrapText="1"/>
    </xf>
    <xf numFmtId="0" fontId="8" fillId="0" borderId="31" xfId="1" applyFont="1" applyFill="1" applyBorder="1" applyAlignment="1">
      <alignment horizontal="center" vertical="center" wrapText="1"/>
    </xf>
    <xf numFmtId="0" fontId="10" fillId="0" borderId="24" xfId="6" applyFont="1" applyFill="1" applyBorder="1" applyAlignment="1">
      <alignment horizontal="center" vertical="center" wrapText="1"/>
    </xf>
    <xf numFmtId="0" fontId="10" fillId="0" borderId="28" xfId="6" applyFont="1" applyFill="1" applyBorder="1" applyAlignment="1">
      <alignment horizontal="center" vertical="center" wrapText="1"/>
    </xf>
    <xf numFmtId="0" fontId="10" fillId="0" borderId="32" xfId="6" applyFont="1" applyFill="1" applyBorder="1" applyAlignment="1">
      <alignment horizontal="center" vertical="center" wrapText="1"/>
    </xf>
    <xf numFmtId="0" fontId="8" fillId="0" borderId="16" xfId="1" applyFont="1" applyFill="1" applyBorder="1" applyAlignment="1">
      <alignment horizontal="center" vertical="center" wrapText="1"/>
    </xf>
    <xf numFmtId="0" fontId="8" fillId="0" borderId="53" xfId="1" applyFont="1" applyFill="1" applyBorder="1" applyAlignment="1">
      <alignment horizontal="center" vertical="center" wrapText="1"/>
    </xf>
    <xf numFmtId="0" fontId="8" fillId="0" borderId="15" xfId="1" applyFont="1" applyFill="1" applyBorder="1" applyAlignment="1">
      <alignment horizontal="center" vertical="center" wrapText="1"/>
    </xf>
    <xf numFmtId="0" fontId="8" fillId="0" borderId="45" xfId="1" applyFont="1" applyFill="1" applyBorder="1" applyAlignment="1">
      <alignment horizontal="center" vertical="center" wrapText="1"/>
    </xf>
    <xf numFmtId="0" fontId="8" fillId="0" borderId="44" xfId="1" applyFont="1" applyFill="1" applyBorder="1" applyAlignment="1">
      <alignment horizontal="center" vertical="center" wrapText="1"/>
    </xf>
    <xf numFmtId="0" fontId="8" fillId="0" borderId="64" xfId="1" applyFont="1" applyFill="1" applyBorder="1" applyAlignment="1">
      <alignment horizontal="center" vertical="center" wrapText="1"/>
    </xf>
    <xf numFmtId="0" fontId="8" fillId="0" borderId="66" xfId="1" applyFont="1" applyFill="1" applyBorder="1" applyAlignment="1">
      <alignment horizontal="center" vertical="center" wrapText="1"/>
    </xf>
    <xf numFmtId="0" fontId="8" fillId="0" borderId="70" xfId="1" applyFont="1" applyFill="1" applyBorder="1" applyAlignment="1">
      <alignment horizontal="center" vertical="center" wrapText="1"/>
    </xf>
    <xf numFmtId="0" fontId="8" fillId="0" borderId="76" xfId="1" applyFont="1" applyFill="1" applyBorder="1" applyAlignment="1">
      <alignment horizontal="center" vertical="center" wrapText="1"/>
    </xf>
    <xf numFmtId="0" fontId="8" fillId="0" borderId="35" xfId="4" applyFont="1" applyFill="1" applyBorder="1" applyAlignment="1">
      <alignment horizontal="center" vertical="center"/>
    </xf>
    <xf numFmtId="0" fontId="8" fillId="0" borderId="59" xfId="4" applyFont="1" applyFill="1" applyBorder="1" applyAlignment="1">
      <alignment horizontal="center" vertical="center"/>
    </xf>
    <xf numFmtId="0" fontId="8" fillId="0" borderId="0" xfId="4" applyFont="1" applyFill="1" applyAlignment="1">
      <alignment horizontal="center" vertical="center"/>
    </xf>
    <xf numFmtId="0" fontId="10" fillId="0" borderId="52" xfId="4" applyFont="1" applyFill="1" applyBorder="1" applyAlignment="1">
      <alignment horizontal="center" vertical="center" wrapText="1"/>
    </xf>
    <xf numFmtId="0" fontId="10" fillId="0" borderId="51" xfId="4" applyFont="1" applyFill="1" applyBorder="1" applyAlignment="1">
      <alignment horizontal="center" vertical="center" wrapText="1"/>
    </xf>
    <xf numFmtId="0" fontId="8" fillId="0" borderId="1" xfId="4" applyFont="1" applyFill="1" applyBorder="1" applyAlignment="1">
      <alignment horizontal="center" vertical="center" wrapText="1"/>
    </xf>
    <xf numFmtId="0" fontId="8" fillId="0" borderId="5" xfId="4" applyFont="1" applyFill="1" applyBorder="1" applyAlignment="1">
      <alignment horizontal="center" vertical="center" wrapText="1"/>
    </xf>
    <xf numFmtId="0" fontId="8" fillId="0" borderId="14" xfId="1" applyFont="1" applyBorder="1" applyAlignment="1">
      <alignment horizontal="center" vertical="center" wrapText="1"/>
    </xf>
    <xf numFmtId="0" fontId="8" fillId="0" borderId="15" xfId="1" applyFont="1" applyBorder="1" applyAlignment="1">
      <alignment horizontal="center" vertical="center" wrapText="1"/>
    </xf>
    <xf numFmtId="0" fontId="40" fillId="0" borderId="0" xfId="4" applyFont="1" applyAlignment="1">
      <alignment horizontal="center"/>
    </xf>
    <xf numFmtId="0" fontId="4" fillId="0" borderId="0" xfId="1" applyFont="1" applyAlignment="1">
      <alignment horizontal="center" vertical="top"/>
    </xf>
    <xf numFmtId="0" fontId="8" fillId="0" borderId="8" xfId="4" applyFont="1" applyFill="1" applyBorder="1" applyAlignment="1">
      <alignment horizontal="center" vertical="center" wrapText="1"/>
    </xf>
    <xf numFmtId="0" fontId="8" fillId="0" borderId="0" xfId="4" applyFont="1" applyFill="1" applyBorder="1" applyAlignment="1">
      <alignment horizontal="center" vertical="center" wrapText="1"/>
    </xf>
    <xf numFmtId="0" fontId="8" fillId="0" borderId="70" xfId="4" applyFont="1" applyFill="1" applyBorder="1" applyAlignment="1">
      <alignment horizontal="center" vertical="center" wrapText="1"/>
    </xf>
    <xf numFmtId="0" fontId="8" fillId="0" borderId="73" xfId="4" applyFont="1" applyFill="1" applyBorder="1" applyAlignment="1">
      <alignment horizontal="center" vertical="center" wrapText="1"/>
    </xf>
    <xf numFmtId="0" fontId="10" fillId="0" borderId="5" xfId="4" applyFont="1" applyFill="1" applyBorder="1" applyAlignment="1">
      <alignment horizontal="center" vertical="center" wrapText="1"/>
    </xf>
    <xf numFmtId="0" fontId="17" fillId="0" borderId="0" xfId="4" applyFont="1" applyAlignment="1">
      <alignment horizontal="center"/>
    </xf>
    <xf numFmtId="0" fontId="8" fillId="0" borderId="38" xfId="4" applyFont="1" applyFill="1" applyBorder="1" applyAlignment="1">
      <alignment horizontal="center" vertical="center" wrapText="1"/>
    </xf>
    <xf numFmtId="0" fontId="10" fillId="0" borderId="8" xfId="4" applyFont="1" applyFill="1" applyBorder="1" applyAlignment="1">
      <alignment horizontal="center" vertical="center" wrapText="1"/>
    </xf>
    <xf numFmtId="0" fontId="10" fillId="0" borderId="11" xfId="4" applyFont="1" applyFill="1" applyBorder="1" applyAlignment="1">
      <alignment horizontal="center" vertical="center" wrapText="1"/>
    </xf>
    <xf numFmtId="0" fontId="10" fillId="0" borderId="9" xfId="4" applyFont="1" applyFill="1" applyBorder="1" applyAlignment="1">
      <alignment horizontal="center" vertical="center" wrapText="1"/>
    </xf>
    <xf numFmtId="0" fontId="10" fillId="0" borderId="10" xfId="4" applyFont="1" applyFill="1" applyBorder="1" applyAlignment="1">
      <alignment horizontal="center" vertical="center" wrapText="1"/>
    </xf>
    <xf numFmtId="0" fontId="40" fillId="0" borderId="0" xfId="4" applyFont="1" applyFill="1" applyAlignment="1">
      <alignment horizontal="center" vertical="center"/>
    </xf>
    <xf numFmtId="0" fontId="5" fillId="0" borderId="0" xfId="23" applyFont="1" applyFill="1" applyAlignment="1">
      <alignment horizontal="left" vertical="center" wrapText="1"/>
    </xf>
    <xf numFmtId="0" fontId="5" fillId="0" borderId="0" xfId="23" applyFont="1" applyFill="1" applyBorder="1" applyAlignment="1">
      <alignment horizontal="left" wrapText="1"/>
    </xf>
    <xf numFmtId="0" fontId="5" fillId="0" borderId="0" xfId="23" applyFont="1" applyFill="1" applyAlignment="1">
      <alignment horizontal="left" wrapText="1"/>
    </xf>
    <xf numFmtId="0" fontId="5" fillId="0" borderId="0" xfId="23" applyFont="1" applyFill="1" applyBorder="1" applyAlignment="1">
      <alignment horizontal="left"/>
    </xf>
    <xf numFmtId="0" fontId="5" fillId="0" borderId="54" xfId="23" applyFont="1" applyBorder="1" applyAlignment="1">
      <alignment horizontal="center" vertical="center" wrapText="1"/>
    </xf>
    <xf numFmtId="0" fontId="5" fillId="0" borderId="21" xfId="23" applyFont="1" applyBorder="1" applyAlignment="1">
      <alignment horizontal="center" vertical="center" wrapText="1"/>
    </xf>
    <xf numFmtId="0" fontId="5" fillId="0" borderId="22" xfId="23" applyFont="1" applyBorder="1" applyAlignment="1">
      <alignment horizontal="center" vertical="center" wrapText="1"/>
    </xf>
    <xf numFmtId="0" fontId="5" fillId="0" borderId="46" xfId="23" applyFont="1" applyFill="1" applyBorder="1" applyAlignment="1">
      <alignment horizontal="center" vertical="center" wrapText="1"/>
    </xf>
    <xf numFmtId="0" fontId="5" fillId="0" borderId="63" xfId="23" applyFont="1" applyFill="1" applyBorder="1" applyAlignment="1">
      <alignment horizontal="center" vertical="center" wrapText="1"/>
    </xf>
    <xf numFmtId="0" fontId="5" fillId="0" borderId="47" xfId="23" applyFont="1" applyFill="1" applyBorder="1" applyAlignment="1">
      <alignment horizontal="center" vertical="center" wrapText="1"/>
    </xf>
    <xf numFmtId="0" fontId="5" fillId="0" borderId="71" xfId="23" applyFont="1" applyFill="1" applyBorder="1" applyAlignment="1">
      <alignment horizontal="center" vertical="center" wrapText="1"/>
    </xf>
    <xf numFmtId="0" fontId="5" fillId="0" borderId="75" xfId="23" applyFont="1" applyFill="1" applyBorder="1" applyAlignment="1">
      <alignment horizontal="center" vertical="center" wrapText="1"/>
    </xf>
    <xf numFmtId="0" fontId="5" fillId="0" borderId="20" xfId="23" applyFont="1" applyFill="1" applyBorder="1" applyAlignment="1">
      <alignment horizontal="center" vertical="center" wrapText="1"/>
    </xf>
    <xf numFmtId="0" fontId="5" fillId="0" borderId="60" xfId="23" applyFont="1" applyFill="1" applyBorder="1" applyAlignment="1">
      <alignment horizontal="center" vertical="center" wrapText="1"/>
    </xf>
    <xf numFmtId="0" fontId="5" fillId="0" borderId="54" xfId="23" applyFont="1" applyFill="1" applyBorder="1" applyAlignment="1">
      <alignment horizontal="center" vertical="center" textRotation="90" wrapText="1"/>
    </xf>
    <xf numFmtId="0" fontId="5" fillId="0" borderId="21" xfId="23" applyFont="1" applyFill="1" applyBorder="1" applyAlignment="1">
      <alignment horizontal="center" vertical="center" textRotation="90" wrapText="1"/>
    </xf>
    <xf numFmtId="0" fontId="5" fillId="0" borderId="22" xfId="23" applyFont="1" applyFill="1" applyBorder="1" applyAlignment="1">
      <alignment horizontal="center" vertical="center" textRotation="90" wrapText="1"/>
    </xf>
    <xf numFmtId="0" fontId="5" fillId="0" borderId="54" xfId="23" applyFont="1" applyFill="1" applyBorder="1" applyAlignment="1">
      <alignment horizontal="center" vertical="center" wrapText="1"/>
    </xf>
    <xf numFmtId="0" fontId="5" fillId="0" borderId="21" xfId="23" applyFont="1" applyFill="1" applyBorder="1" applyAlignment="1">
      <alignment horizontal="center" vertical="center" wrapText="1"/>
    </xf>
    <xf numFmtId="0" fontId="5" fillId="0" borderId="22" xfId="23" applyFont="1" applyFill="1" applyBorder="1" applyAlignment="1">
      <alignment horizontal="center" vertical="center" wrapText="1"/>
    </xf>
    <xf numFmtId="0" fontId="5" fillId="0" borderId="68" xfId="23" applyFont="1" applyFill="1" applyBorder="1" applyAlignment="1">
      <alignment horizontal="center" vertical="center" wrapText="1"/>
    </xf>
    <xf numFmtId="0" fontId="5" fillId="0" borderId="73" xfId="23" applyFont="1" applyFill="1" applyBorder="1" applyAlignment="1">
      <alignment horizontal="center" vertical="center" wrapText="1"/>
    </xf>
    <xf numFmtId="0" fontId="5" fillId="0" borderId="67" xfId="23" applyFont="1" applyFill="1" applyBorder="1" applyAlignment="1">
      <alignment horizontal="center" vertical="center" wrapText="1"/>
    </xf>
    <xf numFmtId="0" fontId="14" fillId="0" borderId="0" xfId="23" applyFont="1" applyFill="1" applyAlignment="1">
      <alignment horizontal="center" vertical="center"/>
    </xf>
    <xf numFmtId="0" fontId="13" fillId="0" borderId="0" xfId="23" applyFont="1" applyFill="1" applyAlignment="1">
      <alignment horizontal="center"/>
    </xf>
    <xf numFmtId="0" fontId="5" fillId="0" borderId="60" xfId="23" applyFont="1" applyFill="1" applyBorder="1" applyAlignment="1">
      <alignment horizontal="center" vertical="center" textRotation="90" wrapText="1"/>
    </xf>
    <xf numFmtId="0" fontId="14" fillId="0" borderId="0" xfId="23" applyFont="1" applyFill="1" applyAlignment="1">
      <alignment horizontal="center"/>
    </xf>
    <xf numFmtId="0" fontId="19" fillId="0" borderId="0" xfId="1" applyFont="1" applyAlignment="1">
      <alignment horizontal="center" vertical="center"/>
    </xf>
    <xf numFmtId="0" fontId="5" fillId="0" borderId="60" xfId="23" applyFont="1" applyFill="1" applyBorder="1" applyAlignment="1">
      <alignment horizontal="center" vertical="center"/>
    </xf>
    <xf numFmtId="0" fontId="5" fillId="0" borderId="60" xfId="23" applyFont="1" applyBorder="1" applyAlignment="1">
      <alignment horizontal="center" vertical="center" wrapText="1"/>
    </xf>
    <xf numFmtId="1" fontId="10" fillId="0" borderId="75" xfId="23" applyNumberFormat="1" applyFont="1" applyFill="1" applyBorder="1" applyAlignment="1">
      <alignment horizontal="center" vertical="top"/>
    </xf>
    <xf numFmtId="0" fontId="22" fillId="0" borderId="0" xfId="1" applyFont="1" applyAlignment="1">
      <alignment horizontal="center" vertical="center"/>
    </xf>
    <xf numFmtId="0" fontId="4" fillId="0" borderId="6"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56" xfId="0" applyFont="1" applyFill="1" applyBorder="1" applyAlignment="1">
      <alignment horizontal="center" vertical="top" wrapText="1"/>
    </xf>
    <xf numFmtId="0" fontId="4" fillId="0" borderId="60" xfId="0" applyFont="1" applyFill="1" applyBorder="1" applyAlignment="1">
      <alignment horizontal="center" vertical="top" wrapText="1"/>
    </xf>
    <xf numFmtId="0" fontId="4" fillId="0" borderId="0" xfId="0" applyFont="1" applyFill="1" applyAlignment="1">
      <alignment horizontal="center"/>
    </xf>
    <xf numFmtId="1" fontId="4" fillId="0" borderId="60" xfId="0" applyNumberFormat="1" applyFont="1" applyFill="1" applyBorder="1" applyAlignment="1">
      <alignment horizontal="center" vertical="top" wrapText="1"/>
    </xf>
    <xf numFmtId="0" fontId="4" fillId="0" borderId="0" xfId="0" applyFont="1" applyFill="1" applyAlignment="1">
      <alignment horizontal="right"/>
    </xf>
    <xf numFmtId="0" fontId="4" fillId="0" borderId="60" xfId="0" applyFont="1" applyBorder="1" applyAlignment="1">
      <alignment wrapText="1"/>
    </xf>
    <xf numFmtId="0" fontId="4" fillId="0" borderId="60" xfId="0" applyFont="1" applyBorder="1" applyAlignment="1">
      <alignment horizontal="center" vertical="top" wrapText="1"/>
    </xf>
    <xf numFmtId="1" fontId="4" fillId="0" borderId="60" xfId="0" applyNumberFormat="1" applyFont="1" applyBorder="1" applyAlignment="1">
      <alignment horizontal="center" vertical="top" wrapText="1"/>
    </xf>
    <xf numFmtId="0" fontId="4" fillId="0" borderId="0" xfId="0" applyFont="1" applyAlignment="1">
      <alignment horizontal="right"/>
    </xf>
    <xf numFmtId="0" fontId="4" fillId="0" borderId="6" xfId="0" applyFont="1" applyBorder="1" applyAlignment="1">
      <alignment horizontal="center" vertical="top" wrapText="1"/>
    </xf>
    <xf numFmtId="0" fontId="4" fillId="0" borderId="0" xfId="0" applyFont="1" applyAlignment="1">
      <alignment horizontal="center" vertical="top" wrapText="1"/>
    </xf>
    <xf numFmtId="0" fontId="4" fillId="0" borderId="56" xfId="0" applyFont="1" applyBorder="1" applyAlignment="1">
      <alignment horizontal="center" vertical="top" wrapText="1"/>
    </xf>
    <xf numFmtId="0" fontId="8" fillId="0" borderId="0" xfId="4" applyFont="1" applyAlignment="1">
      <alignment horizontal="center" vertical="center" wrapText="1"/>
    </xf>
    <xf numFmtId="0" fontId="30" fillId="0" borderId="37" xfId="20" applyFont="1" applyFill="1" applyBorder="1" applyAlignment="1">
      <alignment horizontal="center" vertical="center" wrapText="1"/>
    </xf>
    <xf numFmtId="0" fontId="30" fillId="0" borderId="38" xfId="20" applyFont="1" applyFill="1" applyBorder="1" applyAlignment="1">
      <alignment horizontal="center" vertical="center" wrapText="1"/>
    </xf>
    <xf numFmtId="0" fontId="30" fillId="0" borderId="37" xfId="4" applyFont="1" applyBorder="1" applyAlignment="1">
      <alignment horizontal="center" vertical="center" wrapText="1"/>
    </xf>
    <xf numFmtId="0" fontId="30" fillId="0" borderId="38" xfId="4" applyFont="1" applyBorder="1" applyAlignment="1">
      <alignment horizontal="center" vertical="center" wrapText="1"/>
    </xf>
    <xf numFmtId="0" fontId="30" fillId="0" borderId="7" xfId="4" applyFont="1" applyBorder="1" applyAlignment="1">
      <alignment horizontal="center" vertical="center" wrapText="1"/>
    </xf>
    <xf numFmtId="0" fontId="30" fillId="0" borderId="8" xfId="4" applyFont="1" applyBorder="1" applyAlignment="1">
      <alignment horizontal="center" vertical="center" wrapText="1"/>
    </xf>
    <xf numFmtId="0" fontId="30" fillId="0" borderId="12" xfId="4" applyFont="1" applyBorder="1" applyAlignment="1">
      <alignment horizontal="center" vertical="center" wrapText="1"/>
    </xf>
    <xf numFmtId="0" fontId="26" fillId="0" borderId="37" xfId="7" applyFont="1" applyBorder="1" applyAlignment="1">
      <alignment horizontal="center" vertical="center"/>
    </xf>
    <xf numFmtId="0" fontId="26" fillId="0" borderId="38" xfId="7" applyFont="1" applyBorder="1" applyAlignment="1">
      <alignment horizontal="center" vertical="center"/>
    </xf>
    <xf numFmtId="0" fontId="6" fillId="0" borderId="37" xfId="13" applyFont="1" applyBorder="1" applyAlignment="1">
      <alignment horizontal="center" vertical="center" wrapText="1"/>
    </xf>
    <xf numFmtId="0" fontId="6" fillId="0" borderId="38" xfId="13" applyFont="1" applyBorder="1" applyAlignment="1">
      <alignment horizontal="center" vertical="center" wrapText="1"/>
    </xf>
    <xf numFmtId="0" fontId="6" fillId="0" borderId="7" xfId="13" applyFont="1" applyBorder="1" applyAlignment="1">
      <alignment horizontal="center" vertical="center" wrapText="1"/>
    </xf>
    <xf numFmtId="0" fontId="6" fillId="0" borderId="8" xfId="13" applyFont="1" applyBorder="1" applyAlignment="1">
      <alignment horizontal="center" vertical="center" wrapText="1"/>
    </xf>
    <xf numFmtId="0" fontId="6" fillId="0" borderId="12" xfId="13" applyFont="1" applyBorder="1" applyAlignment="1">
      <alignment horizontal="center" vertical="center" wrapText="1"/>
    </xf>
    <xf numFmtId="0" fontId="5" fillId="0" borderId="0" xfId="13" applyFont="1" applyFill="1" applyAlignment="1">
      <alignment horizontal="center" vertical="center"/>
    </xf>
    <xf numFmtId="0" fontId="6" fillId="0" borderId="0" xfId="13" applyFont="1" applyFill="1" applyAlignment="1">
      <alignment horizontal="center" vertical="center"/>
    </xf>
    <xf numFmtId="0" fontId="14" fillId="0" borderId="0" xfId="11" applyFont="1" applyAlignment="1">
      <alignment horizontal="center" vertical="center" wrapText="1"/>
    </xf>
    <xf numFmtId="0" fontId="13" fillId="0" borderId="0" xfId="4" applyFont="1" applyFill="1" applyAlignment="1">
      <alignment horizontal="center"/>
    </xf>
    <xf numFmtId="0" fontId="8" fillId="0" borderId="54" xfId="0" applyFont="1" applyBorder="1" applyAlignment="1">
      <alignment horizontal="center" vertical="center"/>
    </xf>
    <xf numFmtId="0" fontId="8" fillId="0" borderId="22" xfId="0" applyFont="1" applyBorder="1" applyAlignment="1">
      <alignment horizontal="center" vertical="center"/>
    </xf>
    <xf numFmtId="0" fontId="8" fillId="0" borderId="60" xfId="0" applyFont="1" applyBorder="1" applyAlignment="1">
      <alignment horizontal="center" vertical="center"/>
    </xf>
    <xf numFmtId="0" fontId="8" fillId="0" borderId="46" xfId="0" applyFont="1" applyBorder="1" applyAlignment="1">
      <alignment horizontal="center" vertical="center"/>
    </xf>
    <xf numFmtId="0" fontId="8" fillId="0" borderId="63" xfId="0" applyFont="1" applyBorder="1" applyAlignment="1">
      <alignment horizontal="center" vertical="center"/>
    </xf>
    <xf numFmtId="0" fontId="8" fillId="0" borderId="47" xfId="0" applyFont="1" applyBorder="1" applyAlignment="1">
      <alignment horizontal="center" vertical="center"/>
    </xf>
    <xf numFmtId="0" fontId="30" fillId="0" borderId="60" xfId="0" applyFont="1" applyBorder="1" applyAlignment="1">
      <alignment horizontal="center"/>
    </xf>
    <xf numFmtId="166" fontId="4" fillId="0" borderId="60" xfId="0" applyNumberFormat="1" applyFont="1" applyBorder="1" applyAlignment="1">
      <alignment vertical="top" wrapText="1"/>
    </xf>
    <xf numFmtId="179" fontId="4" fillId="0" borderId="0" xfId="0" applyNumberFormat="1" applyFont="1"/>
    <xf numFmtId="0" fontId="10" fillId="0" borderId="0" xfId="245" applyFont="1"/>
    <xf numFmtId="0" fontId="5" fillId="0" borderId="0" xfId="245" applyAlignment="1">
      <alignment horizontal="center"/>
    </xf>
    <xf numFmtId="0" fontId="40" fillId="0" borderId="0" xfId="63" applyFont="1"/>
    <xf numFmtId="0" fontId="5" fillId="0" borderId="0" xfId="245" applyAlignment="1">
      <alignment horizontal="center"/>
    </xf>
    <xf numFmtId="0" fontId="13" fillId="0" borderId="0" xfId="245" applyFont="1"/>
    <xf numFmtId="0" fontId="16" fillId="0" borderId="0" xfId="245" applyFont="1" applyAlignment="1">
      <alignment horizontal="center"/>
    </xf>
    <xf numFmtId="0" fontId="5" fillId="0" borderId="0" xfId="245"/>
    <xf numFmtId="0" fontId="17" fillId="0" borderId="75" xfId="63" applyFont="1" applyBorder="1"/>
    <xf numFmtId="49" fontId="4" fillId="0" borderId="54" xfId="245" applyNumberFormat="1" applyFont="1" applyBorder="1" applyAlignment="1">
      <alignment horizontal="center" vertical="center" wrapText="1"/>
    </xf>
    <xf numFmtId="0" fontId="4" fillId="0" borderId="54" xfId="245" applyFont="1" applyBorder="1" applyAlignment="1">
      <alignment horizontal="center" vertical="center" wrapText="1"/>
    </xf>
    <xf numFmtId="0" fontId="4" fillId="0" borderId="60" xfId="245" applyFont="1" applyBorder="1" applyAlignment="1">
      <alignment horizontal="center" vertical="center" wrapText="1"/>
    </xf>
    <xf numFmtId="0" fontId="4" fillId="0" borderId="46" xfId="245" applyFont="1" applyBorder="1" applyAlignment="1">
      <alignment horizontal="center" vertical="center" wrapText="1"/>
    </xf>
    <xf numFmtId="0" fontId="4" fillId="0" borderId="47" xfId="245" applyFont="1" applyBorder="1" applyAlignment="1">
      <alignment horizontal="center" vertical="center" wrapText="1"/>
    </xf>
    <xf numFmtId="49" fontId="4" fillId="0" borderId="22" xfId="245" applyNumberFormat="1" applyFont="1" applyBorder="1" applyAlignment="1">
      <alignment horizontal="center" vertical="center" wrapText="1"/>
    </xf>
    <xf numFmtId="0" fontId="4" fillId="0" borderId="22" xfId="245" applyFont="1" applyBorder="1" applyAlignment="1">
      <alignment horizontal="center" vertical="center" wrapText="1"/>
    </xf>
    <xf numFmtId="0" fontId="4" fillId="0" borderId="54" xfId="245" applyFont="1" applyBorder="1" applyAlignment="1">
      <alignment horizontal="center" vertical="center" wrapText="1"/>
    </xf>
    <xf numFmtId="0" fontId="4" fillId="0" borderId="60" xfId="245" applyFont="1" applyBorder="1" applyAlignment="1">
      <alignment horizontal="center" vertical="center" wrapText="1"/>
    </xf>
    <xf numFmtId="49" fontId="4" fillId="0" borderId="60" xfId="245" applyNumberFormat="1" applyFont="1" applyBorder="1" applyAlignment="1">
      <alignment horizontal="center" vertical="center" wrapText="1"/>
    </xf>
    <xf numFmtId="0" fontId="4" fillId="0" borderId="60" xfId="245" applyFont="1" applyBorder="1" applyAlignment="1">
      <alignment vertical="center" wrapText="1"/>
    </xf>
    <xf numFmtId="49" fontId="4" fillId="0" borderId="60" xfId="245" applyNumberFormat="1" applyFont="1" applyBorder="1" applyAlignment="1">
      <alignment horizontal="center" vertical="center" wrapText="1"/>
    </xf>
    <xf numFmtId="0" fontId="4" fillId="0" borderId="60" xfId="245" applyFont="1" applyBorder="1" applyAlignment="1">
      <alignment horizontal="left" vertical="center" wrapText="1"/>
    </xf>
    <xf numFmtId="167" fontId="4" fillId="0" borderId="60" xfId="245" applyNumberFormat="1" applyFont="1" applyBorder="1" applyAlignment="1">
      <alignment horizontal="center" vertical="center" wrapText="1"/>
    </xf>
    <xf numFmtId="0" fontId="4" fillId="0" borderId="60" xfId="245" applyFont="1" applyBorder="1" applyAlignment="1">
      <alignment horizontal="left" vertical="center" wrapText="1"/>
    </xf>
    <xf numFmtId="167" fontId="5" fillId="0" borderId="60" xfId="245" applyNumberFormat="1" applyBorder="1" applyAlignment="1">
      <alignment horizontal="center" vertical="center" wrapText="1"/>
    </xf>
  </cellXfs>
  <cellStyles count="246">
    <cellStyle name="20% - Акцент1 2" xfId="24" xr:uid="{00000000-0005-0000-0000-000000000000}"/>
    <cellStyle name="20% - Акцент2 2" xfId="25" xr:uid="{00000000-0005-0000-0000-000001000000}"/>
    <cellStyle name="20% - Акцент3 2" xfId="26" xr:uid="{00000000-0005-0000-0000-000002000000}"/>
    <cellStyle name="20% - Акцент4 2" xfId="27" xr:uid="{00000000-0005-0000-0000-000003000000}"/>
    <cellStyle name="20% - Акцент5 2" xfId="28" xr:uid="{00000000-0005-0000-0000-000004000000}"/>
    <cellStyle name="20% - Акцент6 2" xfId="29" xr:uid="{00000000-0005-0000-0000-000005000000}"/>
    <cellStyle name="40% - Акцент1 2" xfId="30" xr:uid="{00000000-0005-0000-0000-000006000000}"/>
    <cellStyle name="40% - Акцент2 2" xfId="31" xr:uid="{00000000-0005-0000-0000-000007000000}"/>
    <cellStyle name="40% - Акцент3 2" xfId="32" xr:uid="{00000000-0005-0000-0000-000008000000}"/>
    <cellStyle name="40% - Акцент4 2" xfId="33" xr:uid="{00000000-0005-0000-0000-000009000000}"/>
    <cellStyle name="40% - Акцент5 2" xfId="34" xr:uid="{00000000-0005-0000-0000-00000A000000}"/>
    <cellStyle name="40% - Акцент6 2" xfId="35" xr:uid="{00000000-0005-0000-0000-00000B000000}"/>
    <cellStyle name="60% - Акцент1 2" xfId="36" xr:uid="{00000000-0005-0000-0000-00000C000000}"/>
    <cellStyle name="60% - Акцент2 2" xfId="37" xr:uid="{00000000-0005-0000-0000-00000D000000}"/>
    <cellStyle name="60% - Акцент3 2" xfId="38" xr:uid="{00000000-0005-0000-0000-00000E000000}"/>
    <cellStyle name="60% - Акцент4 2" xfId="39" xr:uid="{00000000-0005-0000-0000-00000F000000}"/>
    <cellStyle name="60% - Акцент5 2" xfId="40" xr:uid="{00000000-0005-0000-0000-000010000000}"/>
    <cellStyle name="60% - Акцент6 2" xfId="41" xr:uid="{00000000-0005-0000-0000-000011000000}"/>
    <cellStyle name="Normal 2" xfId="42" xr:uid="{00000000-0005-0000-0000-000012000000}"/>
    <cellStyle name="Акцент1 2" xfId="43" xr:uid="{00000000-0005-0000-0000-000013000000}"/>
    <cellStyle name="Акцент2 2" xfId="44" xr:uid="{00000000-0005-0000-0000-000014000000}"/>
    <cellStyle name="Акцент3 2" xfId="45" xr:uid="{00000000-0005-0000-0000-000015000000}"/>
    <cellStyle name="Акцент4 2" xfId="46" xr:uid="{00000000-0005-0000-0000-000016000000}"/>
    <cellStyle name="Акцент5 2" xfId="47" xr:uid="{00000000-0005-0000-0000-000017000000}"/>
    <cellStyle name="Акцент6 2" xfId="48" xr:uid="{00000000-0005-0000-0000-000018000000}"/>
    <cellStyle name="Ввод  2" xfId="49" xr:uid="{00000000-0005-0000-0000-000019000000}"/>
    <cellStyle name="Вывод 2" xfId="50" xr:uid="{00000000-0005-0000-0000-00001A000000}"/>
    <cellStyle name="Вычисление 2" xfId="51" xr:uid="{00000000-0005-0000-0000-00001B000000}"/>
    <cellStyle name="Заголовок 1 2" xfId="52" xr:uid="{00000000-0005-0000-0000-00001C000000}"/>
    <cellStyle name="Заголовок 2 2" xfId="53" xr:uid="{00000000-0005-0000-0000-00001D000000}"/>
    <cellStyle name="Заголовок 3 2" xfId="54" xr:uid="{00000000-0005-0000-0000-00001E000000}"/>
    <cellStyle name="Заголовок 4 2" xfId="55" xr:uid="{00000000-0005-0000-0000-00001F000000}"/>
    <cellStyle name="Итог 2" xfId="56" xr:uid="{00000000-0005-0000-0000-000020000000}"/>
    <cellStyle name="Контрольная ячейка 2" xfId="57" xr:uid="{00000000-0005-0000-0000-000021000000}"/>
    <cellStyle name="Название 2" xfId="58" xr:uid="{00000000-0005-0000-0000-000022000000}"/>
    <cellStyle name="Нейтральный 2" xfId="59" xr:uid="{00000000-0005-0000-0000-000023000000}"/>
    <cellStyle name="Обычный" xfId="0" builtinId="0"/>
    <cellStyle name="Обычный 12 2" xfId="60" xr:uid="{00000000-0005-0000-0000-000025000000}"/>
    <cellStyle name="Обычный 2" xfId="2" xr:uid="{00000000-0005-0000-0000-000026000000}"/>
    <cellStyle name="Обычный 2 2" xfId="9" xr:uid="{00000000-0005-0000-0000-000027000000}"/>
    <cellStyle name="Обычный 2 2 2 2" xfId="5" xr:uid="{00000000-0005-0000-0000-000028000000}"/>
    <cellStyle name="Обычный 2 2 2 2 2" xfId="12" xr:uid="{00000000-0005-0000-0000-000029000000}"/>
    <cellStyle name="Обычный 2 26 2" xfId="61" xr:uid="{00000000-0005-0000-0000-00002A000000}"/>
    <cellStyle name="Обычный 213" xfId="13" xr:uid="{00000000-0005-0000-0000-00002B000000}"/>
    <cellStyle name="Обычный 217" xfId="15" xr:uid="{00000000-0005-0000-0000-00002C000000}"/>
    <cellStyle name="Обычный 218" xfId="16" xr:uid="{00000000-0005-0000-0000-00002D000000}"/>
    <cellStyle name="Обычный 221" xfId="17" xr:uid="{00000000-0005-0000-0000-00002E000000}"/>
    <cellStyle name="Обычный 228" xfId="18" xr:uid="{00000000-0005-0000-0000-00002F000000}"/>
    <cellStyle name="Обычный 230" xfId="19" xr:uid="{00000000-0005-0000-0000-000030000000}"/>
    <cellStyle name="Обычный 3" xfId="4" xr:uid="{00000000-0005-0000-0000-000031000000}"/>
    <cellStyle name="Обычный 3 2" xfId="11" xr:uid="{00000000-0005-0000-0000-000032000000}"/>
    <cellStyle name="Обычный 3 2 2 2" xfId="62" xr:uid="{00000000-0005-0000-0000-000033000000}"/>
    <cellStyle name="Обычный 3 21" xfId="63" xr:uid="{00000000-0005-0000-0000-000034000000}"/>
    <cellStyle name="Обычный 3 3" xfId="22" xr:uid="{00000000-0005-0000-0000-000035000000}"/>
    <cellStyle name="Обычный 4" xfId="8" xr:uid="{00000000-0005-0000-0000-000036000000}"/>
    <cellStyle name="Обычный 4 2" xfId="64" xr:uid="{00000000-0005-0000-0000-000037000000}"/>
    <cellStyle name="Обычный 5" xfId="7" xr:uid="{00000000-0005-0000-0000-000038000000}"/>
    <cellStyle name="Обычный 6" xfId="23" xr:uid="{00000000-0005-0000-0000-000039000000}"/>
    <cellStyle name="Обычный 6 2" xfId="65" xr:uid="{00000000-0005-0000-0000-00003A000000}"/>
    <cellStyle name="Обычный 6 2 2" xfId="66" xr:uid="{00000000-0005-0000-0000-00003B000000}"/>
    <cellStyle name="Обычный 6 2 2 2" xfId="67" xr:uid="{00000000-0005-0000-0000-00003C000000}"/>
    <cellStyle name="Обычный 6 2 2 2 2" xfId="68" xr:uid="{00000000-0005-0000-0000-00003D000000}"/>
    <cellStyle name="Обычный 6 2 2 2 2 2" xfId="69" xr:uid="{00000000-0005-0000-0000-00003E000000}"/>
    <cellStyle name="Обычный 6 2 2 2 2 2 2" xfId="70" xr:uid="{00000000-0005-0000-0000-00003F000000}"/>
    <cellStyle name="Обычный 6 2 2 2 2 2 3" xfId="71" xr:uid="{00000000-0005-0000-0000-000040000000}"/>
    <cellStyle name="Обычный 6 2 2 2 2 3" xfId="72" xr:uid="{00000000-0005-0000-0000-000041000000}"/>
    <cellStyle name="Обычный 6 2 2 2 2 4" xfId="73" xr:uid="{00000000-0005-0000-0000-000042000000}"/>
    <cellStyle name="Обычный 6 2 2 2 3" xfId="74" xr:uid="{00000000-0005-0000-0000-000043000000}"/>
    <cellStyle name="Обычный 6 2 2 2 3 2" xfId="75" xr:uid="{00000000-0005-0000-0000-000044000000}"/>
    <cellStyle name="Обычный 6 2 2 2 3 3" xfId="76" xr:uid="{00000000-0005-0000-0000-000045000000}"/>
    <cellStyle name="Обычный 6 2 2 2 4" xfId="77" xr:uid="{00000000-0005-0000-0000-000046000000}"/>
    <cellStyle name="Обычный 6 2 2 2 5" xfId="78" xr:uid="{00000000-0005-0000-0000-000047000000}"/>
    <cellStyle name="Обычный 6 2 2 3" xfId="79" xr:uid="{00000000-0005-0000-0000-000048000000}"/>
    <cellStyle name="Обычный 6 2 2 3 2" xfId="80" xr:uid="{00000000-0005-0000-0000-000049000000}"/>
    <cellStyle name="Обычный 6 2 2 3 2 2" xfId="81" xr:uid="{00000000-0005-0000-0000-00004A000000}"/>
    <cellStyle name="Обычный 6 2 2 3 2 3" xfId="82" xr:uid="{00000000-0005-0000-0000-00004B000000}"/>
    <cellStyle name="Обычный 6 2 2 3 3" xfId="83" xr:uid="{00000000-0005-0000-0000-00004C000000}"/>
    <cellStyle name="Обычный 6 2 2 3 4" xfId="84" xr:uid="{00000000-0005-0000-0000-00004D000000}"/>
    <cellStyle name="Обычный 6 2 2 4" xfId="85" xr:uid="{00000000-0005-0000-0000-00004E000000}"/>
    <cellStyle name="Обычный 6 2 2 4 2" xfId="86" xr:uid="{00000000-0005-0000-0000-00004F000000}"/>
    <cellStyle name="Обычный 6 2 2 4 2 2" xfId="87" xr:uid="{00000000-0005-0000-0000-000050000000}"/>
    <cellStyle name="Обычный 6 2 2 4 2 3" xfId="88" xr:uid="{00000000-0005-0000-0000-000051000000}"/>
    <cellStyle name="Обычный 6 2 2 4 3" xfId="89" xr:uid="{00000000-0005-0000-0000-000052000000}"/>
    <cellStyle name="Обычный 6 2 2 4 4" xfId="90" xr:uid="{00000000-0005-0000-0000-000053000000}"/>
    <cellStyle name="Обычный 6 2 2 5" xfId="91" xr:uid="{00000000-0005-0000-0000-000054000000}"/>
    <cellStyle name="Обычный 6 2 2 5 2" xfId="92" xr:uid="{00000000-0005-0000-0000-000055000000}"/>
    <cellStyle name="Обычный 6 2 2 5 3" xfId="93" xr:uid="{00000000-0005-0000-0000-000056000000}"/>
    <cellStyle name="Обычный 6 2 2 6" xfId="94" xr:uid="{00000000-0005-0000-0000-000057000000}"/>
    <cellStyle name="Обычный 6 2 2 7" xfId="95" xr:uid="{00000000-0005-0000-0000-000058000000}"/>
    <cellStyle name="Обычный 6 2 2 8" xfId="96" xr:uid="{00000000-0005-0000-0000-000059000000}"/>
    <cellStyle name="Обычный 6 2 3" xfId="20" xr:uid="{00000000-0005-0000-0000-00005A000000}"/>
    <cellStyle name="Обычный 6 2 3 2" xfId="97" xr:uid="{00000000-0005-0000-0000-00005B000000}"/>
    <cellStyle name="Обычный 6 2 3 2 2" xfId="98" xr:uid="{00000000-0005-0000-0000-00005C000000}"/>
    <cellStyle name="Обычный 6 2 3 2 2 2" xfId="99" xr:uid="{00000000-0005-0000-0000-00005D000000}"/>
    <cellStyle name="Обычный 6 2 3 2 2 2 2" xfId="100" xr:uid="{00000000-0005-0000-0000-00005E000000}"/>
    <cellStyle name="Обычный 6 2 3 2 2 2 3" xfId="101" xr:uid="{00000000-0005-0000-0000-00005F000000}"/>
    <cellStyle name="Обычный 6 2 3 2 2 3" xfId="102" xr:uid="{00000000-0005-0000-0000-000060000000}"/>
    <cellStyle name="Обычный 6 2 3 2 2 4" xfId="103" xr:uid="{00000000-0005-0000-0000-000061000000}"/>
    <cellStyle name="Обычный 6 2 3 2 3" xfId="104" xr:uid="{00000000-0005-0000-0000-000062000000}"/>
    <cellStyle name="Обычный 6 2 3 2 3 2" xfId="105" xr:uid="{00000000-0005-0000-0000-000063000000}"/>
    <cellStyle name="Обычный 6 2 3 2 3 3" xfId="106" xr:uid="{00000000-0005-0000-0000-000064000000}"/>
    <cellStyle name="Обычный 6 2 3 2 4" xfId="107" xr:uid="{00000000-0005-0000-0000-000065000000}"/>
    <cellStyle name="Обычный 6 2 3 2 5" xfId="108" xr:uid="{00000000-0005-0000-0000-000066000000}"/>
    <cellStyle name="Обычный 6 2 3 3" xfId="109" xr:uid="{00000000-0005-0000-0000-000067000000}"/>
    <cellStyle name="Обычный 6 2 3 3 2" xfId="110" xr:uid="{00000000-0005-0000-0000-000068000000}"/>
    <cellStyle name="Обычный 6 2 3 3 2 2" xfId="111" xr:uid="{00000000-0005-0000-0000-000069000000}"/>
    <cellStyle name="Обычный 6 2 3 3 2 3" xfId="112" xr:uid="{00000000-0005-0000-0000-00006A000000}"/>
    <cellStyle name="Обычный 6 2 3 3 3" xfId="113" xr:uid="{00000000-0005-0000-0000-00006B000000}"/>
    <cellStyle name="Обычный 6 2 3 3 4" xfId="114" xr:uid="{00000000-0005-0000-0000-00006C000000}"/>
    <cellStyle name="Обычный 6 2 3 4" xfId="115" xr:uid="{00000000-0005-0000-0000-00006D000000}"/>
    <cellStyle name="Обычный 6 2 3 4 2" xfId="116" xr:uid="{00000000-0005-0000-0000-00006E000000}"/>
    <cellStyle name="Обычный 6 2 3 4 2 2" xfId="117" xr:uid="{00000000-0005-0000-0000-00006F000000}"/>
    <cellStyle name="Обычный 6 2 3 4 2 3" xfId="118" xr:uid="{00000000-0005-0000-0000-000070000000}"/>
    <cellStyle name="Обычный 6 2 3 4 3" xfId="119" xr:uid="{00000000-0005-0000-0000-000071000000}"/>
    <cellStyle name="Обычный 6 2 3 4 4" xfId="120" xr:uid="{00000000-0005-0000-0000-000072000000}"/>
    <cellStyle name="Обычный 6 2 3 5" xfId="121" xr:uid="{00000000-0005-0000-0000-000073000000}"/>
    <cellStyle name="Обычный 6 2 3 5 2" xfId="122" xr:uid="{00000000-0005-0000-0000-000074000000}"/>
    <cellStyle name="Обычный 6 2 3 5 3" xfId="123" xr:uid="{00000000-0005-0000-0000-000075000000}"/>
    <cellStyle name="Обычный 6 2 3 6" xfId="124" xr:uid="{00000000-0005-0000-0000-000076000000}"/>
    <cellStyle name="Обычный 6 2 3 7" xfId="125" xr:uid="{00000000-0005-0000-0000-000077000000}"/>
    <cellStyle name="Обычный 6 2 3 8" xfId="126" xr:uid="{00000000-0005-0000-0000-000078000000}"/>
    <cellStyle name="Обычный 6 2 3 9" xfId="244" xr:uid="{00000000-0005-0000-0000-000079000000}"/>
    <cellStyle name="Обычный 6 2 4" xfId="127" xr:uid="{00000000-0005-0000-0000-00007A000000}"/>
    <cellStyle name="Обычный 6 2 4 2" xfId="128" xr:uid="{00000000-0005-0000-0000-00007B000000}"/>
    <cellStyle name="Обычный 6 2 4 2 2" xfId="129" xr:uid="{00000000-0005-0000-0000-00007C000000}"/>
    <cellStyle name="Обычный 6 2 4 2 3" xfId="130" xr:uid="{00000000-0005-0000-0000-00007D000000}"/>
    <cellStyle name="Обычный 6 2 4 3" xfId="131" xr:uid="{00000000-0005-0000-0000-00007E000000}"/>
    <cellStyle name="Обычный 6 2 4 4" xfId="132" xr:uid="{00000000-0005-0000-0000-00007F000000}"/>
    <cellStyle name="Обычный 6 2 5" xfId="133" xr:uid="{00000000-0005-0000-0000-000080000000}"/>
    <cellStyle name="Обычный 6 2 5 2" xfId="134" xr:uid="{00000000-0005-0000-0000-000081000000}"/>
    <cellStyle name="Обычный 6 2 5 2 2" xfId="135" xr:uid="{00000000-0005-0000-0000-000082000000}"/>
    <cellStyle name="Обычный 6 2 5 2 3" xfId="136" xr:uid="{00000000-0005-0000-0000-000083000000}"/>
    <cellStyle name="Обычный 6 2 5 3" xfId="137" xr:uid="{00000000-0005-0000-0000-000084000000}"/>
    <cellStyle name="Обычный 6 2 5 4" xfId="138" xr:uid="{00000000-0005-0000-0000-000085000000}"/>
    <cellStyle name="Обычный 6 2 6" xfId="139" xr:uid="{00000000-0005-0000-0000-000086000000}"/>
    <cellStyle name="Обычный 6 2 6 2" xfId="140" xr:uid="{00000000-0005-0000-0000-000087000000}"/>
    <cellStyle name="Обычный 6 2 6 3" xfId="141" xr:uid="{00000000-0005-0000-0000-000088000000}"/>
    <cellStyle name="Обычный 6 2 7" xfId="142" xr:uid="{00000000-0005-0000-0000-000089000000}"/>
    <cellStyle name="Обычный 6 2 8" xfId="143" xr:uid="{00000000-0005-0000-0000-00008A000000}"/>
    <cellStyle name="Обычный 6 2 9" xfId="144" xr:uid="{00000000-0005-0000-0000-00008B000000}"/>
    <cellStyle name="Обычный 6 3" xfId="145" xr:uid="{00000000-0005-0000-0000-00008C000000}"/>
    <cellStyle name="Обычный 6 3 2" xfId="146" xr:uid="{00000000-0005-0000-0000-00008D000000}"/>
    <cellStyle name="Обычный 6 3 2 2" xfId="147" xr:uid="{00000000-0005-0000-0000-00008E000000}"/>
    <cellStyle name="Обычный 6 3 2 3" xfId="148" xr:uid="{00000000-0005-0000-0000-00008F000000}"/>
    <cellStyle name="Обычный 6 3 3" xfId="149" xr:uid="{00000000-0005-0000-0000-000090000000}"/>
    <cellStyle name="Обычный 6 3 4" xfId="150" xr:uid="{00000000-0005-0000-0000-000091000000}"/>
    <cellStyle name="Обычный 6 4" xfId="151" xr:uid="{00000000-0005-0000-0000-000092000000}"/>
    <cellStyle name="Обычный 6 4 2" xfId="152" xr:uid="{00000000-0005-0000-0000-000093000000}"/>
    <cellStyle name="Обычный 6 4 2 2" xfId="153" xr:uid="{00000000-0005-0000-0000-000094000000}"/>
    <cellStyle name="Обычный 6 4 2 3" xfId="154" xr:uid="{00000000-0005-0000-0000-000095000000}"/>
    <cellStyle name="Обычный 6 4 3" xfId="155" xr:uid="{00000000-0005-0000-0000-000096000000}"/>
    <cellStyle name="Обычный 6 4 4" xfId="156" xr:uid="{00000000-0005-0000-0000-000097000000}"/>
    <cellStyle name="Обычный 6 5" xfId="157" xr:uid="{00000000-0005-0000-0000-000098000000}"/>
    <cellStyle name="Обычный 6 5 2" xfId="158" xr:uid="{00000000-0005-0000-0000-000099000000}"/>
    <cellStyle name="Обычный 6 5 3" xfId="159" xr:uid="{00000000-0005-0000-0000-00009A000000}"/>
    <cellStyle name="Обычный 6 6" xfId="160" xr:uid="{00000000-0005-0000-0000-00009B000000}"/>
    <cellStyle name="Обычный 6 7" xfId="161" xr:uid="{00000000-0005-0000-0000-00009C000000}"/>
    <cellStyle name="Обычный 6 8" xfId="162" xr:uid="{00000000-0005-0000-0000-00009D000000}"/>
    <cellStyle name="Обычный 6 9" xfId="245" xr:uid="{42EED07B-652E-49E2-AEE5-5EF6357C7B31}"/>
    <cellStyle name="Обычный 7" xfId="1" xr:uid="{00000000-0005-0000-0000-00009E000000}"/>
    <cellStyle name="Обычный 7 2" xfId="163" xr:uid="{00000000-0005-0000-0000-00009F000000}"/>
    <cellStyle name="Обычный 7 2 2" xfId="164" xr:uid="{00000000-0005-0000-0000-0000A0000000}"/>
    <cellStyle name="Обычный 7 2 2 2" xfId="165" xr:uid="{00000000-0005-0000-0000-0000A1000000}"/>
    <cellStyle name="Обычный 7 2 2 2 2" xfId="166" xr:uid="{00000000-0005-0000-0000-0000A2000000}"/>
    <cellStyle name="Обычный 7 2 2 2 3" xfId="167" xr:uid="{00000000-0005-0000-0000-0000A3000000}"/>
    <cellStyle name="Обычный 7 2 2 3" xfId="168" xr:uid="{00000000-0005-0000-0000-0000A4000000}"/>
    <cellStyle name="Обычный 7 2 2 4" xfId="169" xr:uid="{00000000-0005-0000-0000-0000A5000000}"/>
    <cellStyle name="Обычный 7 2 3" xfId="170" xr:uid="{00000000-0005-0000-0000-0000A6000000}"/>
    <cellStyle name="Обычный 7 2 3 2" xfId="171" xr:uid="{00000000-0005-0000-0000-0000A7000000}"/>
    <cellStyle name="Обычный 7 2 3 2 2" xfId="172" xr:uid="{00000000-0005-0000-0000-0000A8000000}"/>
    <cellStyle name="Обычный 7 2 3 2 3" xfId="173" xr:uid="{00000000-0005-0000-0000-0000A9000000}"/>
    <cellStyle name="Обычный 7 2 3 3" xfId="174" xr:uid="{00000000-0005-0000-0000-0000AA000000}"/>
    <cellStyle name="Обычный 7 2 3 4" xfId="175" xr:uid="{00000000-0005-0000-0000-0000AB000000}"/>
    <cellStyle name="Обычный 7 2 4" xfId="176" xr:uid="{00000000-0005-0000-0000-0000AC000000}"/>
    <cellStyle name="Обычный 7 2 4 2" xfId="177" xr:uid="{00000000-0005-0000-0000-0000AD000000}"/>
    <cellStyle name="Обычный 7 2 4 3" xfId="178" xr:uid="{00000000-0005-0000-0000-0000AE000000}"/>
    <cellStyle name="Обычный 7 2 5" xfId="179" xr:uid="{00000000-0005-0000-0000-0000AF000000}"/>
    <cellStyle name="Обычный 7 2 6" xfId="180" xr:uid="{00000000-0005-0000-0000-0000B0000000}"/>
    <cellStyle name="Обычный 7 2 7" xfId="181" xr:uid="{00000000-0005-0000-0000-0000B1000000}"/>
    <cellStyle name="Обычный 7 3" xfId="3" xr:uid="{00000000-0005-0000-0000-0000B2000000}"/>
    <cellStyle name="Обычный 7 3 2" xfId="10" xr:uid="{00000000-0005-0000-0000-0000B3000000}"/>
    <cellStyle name="Обычный 7 3 7" xfId="14" xr:uid="{00000000-0005-0000-0000-0000B4000000}"/>
    <cellStyle name="Обычный 8" xfId="182" xr:uid="{00000000-0005-0000-0000-0000B5000000}"/>
    <cellStyle name="Обычный 9" xfId="183" xr:uid="{00000000-0005-0000-0000-0000B6000000}"/>
    <cellStyle name="Обычный 9 2" xfId="184" xr:uid="{00000000-0005-0000-0000-0000B7000000}"/>
    <cellStyle name="Обычный 9 2 2" xfId="185" xr:uid="{00000000-0005-0000-0000-0000B8000000}"/>
    <cellStyle name="Обычный 9 2 2 2" xfId="186" xr:uid="{00000000-0005-0000-0000-0000B9000000}"/>
    <cellStyle name="Обычный 9 2 2 3" xfId="187" xr:uid="{00000000-0005-0000-0000-0000BA000000}"/>
    <cellStyle name="Обычный 9 2 2 4" xfId="188" xr:uid="{00000000-0005-0000-0000-0000BB000000}"/>
    <cellStyle name="Обычный 9 2 3" xfId="189" xr:uid="{00000000-0005-0000-0000-0000BC000000}"/>
    <cellStyle name="Обычный 9 2 4" xfId="190" xr:uid="{00000000-0005-0000-0000-0000BD000000}"/>
    <cellStyle name="Обычный 9 3" xfId="191" xr:uid="{00000000-0005-0000-0000-0000BE000000}"/>
    <cellStyle name="Обычный 9 3 2" xfId="192" xr:uid="{00000000-0005-0000-0000-0000BF000000}"/>
    <cellStyle name="Обычный 9 3 3" xfId="193" xr:uid="{00000000-0005-0000-0000-0000C0000000}"/>
    <cellStyle name="Обычный 9 3 4" xfId="194" xr:uid="{00000000-0005-0000-0000-0000C1000000}"/>
    <cellStyle name="Обычный 9 4" xfId="195" xr:uid="{00000000-0005-0000-0000-0000C2000000}"/>
    <cellStyle name="Обычный 9 5" xfId="196" xr:uid="{00000000-0005-0000-0000-0000C3000000}"/>
    <cellStyle name="Обычный_Форматы по компаниям_last" xfId="6" xr:uid="{00000000-0005-0000-0000-0000C4000000}"/>
    <cellStyle name="Плохой 2" xfId="197" xr:uid="{00000000-0005-0000-0000-0000C6000000}"/>
    <cellStyle name="Пояснение 2" xfId="198" xr:uid="{00000000-0005-0000-0000-0000C7000000}"/>
    <cellStyle name="Примечание 2" xfId="199" xr:uid="{00000000-0005-0000-0000-0000C8000000}"/>
    <cellStyle name="Процентный 2" xfId="21" xr:uid="{00000000-0005-0000-0000-0000C9000000}"/>
    <cellStyle name="Процентный 3" xfId="200" xr:uid="{00000000-0005-0000-0000-0000CA000000}"/>
    <cellStyle name="Связанная ячейка 2" xfId="201" xr:uid="{00000000-0005-0000-0000-0000CB000000}"/>
    <cellStyle name="Стиль 1" xfId="202" xr:uid="{00000000-0005-0000-0000-0000CC000000}"/>
    <cellStyle name="Текст предупреждения 2" xfId="203" xr:uid="{00000000-0005-0000-0000-0000CD000000}"/>
    <cellStyle name="Финансовый 2" xfId="204" xr:uid="{00000000-0005-0000-0000-0000CE000000}"/>
    <cellStyle name="Финансовый 2 2" xfId="205" xr:uid="{00000000-0005-0000-0000-0000CF000000}"/>
    <cellStyle name="Финансовый 2 2 2" xfId="206" xr:uid="{00000000-0005-0000-0000-0000D0000000}"/>
    <cellStyle name="Финансовый 2 2 2 2" xfId="207" xr:uid="{00000000-0005-0000-0000-0000D1000000}"/>
    <cellStyle name="Финансовый 2 2 2 2 2" xfId="208" xr:uid="{00000000-0005-0000-0000-0000D2000000}"/>
    <cellStyle name="Финансовый 2 2 2 3" xfId="209" xr:uid="{00000000-0005-0000-0000-0000D3000000}"/>
    <cellStyle name="Финансовый 2 2 3" xfId="210" xr:uid="{00000000-0005-0000-0000-0000D4000000}"/>
    <cellStyle name="Финансовый 2 2 4" xfId="211" xr:uid="{00000000-0005-0000-0000-0000D5000000}"/>
    <cellStyle name="Финансовый 2 3" xfId="212" xr:uid="{00000000-0005-0000-0000-0000D6000000}"/>
    <cellStyle name="Финансовый 2 3 2" xfId="213" xr:uid="{00000000-0005-0000-0000-0000D7000000}"/>
    <cellStyle name="Финансовый 2 3 2 2" xfId="214" xr:uid="{00000000-0005-0000-0000-0000D8000000}"/>
    <cellStyle name="Финансовый 2 3 2 3" xfId="215" xr:uid="{00000000-0005-0000-0000-0000D9000000}"/>
    <cellStyle name="Финансовый 2 3 3" xfId="216" xr:uid="{00000000-0005-0000-0000-0000DA000000}"/>
    <cellStyle name="Финансовый 2 3 4" xfId="217" xr:uid="{00000000-0005-0000-0000-0000DB000000}"/>
    <cellStyle name="Финансовый 2 4" xfId="218" xr:uid="{00000000-0005-0000-0000-0000DC000000}"/>
    <cellStyle name="Финансовый 2 4 2" xfId="219" xr:uid="{00000000-0005-0000-0000-0000DD000000}"/>
    <cellStyle name="Финансовый 2 4 3" xfId="220" xr:uid="{00000000-0005-0000-0000-0000DE000000}"/>
    <cellStyle name="Финансовый 2 5" xfId="221" xr:uid="{00000000-0005-0000-0000-0000DF000000}"/>
    <cellStyle name="Финансовый 2 6" xfId="222" xr:uid="{00000000-0005-0000-0000-0000E0000000}"/>
    <cellStyle name="Финансовый 2 7" xfId="223" xr:uid="{00000000-0005-0000-0000-0000E1000000}"/>
    <cellStyle name="Финансовый 3" xfId="224" xr:uid="{00000000-0005-0000-0000-0000E2000000}"/>
    <cellStyle name="Финансовый 3 2" xfId="225" xr:uid="{00000000-0005-0000-0000-0000E3000000}"/>
    <cellStyle name="Финансовый 3 2 2" xfId="226" xr:uid="{00000000-0005-0000-0000-0000E4000000}"/>
    <cellStyle name="Финансовый 3 2 2 2" xfId="227" xr:uid="{00000000-0005-0000-0000-0000E5000000}"/>
    <cellStyle name="Финансовый 3 2 2 3" xfId="228" xr:uid="{00000000-0005-0000-0000-0000E6000000}"/>
    <cellStyle name="Финансовый 3 2 3" xfId="229" xr:uid="{00000000-0005-0000-0000-0000E7000000}"/>
    <cellStyle name="Финансовый 3 2 4" xfId="230" xr:uid="{00000000-0005-0000-0000-0000E8000000}"/>
    <cellStyle name="Финансовый 3 3" xfId="231" xr:uid="{00000000-0005-0000-0000-0000E9000000}"/>
    <cellStyle name="Финансовый 3 3 2" xfId="232" xr:uid="{00000000-0005-0000-0000-0000EA000000}"/>
    <cellStyle name="Финансовый 3 3 2 2" xfId="233" xr:uid="{00000000-0005-0000-0000-0000EB000000}"/>
    <cellStyle name="Финансовый 3 3 2 3" xfId="234" xr:uid="{00000000-0005-0000-0000-0000EC000000}"/>
    <cellStyle name="Финансовый 3 3 3" xfId="235" xr:uid="{00000000-0005-0000-0000-0000ED000000}"/>
    <cellStyle name="Финансовый 3 3 4" xfId="236" xr:uid="{00000000-0005-0000-0000-0000EE000000}"/>
    <cellStyle name="Финансовый 3 4" xfId="237" xr:uid="{00000000-0005-0000-0000-0000EF000000}"/>
    <cellStyle name="Финансовый 3 4 2" xfId="238" xr:uid="{00000000-0005-0000-0000-0000F0000000}"/>
    <cellStyle name="Финансовый 3 4 3" xfId="239" xr:uid="{00000000-0005-0000-0000-0000F1000000}"/>
    <cellStyle name="Финансовый 3 5" xfId="240" xr:uid="{00000000-0005-0000-0000-0000F2000000}"/>
    <cellStyle name="Финансовый 3 6" xfId="241" xr:uid="{00000000-0005-0000-0000-0000F3000000}"/>
    <cellStyle name="Финансовый 3 7" xfId="242" xr:uid="{00000000-0005-0000-0000-0000F4000000}"/>
    <cellStyle name="Хороший 2" xfId="243" xr:uid="{00000000-0005-0000-0000-0000F5000000}"/>
  </cellStyles>
  <dxfs count="3725">
    <dxf>
      <font>
        <color rgb="FF9C0006"/>
      </font>
      <fill>
        <patternFill>
          <bgColor rgb="FFFFC7CE"/>
        </patternFill>
      </fill>
    </dxf>
    <dxf>
      <font>
        <color theme="0"/>
      </font>
    </dxf>
    <dxf>
      <font>
        <color theme="0"/>
      </font>
    </dxf>
    <dxf>
      <font>
        <color rgb="FF9C0006"/>
      </font>
      <fill>
        <patternFill>
          <bgColor rgb="FFFFC7CE"/>
        </patternFill>
      </fill>
    </dxf>
    <dxf>
      <font>
        <color rgb="FF9C0006"/>
      </font>
      <fill>
        <patternFill>
          <bgColor rgb="FFFFC7CE"/>
        </patternFill>
      </fill>
    </dxf>
    <dxf>
      <font>
        <color theme="0"/>
      </font>
    </dxf>
    <dxf>
      <font>
        <color theme="0"/>
      </font>
    </dxf>
    <dxf>
      <font>
        <color rgb="FF9C0006"/>
      </font>
      <fill>
        <patternFill>
          <bgColor rgb="FFFFC7CE"/>
        </patternFill>
      </fill>
    </dxf>
    <dxf>
      <font>
        <color theme="0" tint="-0.24994659260841701"/>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tint="-0.14996795556505021"/>
      </font>
    </dxf>
    <dxf>
      <font>
        <color rgb="FF9C0006"/>
      </font>
      <fill>
        <patternFill>
          <bgColor rgb="FFFFC7CE"/>
        </patternFill>
      </fill>
    </dxf>
    <dxf>
      <font>
        <color theme="0"/>
      </font>
    </dxf>
    <dxf>
      <font>
        <color theme="0" tint="-0.14996795556505021"/>
      </font>
      <border>
        <vertical/>
        <horizontal/>
      </border>
    </dxf>
    <dxf>
      <font>
        <color theme="0" tint="-0.14996795556505021"/>
      </font>
      <border>
        <vertical/>
        <horizontal/>
      </border>
    </dxf>
    <dxf>
      <font>
        <color theme="0" tint="-0.14996795556505021"/>
      </font>
      <border>
        <vertical/>
        <horizontal/>
      </border>
    </dxf>
    <dxf>
      <font>
        <color theme="0" tint="-0.14996795556505021"/>
      </font>
      <border>
        <vertical/>
        <horizontal/>
      </border>
    </dxf>
    <dxf>
      <font>
        <color theme="0" tint="-0.14996795556505021"/>
      </font>
      <border>
        <vertical/>
        <horizontal/>
      </border>
    </dxf>
    <dxf>
      <font>
        <color theme="0" tint="-0.14996795556505021"/>
      </font>
      <border>
        <vertical/>
        <horizontal/>
      </border>
    </dxf>
    <dxf>
      <font>
        <color theme="0" tint="-0.14996795556505021"/>
      </font>
      <border>
        <vertical/>
        <horizontal/>
      </border>
    </dxf>
    <dxf>
      <font>
        <color theme="0" tint="-0.14996795556505021"/>
      </font>
    </dxf>
    <dxf>
      <font>
        <color theme="0" tint="-0.14996795556505021"/>
      </font>
    </dxf>
    <dxf>
      <font>
        <color rgb="FF9C0006"/>
      </font>
      <fill>
        <patternFill>
          <bgColor rgb="FFFFC7CE"/>
        </patternFill>
      </fill>
    </dxf>
    <dxf>
      <font>
        <color theme="0" tint="-0.14996795556505021"/>
      </font>
    </dxf>
    <dxf>
      <font>
        <color theme="0"/>
      </font>
    </dxf>
    <dxf>
      <font>
        <color rgb="FF9C0006"/>
      </font>
      <fill>
        <patternFill>
          <bgColor rgb="FFFFC7CE"/>
        </patternFill>
      </fill>
    </dxf>
    <dxf>
      <font>
        <color rgb="FF9C0006"/>
      </font>
      <fill>
        <patternFill>
          <bgColor rgb="FFFFC7CE"/>
        </patternFill>
      </fill>
    </dxf>
    <dxf>
      <font>
        <color theme="0" tint="-0.14996795556505021"/>
      </font>
      <border>
        <vertical/>
        <horizontal/>
      </border>
    </dxf>
    <dxf>
      <font>
        <color theme="0" tint="-0.14996795556505021"/>
      </font>
      <border>
        <vertical/>
        <horizontal/>
      </border>
    </dxf>
    <dxf>
      <font>
        <color auto="1"/>
      </font>
      <border>
        <vertical/>
        <horizontal/>
      </border>
    </dxf>
    <dxf>
      <font>
        <color theme="0" tint="-0.24994659260841701"/>
      </font>
      <border>
        <vertical/>
        <horizontal/>
      </border>
    </dxf>
    <dxf>
      <font>
        <color theme="0"/>
      </font>
    </dxf>
    <dxf>
      <font>
        <color theme="0"/>
      </font>
    </dxf>
    <dxf>
      <font>
        <color theme="0"/>
      </font>
    </dxf>
    <dxf>
      <font>
        <color theme="0" tint="-0.14996795556505021"/>
      </font>
      <border>
        <vertical/>
        <horizontal/>
      </border>
    </dxf>
    <dxf>
      <font>
        <color theme="0" tint="-0.14996795556505021"/>
      </font>
      <border>
        <vertical/>
        <horizontal/>
      </border>
    </dxf>
    <dxf>
      <font>
        <color theme="0" tint="-0.14996795556505021"/>
      </font>
      <border>
        <vertical/>
        <horizontal/>
      </border>
    </dxf>
    <dxf>
      <font>
        <color theme="0" tint="-0.14996795556505021"/>
      </font>
      <border>
        <vertical/>
        <horizontal/>
      </border>
    </dxf>
    <dxf>
      <font>
        <color theme="0" tint="-0.14996795556505021"/>
      </font>
      <border>
        <vertical/>
        <horizontal/>
      </border>
    </dxf>
    <dxf>
      <font>
        <color theme="0" tint="-0.14996795556505021"/>
      </font>
      <border>
        <vertical/>
        <horizontal/>
      </border>
    </dxf>
    <dxf>
      <font>
        <color theme="0" tint="-0.14996795556505021"/>
      </font>
      <border>
        <vertical/>
        <horizontal/>
      </border>
    </dxf>
    <dxf>
      <font>
        <color theme="0" tint="-0.14996795556505021"/>
      </font>
      <border>
        <vertical/>
        <horizontal/>
      </border>
    </dxf>
    <dxf>
      <font>
        <color theme="0" tint="-0.14996795556505021"/>
      </font>
      <border>
        <vertical/>
        <horizontal/>
      </border>
    </dxf>
    <dxf>
      <font>
        <color theme="0" tint="-0.14996795556505021"/>
      </font>
      <border>
        <vertical/>
        <horizontal/>
      </border>
    </dxf>
    <dxf>
      <font>
        <color rgb="FF9C0006"/>
      </font>
      <fill>
        <patternFill>
          <bgColor rgb="FFFFC7CE"/>
        </patternFill>
      </fill>
    </dxf>
    <dxf>
      <font>
        <color theme="0" tint="-0.14996795556505021"/>
      </font>
      <border>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tint="-0.14996795556505021"/>
      </font>
      <border>
        <vertical/>
        <horizontal/>
      </border>
    </dxf>
    <dxf>
      <font>
        <color theme="0" tint="-0.14996795556505021"/>
      </font>
    </dxf>
    <dxf>
      <font>
        <color rgb="FF9C0006"/>
      </font>
      <fill>
        <patternFill>
          <bgColor rgb="FFFFC7CE"/>
        </patternFill>
      </fill>
    </dxf>
    <dxf>
      <font>
        <color rgb="FF9C0006"/>
      </font>
      <fill>
        <patternFill>
          <bgColor rgb="FFFFC7CE"/>
        </patternFill>
      </fill>
    </dxf>
    <dxf>
      <font>
        <color theme="0"/>
      </font>
    </dxf>
    <dxf>
      <font>
        <color theme="0" tint="-0.14996795556505021"/>
      </font>
    </dxf>
    <dxf>
      <font>
        <color rgb="FF9C0006"/>
      </font>
      <fill>
        <patternFill>
          <bgColor rgb="FFFFC7CE"/>
        </patternFill>
      </fill>
    </dxf>
    <dxf>
      <font>
        <color theme="0" tint="-0.14996795556505021"/>
      </font>
    </dxf>
    <dxf>
      <font>
        <color theme="0"/>
      </font>
    </dxf>
    <dxf>
      <font>
        <color rgb="FF9C0006"/>
      </font>
      <fill>
        <patternFill>
          <bgColor rgb="FFFFC7CE"/>
        </patternFill>
      </fill>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rgb="FF9C0006"/>
      </font>
      <fill>
        <patternFill>
          <bgColor rgb="FFFFC7CE"/>
        </patternFill>
      </fill>
    </dxf>
    <dxf>
      <font>
        <color theme="0"/>
      </font>
    </dxf>
    <dxf>
      <font>
        <color theme="0" tint="-0.14996795556505021"/>
      </font>
    </dxf>
    <dxf>
      <font>
        <color rgb="FF9C0006"/>
      </font>
      <fill>
        <patternFill>
          <bgColor rgb="FFFFC7CE"/>
        </patternFill>
      </fill>
    </dxf>
    <dxf>
      <font>
        <color theme="0" tint="-0.14996795556505021"/>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
      <font>
        <color theme="1"/>
      </font>
      <border>
        <vertical/>
        <horizontal/>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theme="0"/>
      </font>
    </dxf>
    <dxf>
      <font>
        <color theme="1"/>
      </font>
      <border>
        <vertical/>
        <horizontal/>
      </border>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tint="-0.14996795556505021"/>
      </font>
    </dxf>
    <dxf>
      <font>
        <color rgb="FF9C0006"/>
      </font>
      <fill>
        <patternFill>
          <bgColor rgb="FFFFC7CE"/>
        </patternFill>
      </fill>
    </dxf>
    <dxf>
      <font>
        <color theme="0"/>
      </font>
    </dxf>
    <dxf>
      <font>
        <color theme="0"/>
      </font>
    </dxf>
    <dxf>
      <font>
        <color theme="0"/>
      </font>
    </dxf>
    <dxf>
      <font>
        <color theme="1"/>
      </font>
      <border>
        <vertical/>
        <horizontal/>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tint="-0.14996795556505021"/>
      </font>
    </dxf>
    <dxf>
      <font>
        <color rgb="FF9C0006"/>
      </font>
      <fill>
        <patternFill>
          <bgColor rgb="FFFFC7CE"/>
        </patternFill>
      </fill>
    </dxf>
    <dxf>
      <font>
        <color theme="1"/>
      </font>
      <border>
        <vertical/>
        <horizontal/>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theme="0" tint="-0.14996795556505021"/>
      </font>
    </dxf>
    <dxf>
      <font>
        <color theme="0"/>
      </font>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1"/>
      </font>
      <border>
        <vertical/>
        <horizontal/>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tint="-4.9989318521683403E-2"/>
      </font>
      <border>
        <vertical/>
        <horizontal/>
      </border>
    </dxf>
    <dxf>
      <font>
        <color theme="0" tint="-4.9989318521683403E-2"/>
      </font>
      <border>
        <vertical/>
        <horizontal/>
      </border>
    </dxf>
    <dxf>
      <font>
        <color theme="0" tint="-4.9989318521683403E-2"/>
      </font>
      <border>
        <vertical/>
        <horizontal/>
      </border>
    </dxf>
    <dxf>
      <font>
        <color theme="0"/>
      </font>
    </dxf>
    <dxf>
      <font>
        <color theme="0" tint="-0.14996795556505021"/>
      </font>
    </dxf>
    <dxf>
      <font>
        <color rgb="FF9C0006"/>
      </font>
      <fill>
        <patternFill>
          <bgColor rgb="FFFFC7CE"/>
        </patternFill>
      </fill>
    </dxf>
    <dxf>
      <font>
        <color rgb="FF9C0006"/>
      </font>
      <fill>
        <patternFill>
          <bgColor rgb="FFFFC7CE"/>
        </patternFill>
      </fill>
    </dxf>
    <dxf>
      <font>
        <color theme="0"/>
      </font>
    </dxf>
    <dxf>
      <font>
        <color theme="0" tint="-4.9989318521683403E-2"/>
      </font>
      <border>
        <vertical/>
        <horizontal/>
      </border>
    </dxf>
    <dxf>
      <border>
        <vertical/>
        <horizontal/>
      </border>
    </dxf>
    <dxf>
      <font>
        <color theme="0" tint="-0.14996795556505021"/>
      </font>
      <border>
        <vertical/>
        <horizontal/>
      </border>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font>
    </dxf>
    <dxf>
      <font>
        <color theme="0" tint="-0.14996795556505021"/>
      </font>
    </dxf>
    <dxf>
      <font>
        <color rgb="FF9C0006"/>
      </font>
      <fill>
        <patternFill>
          <bgColor rgb="FFFFC7CE"/>
        </patternFill>
      </fill>
    </dxf>
    <dxf>
      <font>
        <color theme="0" tint="-0.14996795556505021"/>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rgb="FF9C0006"/>
      </font>
      <fill>
        <patternFill>
          <bgColor rgb="FFFFC7CE"/>
        </patternFill>
      </fill>
    </dxf>
    <dxf>
      <font>
        <color theme="0" tint="-4.9989318521683403E-2"/>
      </font>
      <border>
        <vertical/>
        <horizontal/>
      </border>
    </dxf>
    <dxf>
      <border>
        <vertical/>
        <horizontal/>
      </border>
    </dxf>
    <dxf>
      <font>
        <color theme="0" tint="-0.14996795556505021"/>
      </font>
      <border>
        <vertical/>
        <horizontal/>
      </border>
    </dxf>
    <dxf>
      <font>
        <color theme="0" tint="-0.24994659260841701"/>
      </font>
      <border>
        <vertical/>
        <horizontal/>
      </border>
    </dxf>
    <dxf>
      <font>
        <color auto="1"/>
      </font>
      <border>
        <vertical/>
        <horizontal/>
      </border>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4.9989318521683403E-2"/>
      </font>
      <border>
        <vertical/>
        <horizontal/>
      </border>
    </dxf>
    <dxf>
      <border>
        <vertical/>
        <horizontal/>
      </border>
    </dxf>
    <dxf>
      <font>
        <color theme="0" tint="-0.14996795556505021"/>
      </font>
      <border>
        <vertical/>
        <horizontal/>
      </border>
    </dxf>
    <dxf>
      <font>
        <color rgb="FF9C0006"/>
      </font>
      <fill>
        <patternFill>
          <bgColor rgb="FFFFC7CE"/>
        </patternFill>
      </fill>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4.9989318521683403E-2"/>
      </font>
      <border>
        <vertical/>
        <horizontal/>
      </border>
    </dxf>
    <dxf>
      <border>
        <vertical/>
        <horizontal/>
      </border>
    </dxf>
    <dxf>
      <font>
        <color theme="0" tint="-0.14996795556505021"/>
      </font>
      <border>
        <vertical/>
        <horizontal/>
      </border>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font>
    </dxf>
    <dxf>
      <font>
        <color theme="1"/>
      </font>
      <border>
        <vertical/>
        <horizontal/>
      </border>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tint="-4.9989318521683403E-2"/>
      </font>
      <border>
        <vertical/>
        <horizontal/>
      </border>
    </dxf>
    <dxf>
      <font>
        <color theme="0" tint="-4.9989318521683403E-2"/>
      </font>
      <border>
        <vertical/>
        <horizontal/>
      </border>
    </dxf>
    <dxf>
      <font>
        <color theme="0" tint="-4.9989318521683403E-2"/>
      </font>
      <border>
        <vertical/>
        <horizontal/>
      </border>
    </dxf>
    <dxf>
      <font>
        <color theme="0" tint="-0.14996795556505021"/>
      </font>
    </dxf>
    <dxf>
      <font>
        <color rgb="FF9C0006"/>
      </font>
      <fill>
        <patternFill>
          <bgColor rgb="FFFFC7CE"/>
        </patternFill>
      </fill>
    </dxf>
    <dxf>
      <font>
        <color theme="0"/>
      </font>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theme="0"/>
      </font>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font>
    </dxf>
    <dxf>
      <font>
        <color theme="0"/>
      </font>
    </dxf>
    <dxf>
      <fill>
        <patternFill>
          <bgColor theme="6" tint="0.79998168889431442"/>
        </patternFill>
      </fill>
    </dxf>
    <dxf>
      <font>
        <color theme="0"/>
      </font>
    </dxf>
    <dxf>
      <fill>
        <patternFill>
          <bgColor theme="6" tint="0.79998168889431442"/>
        </patternFill>
      </fill>
    </dxf>
    <dxf>
      <font>
        <color theme="0"/>
      </font>
    </dxf>
    <dxf>
      <font>
        <color theme="0"/>
      </font>
    </dxf>
    <dxf>
      <font>
        <color theme="0"/>
      </font>
    </dxf>
    <dxf>
      <font>
        <color theme="0"/>
      </font>
    </dxf>
    <dxf>
      <fill>
        <patternFill>
          <bgColor theme="6" tint="0.79998168889431442"/>
        </patternFill>
      </fill>
    </dxf>
    <dxf>
      <font>
        <color theme="0"/>
      </font>
    </dxf>
    <dxf>
      <fill>
        <patternFill>
          <bgColor theme="6" tint="0.79998168889431442"/>
        </patternFill>
      </fill>
    </dxf>
    <dxf>
      <font>
        <color theme="0"/>
      </font>
    </dxf>
    <dxf>
      <font>
        <color theme="0"/>
      </font>
    </dxf>
    <dxf>
      <font>
        <color theme="0"/>
      </font>
    </dxf>
    <dxf>
      <font>
        <color auto="1"/>
      </font>
      <numFmt numFmtId="0" formatCode="General"/>
      <fill>
        <patternFill>
          <bgColor theme="0"/>
        </patternFill>
      </fill>
    </dxf>
    <dxf>
      <fill>
        <patternFill>
          <bgColor theme="6" tint="0.39994506668294322"/>
        </patternFill>
      </fill>
    </dxf>
    <dxf>
      <font>
        <color theme="0"/>
      </font>
    </dxf>
    <dxf>
      <font>
        <color theme="0"/>
      </font>
    </dxf>
    <dxf>
      <font>
        <color rgb="FF9C0006"/>
      </font>
      <fill>
        <patternFill>
          <bgColor rgb="FFFFC7CE"/>
        </patternFill>
      </fill>
    </dxf>
    <dxf>
      <font>
        <color rgb="FF9C0006"/>
      </font>
      <fill>
        <patternFill>
          <bgColor rgb="FFFFC7CE"/>
        </patternFill>
      </fill>
    </dxf>
    <dxf>
      <font>
        <color theme="0" tint="-0.14996795556505021"/>
      </font>
    </dxf>
    <dxf>
      <font>
        <color rgb="FF9C0006"/>
      </font>
      <fill>
        <patternFill>
          <bgColor rgb="FFFFC7CE"/>
        </patternFill>
      </fill>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14996795556505021"/>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font>
    </dxf>
    <dxf>
      <font>
        <color theme="0"/>
      </font>
    </dxf>
    <dxf>
      <fill>
        <patternFill>
          <bgColor theme="6" tint="0.79998168889431442"/>
        </patternFill>
      </fill>
    </dxf>
    <dxf>
      <font>
        <color theme="0"/>
      </font>
    </dxf>
    <dxf>
      <fill>
        <patternFill>
          <bgColor theme="6" tint="0.79998168889431442"/>
        </patternFill>
      </fill>
    </dxf>
    <dxf>
      <font>
        <color theme="0"/>
      </font>
    </dxf>
    <dxf>
      <font>
        <color theme="0"/>
      </font>
    </dxf>
    <dxf>
      <font>
        <color theme="0"/>
      </font>
    </dxf>
    <dxf>
      <font>
        <color theme="0"/>
      </font>
    </dxf>
    <dxf>
      <fill>
        <patternFill>
          <bgColor theme="6" tint="0.79998168889431442"/>
        </patternFill>
      </fill>
    </dxf>
    <dxf>
      <font>
        <color theme="0"/>
      </font>
    </dxf>
    <dxf>
      <fill>
        <patternFill>
          <bgColor theme="6" tint="0.79998168889431442"/>
        </patternFill>
      </fill>
    </dxf>
    <dxf>
      <font>
        <color theme="0"/>
      </font>
    </dxf>
    <dxf>
      <font>
        <color theme="0"/>
      </font>
    </dxf>
    <dxf>
      <font>
        <color theme="0"/>
      </font>
    </dxf>
    <dxf>
      <font>
        <color auto="1"/>
      </font>
      <numFmt numFmtId="0" formatCode="General"/>
      <fill>
        <patternFill>
          <bgColor theme="0"/>
        </patternFill>
      </fill>
    </dxf>
    <dxf>
      <fill>
        <patternFill>
          <bgColor theme="6" tint="0.39994506668294322"/>
        </patternFill>
      </fill>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font>
    </dxf>
    <dxf>
      <font>
        <color theme="0"/>
      </font>
    </dxf>
    <dxf>
      <fill>
        <patternFill>
          <bgColor theme="6" tint="0.79998168889431442"/>
        </patternFill>
      </fill>
    </dxf>
    <dxf>
      <font>
        <color theme="0"/>
      </font>
    </dxf>
    <dxf>
      <fill>
        <patternFill>
          <bgColor theme="6" tint="0.79998168889431442"/>
        </patternFill>
      </fill>
    </dxf>
    <dxf>
      <font>
        <color theme="0"/>
      </font>
    </dxf>
    <dxf>
      <font>
        <color theme="0"/>
      </font>
    </dxf>
    <dxf>
      <font>
        <color theme="0"/>
      </font>
    </dxf>
    <dxf>
      <font>
        <color theme="0"/>
      </font>
    </dxf>
    <dxf>
      <fill>
        <patternFill>
          <bgColor theme="6" tint="0.79998168889431442"/>
        </patternFill>
      </fill>
    </dxf>
    <dxf>
      <font>
        <color theme="0"/>
      </font>
    </dxf>
    <dxf>
      <fill>
        <patternFill>
          <bgColor theme="6" tint="0.79998168889431442"/>
        </patternFill>
      </fill>
    </dxf>
    <dxf>
      <font>
        <color theme="0"/>
      </font>
    </dxf>
    <dxf>
      <font>
        <color theme="0"/>
      </font>
    </dxf>
    <dxf>
      <font>
        <color theme="0"/>
      </font>
    </dxf>
    <dxf>
      <font>
        <color auto="1"/>
      </font>
      <numFmt numFmtId="0" formatCode="General"/>
      <fill>
        <patternFill>
          <bgColor theme="0"/>
        </patternFill>
      </fill>
    </dxf>
    <dxf>
      <fill>
        <patternFill>
          <bgColor theme="6" tint="0.39994506668294322"/>
        </patternFill>
      </fill>
    </dxf>
    <dxf>
      <font>
        <color theme="0"/>
      </font>
    </dxf>
    <dxf>
      <font>
        <color theme="0"/>
      </font>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tint="-0.14996795556505021"/>
      </font>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font>
    </dxf>
    <dxf>
      <font>
        <color theme="0"/>
      </font>
    </dxf>
    <dxf>
      <fill>
        <patternFill>
          <bgColor theme="6" tint="0.79998168889431442"/>
        </patternFill>
      </fill>
    </dxf>
    <dxf>
      <font>
        <color theme="0"/>
      </font>
    </dxf>
    <dxf>
      <fill>
        <patternFill>
          <bgColor theme="6" tint="0.79998168889431442"/>
        </patternFill>
      </fill>
    </dxf>
    <dxf>
      <font>
        <color theme="0"/>
      </font>
    </dxf>
    <dxf>
      <font>
        <color theme="0"/>
      </font>
    </dxf>
    <dxf>
      <font>
        <color theme="0"/>
      </font>
    </dxf>
    <dxf>
      <font>
        <color theme="0"/>
      </font>
    </dxf>
    <dxf>
      <fill>
        <patternFill>
          <bgColor theme="6" tint="0.79998168889431442"/>
        </patternFill>
      </fill>
    </dxf>
    <dxf>
      <font>
        <color theme="0"/>
      </font>
    </dxf>
    <dxf>
      <fill>
        <patternFill>
          <bgColor theme="6" tint="0.79998168889431442"/>
        </patternFill>
      </fill>
    </dxf>
    <dxf>
      <font>
        <color theme="0"/>
      </font>
    </dxf>
    <dxf>
      <font>
        <color theme="0"/>
      </font>
    </dxf>
    <dxf>
      <font>
        <color theme="0"/>
      </font>
    </dxf>
    <dxf>
      <font>
        <color auto="1"/>
      </font>
      <numFmt numFmtId="0" formatCode="General"/>
      <fill>
        <patternFill>
          <bgColor theme="0"/>
        </patternFill>
      </fill>
    </dxf>
    <dxf>
      <fill>
        <patternFill>
          <bgColor theme="6" tint="0.39994506668294322"/>
        </patternFill>
      </fill>
    </dxf>
    <dxf>
      <font>
        <color theme="0"/>
      </font>
    </dxf>
    <dxf>
      <font>
        <color theme="0" tint="-0.14996795556505021"/>
      </font>
    </dxf>
    <dxf>
      <font>
        <color rgb="FF9C0006"/>
      </font>
      <fill>
        <patternFill>
          <bgColor rgb="FFFFC7CE"/>
        </patternFill>
      </fill>
    </dxf>
    <dxf>
      <font>
        <color theme="0" tint="-0.14996795556505021"/>
      </font>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rgb="FF9C0006"/>
      </font>
      <fill>
        <patternFill>
          <bgColor rgb="FFFFC7CE"/>
        </patternFill>
      </fill>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theme="0"/>
      </font>
    </dxf>
    <dxf>
      <fill>
        <patternFill>
          <bgColor theme="6" tint="0.79998168889431442"/>
        </patternFill>
      </fill>
    </dxf>
    <dxf>
      <font>
        <color theme="0"/>
      </font>
    </dxf>
    <dxf>
      <fill>
        <patternFill>
          <bgColor theme="6" tint="0.79998168889431442"/>
        </patternFill>
      </fill>
    </dxf>
    <dxf>
      <font>
        <color theme="0"/>
      </font>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theme="0"/>
      </font>
    </dxf>
    <dxf>
      <font>
        <color theme="0"/>
      </font>
    </dxf>
    <dxf>
      <fill>
        <patternFill>
          <bgColor theme="6" tint="0.79998168889431442"/>
        </patternFill>
      </fill>
    </dxf>
    <dxf>
      <font>
        <color theme="0"/>
      </font>
    </dxf>
    <dxf>
      <fill>
        <patternFill>
          <bgColor theme="6" tint="0.79998168889431442"/>
        </patternFill>
      </fill>
    </dxf>
    <dxf>
      <font>
        <color theme="0"/>
      </font>
    </dxf>
    <dxf>
      <font>
        <color theme="0"/>
      </font>
    </dxf>
    <dxf>
      <font>
        <color theme="0"/>
      </font>
    </dxf>
    <dxf>
      <font>
        <color auto="1"/>
      </font>
      <numFmt numFmtId="0" formatCode="General"/>
      <fill>
        <patternFill>
          <bgColor theme="0"/>
        </patternFill>
      </fill>
    </dxf>
    <dxf>
      <fill>
        <patternFill>
          <bgColor theme="6" tint="0.39994506668294322"/>
        </patternFill>
      </fill>
    </dxf>
    <dxf>
      <font>
        <color theme="0"/>
      </font>
    </dxf>
    <dxf>
      <font>
        <color theme="0"/>
      </font>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tint="-0.24994659260841701"/>
      </font>
      <border>
        <vertical/>
        <horizontal/>
      </border>
    </dxf>
    <dxf>
      <font>
        <color theme="0"/>
      </font>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tint="-0.24994659260841701"/>
      </font>
      <border>
        <vertical/>
        <horizontal/>
      </border>
    </dxf>
    <dxf>
      <font>
        <color theme="0"/>
      </font>
    </dxf>
    <dxf>
      <font>
        <color rgb="FF9C0006"/>
      </font>
      <fill>
        <patternFill>
          <bgColor rgb="FFFFC7CE"/>
        </patternFill>
      </fill>
    </dxf>
    <dxf>
      <font>
        <color theme="0" tint="-0.24994659260841701"/>
      </font>
      <border>
        <vertical/>
        <horizontal/>
      </border>
    </dxf>
    <dxf>
      <font>
        <color theme="0"/>
      </font>
    </dxf>
    <dxf>
      <font>
        <color rgb="FF9C0006"/>
      </font>
      <fill>
        <patternFill>
          <bgColor rgb="FFFFC7CE"/>
        </patternFill>
      </fill>
    </dxf>
    <dxf>
      <font>
        <color theme="0"/>
      </font>
    </dxf>
    <dxf>
      <font>
        <color theme="0" tint="-0.24994659260841701"/>
      </font>
      <border>
        <vertical/>
        <horizontal/>
      </border>
    </dxf>
    <dxf>
      <font>
        <color theme="0"/>
      </font>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theme="0" tint="-0.24994659260841701"/>
      </font>
      <border>
        <vertical/>
        <horizontal/>
      </border>
    </dxf>
    <dxf>
      <font>
        <color auto="1"/>
      </font>
      <border>
        <vertical/>
        <horizontal/>
      </border>
    </dxf>
    <dxf>
      <font>
        <color theme="0"/>
      </font>
    </dxf>
    <dxf>
      <font>
        <color theme="0" tint="-0.24994659260841701"/>
      </font>
      <border>
        <vertical/>
        <horizontal/>
      </border>
    </dxf>
    <dxf>
      <font>
        <color auto="1"/>
      </font>
      <border>
        <vertical/>
        <horizontal/>
      </border>
    </dxf>
    <dxf>
      <font>
        <color theme="0"/>
      </font>
    </dxf>
    <dxf>
      <font>
        <color theme="0" tint="-0.24994659260841701"/>
      </font>
      <border>
        <vertical/>
        <horizontal/>
      </border>
    </dxf>
    <dxf>
      <font>
        <color auto="1"/>
      </font>
      <border>
        <vertical/>
        <horizontal/>
      </border>
    </dxf>
    <dxf>
      <font>
        <color theme="0"/>
      </font>
    </dxf>
    <dxf>
      <font>
        <color theme="0" tint="-0.24994659260841701"/>
      </font>
      <border>
        <vertical/>
        <horizontal/>
      </border>
    </dxf>
    <dxf>
      <font>
        <color auto="1"/>
      </font>
      <border>
        <vertical/>
        <horizontal/>
      </border>
    </dxf>
    <dxf>
      <font>
        <color theme="0"/>
      </font>
    </dxf>
    <dxf>
      <font>
        <color theme="0" tint="-0.24994659260841701"/>
      </font>
      <border>
        <vertical/>
        <horizontal/>
      </border>
    </dxf>
    <dxf>
      <font>
        <color auto="1"/>
      </font>
      <border>
        <vertical/>
        <horizontal/>
      </border>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tint="-0.24994659260841701"/>
      </font>
      <border>
        <vertical/>
        <horizontal/>
      </border>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tint="-0.24994659260841701"/>
      </font>
      <border>
        <vertical/>
        <horizontal/>
      </border>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tint="-0.14996795556505021"/>
      </font>
      <border>
        <vertical/>
        <horizontal/>
      </border>
    </dxf>
    <dxf>
      <font>
        <color theme="0" tint="-0.14996795556505021"/>
      </font>
      <border>
        <vertical/>
        <horizontal/>
      </border>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14996795556505021"/>
      </font>
      <border>
        <vertical/>
        <horizontal/>
      </border>
    </dxf>
    <dxf>
      <font>
        <color theme="0" tint="-0.14996795556505021"/>
      </font>
      <border>
        <vertical/>
        <horizontal/>
      </border>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tint="-0.14996795556505021"/>
      </font>
      <border>
        <vertical/>
        <horizontal/>
      </border>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tint="-0.14996795556505021"/>
      </font>
      <border>
        <vertical/>
        <horizontal/>
      </border>
    </dxf>
    <dxf>
      <font>
        <color theme="0" tint="-0.14996795556505021"/>
      </font>
      <border>
        <vertical/>
        <horizontal/>
      </border>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border>
        <vertical/>
        <horizontal/>
      </border>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border>
        <vertical/>
        <horizontal/>
      </border>
    </dxf>
    <dxf>
      <border>
        <vertical/>
        <horizontal/>
      </border>
    </dxf>
    <dxf>
      <font>
        <color rgb="FF9C0006"/>
      </font>
      <fill>
        <patternFill>
          <bgColor rgb="FFFFC7CE"/>
        </patternFill>
      </fill>
    </dxf>
    <dxf>
      <border>
        <vertical/>
        <horizontal/>
      </border>
    </dxf>
    <dxf>
      <font>
        <color theme="0" tint="-0.14996795556505021"/>
      </font>
      <border>
        <vertical/>
        <horizontal/>
      </border>
    </dxf>
    <dxf>
      <fill>
        <patternFill>
          <bgColor theme="6" tint="0.79998168889431442"/>
        </patternFill>
      </fill>
    </dxf>
    <dxf>
      <border>
        <vertical/>
        <horizontal/>
      </border>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14996795556505021"/>
      </font>
      <border>
        <vertical/>
        <horizontal/>
      </border>
    </dxf>
    <dxf>
      <font>
        <color theme="0" tint="-0.14996795556505021"/>
      </font>
      <border>
        <vertical/>
        <horizontal/>
      </border>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14996795556505021"/>
      </font>
      <border>
        <vertical/>
        <horizontal/>
      </border>
    </dxf>
    <dxf>
      <font>
        <color theme="0" tint="-0.14996795556505021"/>
      </font>
      <border>
        <vertical/>
        <horizontal/>
      </border>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border>
        <vertical/>
        <horizontal/>
      </border>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tint="-0.24994659260841701"/>
      </font>
      <border>
        <vertical/>
        <horizontal/>
      </border>
    </dxf>
    <dxf>
      <font>
        <color auto="1"/>
      </font>
      <border>
        <vertical/>
        <horizontal/>
      </border>
    </dxf>
    <dxf>
      <font>
        <color theme="0"/>
      </font>
    </dxf>
    <dxf>
      <font>
        <color theme="0" tint="-0.24994659260841701"/>
      </font>
      <border>
        <vertical/>
        <horizontal/>
      </border>
    </dxf>
    <dxf>
      <font>
        <color auto="1"/>
      </font>
      <border>
        <vertical/>
        <horizontal/>
      </border>
    </dxf>
    <dxf>
      <font>
        <color theme="0"/>
      </font>
    </dxf>
    <dxf>
      <font>
        <color theme="0" tint="-0.24994659260841701"/>
      </font>
      <border>
        <vertical/>
        <horizontal/>
      </border>
    </dxf>
    <dxf>
      <font>
        <color auto="1"/>
      </font>
      <border>
        <vertical/>
        <horizontal/>
      </border>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14996795556505021"/>
      </font>
      <border>
        <vertical/>
        <horizontal/>
      </border>
    </dxf>
    <dxf>
      <font>
        <color theme="0" tint="-0.14996795556505021"/>
      </font>
      <border>
        <vertical/>
        <horizontal/>
      </border>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14996795556505021"/>
      </font>
      <border>
        <vertical/>
        <horizontal/>
      </border>
    </dxf>
    <dxf>
      <font>
        <color theme="0" tint="-0.14996795556505021"/>
      </font>
      <border>
        <vertical/>
        <horizontal/>
      </border>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border>
        <vertical/>
        <horizontal/>
      </border>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border>
        <vertical/>
        <horizontal/>
      </border>
    </dxf>
    <dxf>
      <border>
        <vertical/>
        <horizontal/>
      </border>
    </dxf>
    <dxf>
      <font>
        <color rgb="FF9C0006"/>
      </font>
      <fill>
        <patternFill>
          <bgColor rgb="FFFFC7CE"/>
        </patternFill>
      </fill>
    </dxf>
    <dxf>
      <border>
        <vertical/>
        <horizontal/>
      </border>
    </dxf>
    <dxf>
      <font>
        <color theme="0" tint="-0.14996795556505021"/>
      </font>
      <border>
        <vertical/>
        <horizontal/>
      </border>
    </dxf>
    <dxf>
      <fill>
        <patternFill>
          <bgColor theme="6" tint="0.79998168889431442"/>
        </patternFill>
      </fill>
    </dxf>
    <dxf>
      <font>
        <color theme="0" tint="-0.24994659260841701"/>
      </font>
    </dxf>
    <dxf>
      <font>
        <color theme="0" tint="-0.24994659260841701"/>
      </font>
      <border>
        <vertical/>
        <horizontal/>
      </border>
    </dxf>
    <dxf>
      <font>
        <color theme="0" tint="-0.24994659260841701"/>
      </font>
      <border>
        <vertical/>
        <horizontal/>
      </border>
    </dxf>
    <dxf>
      <font>
        <color auto="1"/>
      </font>
      <border>
        <vertical/>
        <horizontal/>
      </border>
    </dxf>
    <dxf>
      <font>
        <color theme="0"/>
      </font>
    </dxf>
    <dxf>
      <font>
        <color theme="0"/>
      </font>
    </dxf>
    <dxf>
      <font>
        <color theme="0"/>
      </font>
    </dxf>
    <dxf>
      <font>
        <color theme="0" tint="-0.14996795556505021"/>
      </font>
      <border>
        <vertical/>
        <horizontal/>
      </border>
    </dxf>
    <dxf>
      <font>
        <color theme="0" tint="-0.14996795556505021"/>
      </font>
      <border>
        <vertical/>
        <horizontal/>
      </border>
    </dxf>
    <dxf>
      <border>
        <vertical/>
        <horizontal/>
      </border>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font>
    </dxf>
    <dxf>
      <font>
        <color theme="0"/>
      </font>
    </dxf>
    <dxf>
      <fill>
        <patternFill>
          <bgColor theme="6" tint="0.79998168889431442"/>
        </patternFill>
      </fill>
    </dxf>
    <dxf>
      <font>
        <color theme="0"/>
      </font>
    </dxf>
    <dxf>
      <fill>
        <patternFill>
          <bgColor theme="6" tint="0.79998168889431442"/>
        </patternFill>
      </fill>
    </dxf>
    <dxf>
      <font>
        <color theme="0"/>
      </font>
    </dxf>
    <dxf>
      <fill>
        <patternFill>
          <bgColor theme="6" tint="0.79998168889431442"/>
        </patternFill>
      </fill>
    </dxf>
    <dxf>
      <font>
        <color theme="0"/>
      </font>
    </dxf>
    <dxf>
      <fill>
        <patternFill>
          <bgColor theme="6" tint="0.79998168889431442"/>
        </patternFill>
      </fill>
    </dxf>
    <dxf>
      <font>
        <color theme="0"/>
      </font>
    </dxf>
    <dxf>
      <font>
        <color theme="0"/>
      </font>
    </dxf>
    <dxf>
      <font>
        <color theme="0" tint="-0.14996795556505021"/>
      </font>
    </dxf>
    <dxf>
      <font>
        <color rgb="FF9C0006"/>
      </font>
      <fill>
        <patternFill>
          <bgColor rgb="FFFFC7CE"/>
        </patternFill>
      </fill>
    </dxf>
    <dxf>
      <font>
        <color theme="0" tint="-0.24994659260841701"/>
      </font>
      <border>
        <vertical/>
        <horizontal/>
      </border>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theme="0" tint="-0.24994659260841701"/>
      </font>
      <border>
        <vertical/>
        <horizontal/>
      </border>
    </dxf>
    <dxf>
      <font>
        <color theme="0"/>
      </font>
    </dxf>
    <dxf>
      <font>
        <color theme="0"/>
      </font>
    </dxf>
    <dxf>
      <font>
        <color theme="0"/>
      </font>
    </dxf>
    <dxf>
      <font>
        <color rgb="FF9C0006"/>
      </font>
      <fill>
        <patternFill>
          <bgColor rgb="FFFFC7CE"/>
        </patternFill>
      </fill>
    </dxf>
    <dxf>
      <font>
        <color theme="0" tint="-0.24994659260841701"/>
      </font>
      <border>
        <vertical/>
        <horizontal/>
      </border>
    </dxf>
    <dxf>
      <font>
        <color theme="0"/>
      </font>
    </dxf>
    <dxf>
      <font>
        <color theme="0"/>
      </font>
    </dxf>
    <dxf>
      <font>
        <color theme="0"/>
      </font>
    </dxf>
    <dxf>
      <font>
        <color theme="0"/>
      </font>
    </dxf>
    <dxf>
      <font>
        <color rgb="FF9C0006"/>
      </font>
      <fill>
        <patternFill>
          <bgColor rgb="FFFFC7CE"/>
        </patternFill>
      </fill>
    </dxf>
    <dxf>
      <font>
        <color auto="1"/>
      </font>
      <numFmt numFmtId="0" formatCode="General"/>
      <fill>
        <patternFill>
          <bgColor theme="0"/>
        </patternFill>
      </fill>
    </dxf>
    <dxf>
      <fill>
        <patternFill>
          <bgColor theme="6" tint="0.39994506668294322"/>
        </patternFill>
      </fill>
    </dxf>
    <dxf>
      <font>
        <color theme="0"/>
      </font>
    </dxf>
    <dxf>
      <font>
        <color theme="0"/>
      </font>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tint="-0.24994659260841701"/>
      </font>
      <border>
        <vertical/>
        <horizontal/>
      </border>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tint="-0.24994659260841701"/>
      </font>
      <border>
        <vertical/>
        <horizontal/>
      </border>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font>
    </dxf>
    <dxf>
      <font>
        <color theme="0" tint="-0.14996795556505021"/>
      </font>
      <border>
        <vertical/>
        <horizontal/>
      </border>
    </dxf>
    <dxf>
      <font>
        <color theme="0" tint="-0.14996795556505021"/>
      </font>
      <border>
        <vertical/>
        <horizontal/>
      </border>
    </dxf>
    <dxf>
      <fill>
        <patternFill>
          <bgColor theme="6" tint="0.79998168889431442"/>
        </patternFill>
      </fill>
    </dxf>
    <dxf>
      <font>
        <color theme="0"/>
      </font>
    </dxf>
    <dxf>
      <fill>
        <patternFill>
          <bgColor theme="6" tint="0.79998168889431442"/>
        </patternFill>
      </fill>
    </dxf>
    <dxf>
      <font>
        <color theme="0"/>
      </font>
    </dxf>
    <dxf>
      <font>
        <color theme="0" tint="-0.24994659260841701"/>
      </font>
      <border>
        <vertical/>
        <horizontal/>
      </border>
    </dxf>
    <dxf>
      <fill>
        <patternFill>
          <bgColor theme="6" tint="0.79998168889431442"/>
        </patternFill>
      </fill>
    </dxf>
    <dxf>
      <font>
        <color theme="0"/>
      </font>
    </dxf>
    <dxf>
      <fill>
        <patternFill>
          <bgColor theme="6" tint="0.79998168889431442"/>
        </patternFill>
      </fill>
    </dxf>
    <dxf>
      <font>
        <color theme="0"/>
      </font>
    </dxf>
    <dxf>
      <border>
        <vertical/>
        <horizontal/>
      </border>
    </dxf>
    <dxf>
      <border>
        <vertical/>
        <horizontal/>
      </border>
    </dxf>
    <dxf>
      <font>
        <color rgb="FF9C0006"/>
      </font>
      <fill>
        <patternFill>
          <bgColor rgb="FFFFC7CE"/>
        </patternFill>
      </fill>
    </dxf>
    <dxf>
      <border>
        <vertical/>
        <horizontal/>
      </border>
    </dxf>
    <dxf>
      <font>
        <color theme="0" tint="-0.14996795556505021"/>
      </font>
      <border>
        <vertical/>
        <horizontal/>
      </border>
    </dxf>
    <dxf>
      <fill>
        <patternFill>
          <bgColor theme="6" tint="0.79998168889431442"/>
        </patternFill>
      </fill>
    </dxf>
    <dxf>
      <border>
        <vertical/>
        <horizontal/>
      </border>
    </dxf>
    <dxf>
      <font>
        <color theme="0"/>
      </font>
    </dxf>
    <dxf>
      <font>
        <color theme="0"/>
      </font>
    </dxf>
    <dxf>
      <font>
        <color auto="1"/>
      </font>
      <numFmt numFmtId="0" formatCode="General"/>
      <fill>
        <patternFill>
          <bgColor theme="0"/>
        </patternFill>
      </fill>
    </dxf>
    <dxf>
      <fill>
        <patternFill>
          <bgColor theme="6" tint="0.39994506668294322"/>
        </patternFill>
      </fill>
    </dxf>
    <dxf>
      <font>
        <color theme="0"/>
      </font>
    </dxf>
    <dxf>
      <font>
        <color theme="0"/>
      </font>
    </dxf>
    <dxf>
      <font>
        <color theme="0" tint="-0.24994659260841701"/>
      </font>
    </dxf>
    <dxf>
      <font>
        <color theme="0" tint="-0.24994659260841701"/>
      </font>
      <border>
        <vertical/>
        <horizontal/>
      </border>
    </dxf>
    <dxf>
      <font>
        <color theme="0"/>
      </font>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theme="0" tint="-0.24994659260841701"/>
      </font>
    </dxf>
    <dxf>
      <font>
        <color rgb="FF9C0006"/>
      </font>
      <fill>
        <patternFill>
          <bgColor rgb="FFFFC7CE"/>
        </patternFill>
      </fill>
    </dxf>
    <dxf>
      <font>
        <color theme="0" tint="-0.24994659260841701"/>
      </font>
    </dxf>
    <dxf>
      <font>
        <color rgb="FF9C0006"/>
      </font>
      <fill>
        <patternFill>
          <bgColor rgb="FFFFC7CE"/>
        </patternFill>
      </fill>
    </dxf>
    <dxf>
      <font>
        <color theme="0" tint="-0.14996795556505021"/>
      </font>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auto="1"/>
      </font>
      <border>
        <vertical/>
        <horizontal/>
      </border>
    </dxf>
    <dxf>
      <font>
        <color theme="0"/>
      </font>
    </dxf>
    <dxf>
      <font>
        <color rgb="FF9C0006"/>
      </font>
      <fill>
        <patternFill>
          <bgColor rgb="FFFFC7CE"/>
        </patternFill>
      </fill>
    </dxf>
    <dxf>
      <font>
        <color theme="0" tint="-0.24994659260841701"/>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auto="1"/>
      </font>
      <border>
        <vertical/>
        <horizontal/>
      </border>
    </dxf>
    <dxf>
      <font>
        <color theme="0" tint="-0.24994659260841701"/>
      </font>
      <border>
        <vertical/>
        <horizontal/>
      </border>
    </dxf>
    <dxf>
      <font>
        <color theme="0" tint="-0.24994659260841701"/>
      </font>
    </dxf>
    <dxf>
      <font>
        <color theme="0"/>
      </font>
    </dxf>
    <dxf>
      <font>
        <color rgb="FF9C0006"/>
      </font>
      <fill>
        <patternFill>
          <bgColor rgb="FFFFC7CE"/>
        </patternFill>
      </fill>
    </dxf>
    <dxf>
      <font>
        <color auto="1"/>
      </font>
      <border>
        <vertical/>
        <horizontal/>
      </border>
    </dxf>
    <dxf>
      <font>
        <color theme="0" tint="-0.24994659260841701"/>
      </font>
      <border>
        <vertical/>
        <horizontal/>
      </border>
    </dxf>
    <dxf>
      <font>
        <color theme="0" tint="-0.24994659260841701"/>
      </font>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dxf>
    <dxf>
      <font>
        <color rgb="FF9C0006"/>
      </font>
      <fill>
        <patternFill>
          <bgColor rgb="FFFFC7CE"/>
        </patternFill>
      </fill>
    </dxf>
    <dxf>
      <font>
        <color theme="0"/>
      </font>
    </dxf>
    <dxf>
      <font>
        <color theme="0"/>
      </font>
    </dxf>
    <dxf>
      <font>
        <color rgb="FF9C0006"/>
      </font>
      <fill>
        <patternFill>
          <bgColor rgb="FFFFC7CE"/>
        </patternFill>
      </fill>
    </dxf>
    <dxf>
      <font>
        <color auto="1"/>
      </font>
      <border>
        <vertical/>
        <horizontal/>
      </border>
    </dxf>
    <dxf>
      <font>
        <color theme="0"/>
      </font>
    </dxf>
    <dxf>
      <font>
        <color theme="0" tint="-0.24994659260841701"/>
      </font>
    </dxf>
    <dxf>
      <font>
        <color theme="0"/>
      </font>
    </dxf>
    <dxf>
      <font>
        <color theme="0"/>
      </font>
    </dxf>
    <dxf>
      <font>
        <color rgb="FF9C0006"/>
      </font>
      <fill>
        <patternFill>
          <bgColor rgb="FFFFC7CE"/>
        </patternFill>
      </fill>
    </dxf>
    <dxf>
      <font>
        <color auto="1"/>
      </font>
      <border>
        <vertical/>
        <horizontal/>
      </border>
    </dxf>
    <dxf>
      <font>
        <color theme="0"/>
      </font>
    </dxf>
    <dxf>
      <font>
        <color theme="0" tint="-0.24994659260841701"/>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tint="-0.24994659260841701"/>
      </font>
    </dxf>
    <dxf>
      <font>
        <color theme="0" tint="-0.24994659260841701"/>
      </font>
    </dxf>
    <dxf>
      <font>
        <color rgb="FF9C0006"/>
      </font>
      <fill>
        <patternFill>
          <bgColor rgb="FFFFC7CE"/>
        </patternFill>
      </fill>
    </dxf>
    <dxf>
      <font>
        <color rgb="FF9C0006"/>
      </font>
      <fill>
        <patternFill>
          <bgColor rgb="FFFFC7CE"/>
        </patternFill>
      </fill>
    </dxf>
    <dxf>
      <font>
        <color theme="0" tint="-0.24994659260841701"/>
      </font>
    </dxf>
    <dxf>
      <font>
        <color theme="0" tint="-0.24994659260841701"/>
      </font>
    </dxf>
    <dxf>
      <font>
        <color rgb="FF9C0006"/>
      </font>
      <fill>
        <patternFill>
          <bgColor rgb="FFFFC7CE"/>
        </patternFill>
      </fill>
    </dxf>
    <dxf>
      <font>
        <color theme="0" tint="-0.24994659260841701"/>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tint="-0.24994659260841701"/>
      </font>
    </dxf>
    <dxf>
      <font>
        <color theme="0" tint="-0.24994659260841701"/>
      </font>
    </dxf>
    <dxf>
      <font>
        <color rgb="FF9C0006"/>
      </font>
      <fill>
        <patternFill>
          <bgColor rgb="FFFFC7CE"/>
        </patternFill>
      </fill>
    </dxf>
    <dxf>
      <font>
        <color theme="0" tint="-0.24994659260841701"/>
      </font>
    </dxf>
    <dxf>
      <font>
        <color theme="0"/>
      </font>
    </dxf>
    <dxf>
      <fill>
        <patternFill>
          <bgColor theme="6" tint="0.79998168889431442"/>
        </patternFill>
      </fill>
    </dxf>
    <dxf>
      <fill>
        <patternFill>
          <bgColor theme="6" tint="0.79998168889431442"/>
        </patternFill>
      </fill>
    </dxf>
    <dxf>
      <fill>
        <patternFill>
          <bgColor theme="6" tint="0.79998168889431442"/>
        </patternFill>
      </fill>
    </dxf>
    <dxf>
      <font>
        <color theme="0"/>
      </font>
    </dxf>
    <dxf>
      <fill>
        <patternFill>
          <bgColor theme="6" tint="0.79998168889431442"/>
        </patternFill>
      </fill>
    </dxf>
    <dxf>
      <font>
        <color theme="0"/>
      </font>
    </dxf>
    <dxf>
      <font>
        <color theme="0"/>
      </font>
    </dxf>
    <dxf>
      <font>
        <color theme="0"/>
      </font>
    </dxf>
    <dxf>
      <font>
        <color auto="1"/>
      </font>
      <numFmt numFmtId="0" formatCode="General"/>
      <fill>
        <patternFill>
          <bgColor theme="0"/>
        </patternFill>
      </fill>
    </dxf>
    <dxf>
      <fill>
        <patternFill>
          <bgColor theme="6" tint="0.39994506668294322"/>
        </patternFill>
      </fill>
    </dxf>
    <dxf>
      <font>
        <color theme="0"/>
      </font>
    </dxf>
    <dxf>
      <font>
        <color theme="0" tint="-0.14996795556505021"/>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auto="1"/>
      </font>
      <border>
        <vertical/>
        <horizontal/>
      </border>
    </dxf>
    <dxf>
      <font>
        <color theme="0" tint="-0.24994659260841701"/>
      </font>
      <border>
        <vertical/>
        <horizontal/>
      </border>
    </dxf>
    <dxf>
      <font>
        <color theme="0" tint="-0.24994659260841701"/>
      </font>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auto="1"/>
      </font>
      <border>
        <vertical/>
        <horizontal/>
      </border>
    </dxf>
    <dxf>
      <font>
        <color theme="0" tint="-0.24994659260841701"/>
      </font>
      <border>
        <vertical/>
        <horizontal/>
      </border>
    </dxf>
    <dxf>
      <font>
        <color theme="0" tint="-0.24994659260841701"/>
      </font>
    </dxf>
    <dxf>
      <font>
        <color theme="0"/>
      </font>
    </dxf>
    <dxf>
      <font>
        <color rgb="FF9C0006"/>
      </font>
      <fill>
        <patternFill>
          <bgColor rgb="FFFFC7CE"/>
        </patternFill>
      </fill>
    </dxf>
    <dxf>
      <font>
        <color auto="1"/>
      </font>
      <border>
        <vertical/>
        <horizontal/>
      </border>
    </dxf>
    <dxf>
      <font>
        <color theme="0" tint="-0.24994659260841701"/>
      </font>
      <border>
        <vertical/>
        <horizontal/>
      </border>
    </dxf>
    <dxf>
      <font>
        <color theme="0" tint="-0.24994659260841701"/>
      </font>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font>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auto="1"/>
      </font>
      <border>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tint="-0.24994659260841701"/>
      </font>
    </dxf>
    <dxf>
      <font>
        <color theme="0" tint="-0.24994659260841701"/>
      </font>
    </dxf>
    <dxf>
      <font>
        <color rgb="FF9C0006"/>
      </font>
      <fill>
        <patternFill>
          <bgColor rgb="FFFFC7CE"/>
        </patternFill>
      </fill>
    </dxf>
    <dxf>
      <font>
        <color rgb="FF9C0006"/>
      </font>
      <fill>
        <patternFill>
          <bgColor rgb="FFFFC7CE"/>
        </patternFill>
      </fill>
    </dxf>
    <dxf>
      <font>
        <color theme="0" tint="-0.24994659260841701"/>
      </font>
    </dxf>
    <dxf>
      <font>
        <color theme="0" tint="-0.24994659260841701"/>
      </font>
    </dxf>
    <dxf>
      <font>
        <color rgb="FF9C0006"/>
      </font>
      <fill>
        <patternFill>
          <bgColor rgb="FFFFC7CE"/>
        </patternFill>
      </fill>
    </dxf>
    <dxf>
      <font>
        <color theme="0" tint="-0.24994659260841701"/>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tint="-0.24994659260841701"/>
      </font>
    </dxf>
    <dxf>
      <font>
        <color theme="0" tint="-0.24994659260841701"/>
      </font>
    </dxf>
    <dxf>
      <font>
        <color rgb="FF9C0006"/>
      </font>
      <fill>
        <patternFill>
          <bgColor rgb="FFFFC7CE"/>
        </patternFill>
      </fill>
    </dxf>
    <dxf>
      <font>
        <color theme="0" tint="-0.24994659260841701"/>
      </font>
    </dxf>
    <dxf>
      <font>
        <color theme="0"/>
      </font>
    </dxf>
    <dxf>
      <fill>
        <patternFill>
          <bgColor theme="6" tint="0.79998168889431442"/>
        </patternFill>
      </fill>
    </dxf>
    <dxf>
      <fill>
        <patternFill>
          <bgColor theme="6" tint="0.79998168889431442"/>
        </patternFill>
      </fill>
    </dxf>
    <dxf>
      <fill>
        <patternFill>
          <bgColor theme="6" tint="0.79998168889431442"/>
        </patternFill>
      </fill>
    </dxf>
    <dxf>
      <font>
        <color theme="0"/>
      </font>
    </dxf>
    <dxf>
      <fill>
        <patternFill>
          <bgColor theme="6" tint="0.79998168889431442"/>
        </patternFill>
      </fill>
    </dxf>
    <dxf>
      <font>
        <color theme="0"/>
      </font>
    </dxf>
    <dxf>
      <font>
        <color theme="0"/>
      </font>
    </dxf>
    <dxf>
      <font>
        <color theme="0"/>
      </font>
    </dxf>
    <dxf>
      <font>
        <color auto="1"/>
      </font>
      <numFmt numFmtId="0" formatCode="General"/>
      <fill>
        <patternFill>
          <bgColor theme="0"/>
        </patternFill>
      </fill>
    </dxf>
    <dxf>
      <fill>
        <patternFill>
          <bgColor theme="6" tint="0.39994506668294322"/>
        </patternFill>
      </fill>
    </dxf>
    <dxf>
      <font>
        <color theme="0"/>
      </font>
    </dxf>
    <dxf>
      <font>
        <color theme="0" tint="-0.14996795556505021"/>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auto="1"/>
      </font>
      <border>
        <vertical/>
        <horizontal/>
      </border>
    </dxf>
    <dxf>
      <font>
        <color theme="0" tint="-0.24994659260841701"/>
      </font>
      <border>
        <vertical/>
        <horizontal/>
      </border>
    </dxf>
    <dxf>
      <font>
        <color theme="0" tint="-0.24994659260841701"/>
      </font>
    </dxf>
    <dxf>
      <font>
        <color theme="0"/>
      </font>
    </dxf>
    <dxf>
      <font>
        <color rgb="FF9C0006"/>
      </font>
      <fill>
        <patternFill>
          <bgColor rgb="FFFFC7CE"/>
        </patternFill>
      </fill>
    </dxf>
    <dxf>
      <font>
        <color rgb="FF9C0006"/>
      </font>
      <fill>
        <patternFill>
          <bgColor rgb="FFFFC7CE"/>
        </patternFill>
      </fill>
    </dxf>
    <dxf>
      <font>
        <color theme="0" tint="-0.24994659260841701"/>
      </font>
    </dxf>
    <dxf>
      <font>
        <color theme="0"/>
      </font>
    </dxf>
    <dxf>
      <font>
        <color rgb="FF9C0006"/>
      </font>
      <fill>
        <patternFill>
          <bgColor rgb="FFFFC7CE"/>
        </patternFill>
      </fill>
    </dxf>
    <dxf>
      <font>
        <color auto="1"/>
      </font>
      <border>
        <vertical/>
        <horizontal/>
      </border>
    </dxf>
    <dxf>
      <font>
        <color theme="0" tint="-0.24994659260841701"/>
      </font>
      <border>
        <vertical/>
        <horizontal/>
      </border>
    </dxf>
    <dxf>
      <font>
        <color theme="0" tint="-0.24994659260841701"/>
      </font>
    </dxf>
    <dxf>
      <font>
        <color theme="0"/>
      </font>
    </dxf>
    <dxf>
      <font>
        <color rgb="FF9C0006"/>
      </font>
      <fill>
        <patternFill>
          <bgColor rgb="FFFFC7CE"/>
        </patternFill>
      </fill>
    </dxf>
    <dxf>
      <font>
        <color auto="1"/>
      </font>
      <border>
        <vertical/>
        <horizontal/>
      </border>
    </dxf>
    <dxf>
      <font>
        <color theme="0" tint="-0.24994659260841701"/>
      </font>
      <border>
        <vertical/>
        <horizontal/>
      </border>
    </dxf>
    <dxf>
      <font>
        <color theme="0" tint="-0.24994659260841701"/>
      </font>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dxf>
    <dxf>
      <font>
        <color rgb="FF9C0006"/>
      </font>
      <fill>
        <patternFill>
          <bgColor rgb="FFFFC7CE"/>
        </patternFill>
      </fill>
    </dxf>
    <dxf>
      <font>
        <color auto="1"/>
      </font>
      <border>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tint="-0.24994659260841701"/>
      </font>
    </dxf>
    <dxf>
      <font>
        <color theme="0" tint="-0.24994659260841701"/>
      </font>
    </dxf>
    <dxf>
      <font>
        <color rgb="FF9C0006"/>
      </font>
      <fill>
        <patternFill>
          <bgColor rgb="FFFFC7CE"/>
        </patternFill>
      </fill>
    </dxf>
    <dxf>
      <font>
        <color rgb="FF9C0006"/>
      </font>
      <fill>
        <patternFill>
          <bgColor rgb="FFFFC7CE"/>
        </patternFill>
      </fill>
    </dxf>
    <dxf>
      <font>
        <color theme="0" tint="-0.24994659260841701"/>
      </font>
    </dxf>
    <dxf>
      <font>
        <color theme="0" tint="-0.24994659260841701"/>
      </font>
    </dxf>
    <dxf>
      <font>
        <color rgb="FF9C0006"/>
      </font>
      <fill>
        <patternFill>
          <bgColor rgb="FFFFC7CE"/>
        </patternFill>
      </fill>
    </dxf>
    <dxf>
      <font>
        <color theme="0" tint="-0.24994659260841701"/>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tint="-0.24994659260841701"/>
      </font>
    </dxf>
    <dxf>
      <font>
        <color theme="0" tint="-0.24994659260841701"/>
      </font>
    </dxf>
    <dxf>
      <font>
        <color rgb="FF9C0006"/>
      </font>
      <fill>
        <patternFill>
          <bgColor rgb="FFFFC7CE"/>
        </patternFill>
      </fill>
    </dxf>
    <dxf>
      <font>
        <color theme="0" tint="-0.24994659260841701"/>
      </font>
    </dxf>
    <dxf>
      <font>
        <color theme="0"/>
      </font>
    </dxf>
    <dxf>
      <fill>
        <patternFill>
          <bgColor theme="6" tint="0.79998168889431442"/>
        </patternFill>
      </fill>
    </dxf>
    <dxf>
      <fill>
        <patternFill>
          <bgColor theme="6" tint="0.79998168889431442"/>
        </patternFill>
      </fill>
    </dxf>
    <dxf>
      <fill>
        <patternFill>
          <bgColor theme="6" tint="0.79998168889431442"/>
        </patternFill>
      </fill>
    </dxf>
    <dxf>
      <font>
        <color theme="0"/>
      </font>
    </dxf>
    <dxf>
      <fill>
        <patternFill>
          <bgColor theme="6" tint="0.79998168889431442"/>
        </patternFill>
      </fill>
    </dxf>
    <dxf>
      <font>
        <color theme="0"/>
      </font>
    </dxf>
    <dxf>
      <font>
        <color theme="0"/>
      </font>
    </dxf>
    <dxf>
      <font>
        <color theme="0"/>
      </font>
    </dxf>
    <dxf>
      <font>
        <color auto="1"/>
      </font>
      <numFmt numFmtId="0" formatCode="General"/>
      <fill>
        <patternFill>
          <bgColor theme="0"/>
        </patternFill>
      </fill>
    </dxf>
    <dxf>
      <fill>
        <patternFill>
          <bgColor theme="6" tint="0.39994506668294322"/>
        </patternFill>
      </fill>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auto="1"/>
      </font>
      <border>
        <vertical/>
        <horizontal/>
      </border>
    </dxf>
    <dxf>
      <font>
        <color theme="0" tint="-0.24994659260841701"/>
      </font>
      <border>
        <vertical/>
        <horizontal/>
      </border>
    </dxf>
    <dxf>
      <font>
        <color theme="0" tint="-0.24994659260841701"/>
      </font>
    </dxf>
    <dxf>
      <font>
        <color theme="0"/>
      </font>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8.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externalLink" Target="externalLinks/externalLink11.xml"/><Relationship Id="rId47" Type="http://schemas.openxmlformats.org/officeDocument/2006/relationships/externalLink" Target="externalLinks/externalLink16.xml"/><Relationship Id="rId50" Type="http://schemas.openxmlformats.org/officeDocument/2006/relationships/externalLink" Target="externalLinks/externalLink19.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externalLink" Target="externalLinks/externalLink7.xml"/><Relationship Id="rId46"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0.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externalLink" Target="externalLinks/externalLink9.xml"/><Relationship Id="rId45" Type="http://schemas.openxmlformats.org/officeDocument/2006/relationships/externalLink" Target="externalLinks/externalLink14.xml"/><Relationship Id="rId53" Type="http://schemas.openxmlformats.org/officeDocument/2006/relationships/externalLink" Target="externalLinks/externalLink2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49" Type="http://schemas.openxmlformats.org/officeDocument/2006/relationships/externalLink" Target="externalLinks/externalLink18.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3.xml"/><Relationship Id="rId52" Type="http://schemas.openxmlformats.org/officeDocument/2006/relationships/externalLink" Target="externalLinks/externalLink2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 Id="rId43" Type="http://schemas.openxmlformats.org/officeDocument/2006/relationships/externalLink" Target="externalLinks/externalLink12.xml"/><Relationship Id="rId48" Type="http://schemas.openxmlformats.org/officeDocument/2006/relationships/externalLink" Target="externalLinks/externalLink17.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20.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nergo\Resource\ECONOM\IZDERSKI\IZDPL200\UGO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rsk-store\users\Documents%20and%20Settings\vgrishanov\&#1056;&#1072;&#1073;&#1086;&#1095;&#1080;&#1081;%20&#1089;&#1090;&#1086;&#1083;\&#1055;&#1083;&#1072;&#1085;%20&#1085;&#1072;%202008-2010(13.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1052;&#1086;&#1080;%20&#1076;&#1086;&#1082;&#1091;&#1084;&#1077;&#1085;&#1090;&#1099;\&#1064;&#1072;&#1073;&#1083;&#1086;&#1085;%20%20&#1060;&#1057;&#1058;%20&#1087;&#1086;%20&#1090;&#1072;&#1088;&#1080;&#1092;&#1072;&#1084;%20(&#1075;&#1077;&#1085;&#1077;&#1088;&#1072;&#1094;&#1080;&#1103;)\GRE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erver\Departments\&#1062;&#1077;&#1085;&#1086;&#1086;&#1073;&#1088;&#1072;&#1079;&#1086;&#1074;&#1072;&#1085;&#1080;&#1103;%20&#1074;%20&#1101;&#1085;&#1077;&#1088;&#1075;&#1077;&#1090;&#1080;&#1082;&#1077;\&#1056;&#1046;&#1040;&#1042;&#1048;&#1053;&#1040;%20&#1047;%20&#1043;\&#1052;&#1086;&#1085;&#1080;&#1090;&#1086;&#1088;&#1080;&#1085;&#1075;%202007\&#1052;&#1086;&#1085;&#1080;&#1090;&#1086;&#1088;&#1080;&#1085;&#1075;%20_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to5\DOCUME~1\First\LOCALS~1\Temp\bat\&#1084;&#1080;&#1085;&#1080;&#1084;&#1091;&#1084;%20&#1074;%20&#1060;&#1057;&#1058;\&#1089;%202011&#1075;%20_&#1074;%20&#1060;&#1057;&#1058;%2008%20.11.%202010_&#1084;&#1080;&#1085;\&#1055;&#1089;&#1082;&#1086;&#1074;&#1101;&#1085;&#1077;&#1088;&#1075;&#1086;_&#1089;&#1074;&#1086;&#1076;%202009_2010_2011_14.04.201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nts%20and%20Settings\klepikov_yg\Local%20Settings\Temporary%20Internet%20Files\Content.Outlook\2UMNX8RJ\Information%20blok.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to5\&#1055;&#1086;&#1083;&#1100;&#1079;&#1086;&#1074;&#1072;&#1090;&#1077;&#1083;&#1100;&#1089;&#1082;&#1080;&#1077;%20&#1087;&#1072;&#1087;&#1082;&#1080;$\bas\&#1052;&#1086;&#1080;%20&#1076;&#1086;&#1082;&#1091;&#1084;&#1077;&#1085;&#1090;&#1099;\&#1056;&#1072;&#1073;&#1086;&#1095;&#1080;&#1077;%20&#1076;&#1086;&#1082;&#1091;&#1084;&#1077;&#1085;&#1090;&#1099;%20&#1089;%20&#1053;&#1086;&#1091;&#1090;&#1073;&#1091;&#1082;&#1072;\&#1058;&#1077;&#1093;.&#1079;&#1072;&#1076;&#1072;&#1085;&#1080;&#1103;\&#1055;&#1088;&#1080;&#1083;&#1086;&#1078;&#1077;&#1085;&#1080;&#1103;%20&#1082;%20&#1090;&#1077;&#1093;&#1085;&#1080;&#1095;&#1077;&#1089;&#1082;&#1086;&#1084;&#1091;%20&#1079;&#1072;&#1076;&#1072;&#1085;&#1080;&#110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to5\Program%20Files\Tec1\&#1055;&#1058;&#1054;\&#1040;&#1082;&#1090;%20&#1041;&#1072;&#1083;&#1072;&#1085;&#1089;&#1072;%20&#1069;&#1069;\&#1041;&#1072;&#1083;&#1072;&#1085;&#1089;%20&#1069;&#1069;%20&#1058;&#1069;&#1062;-1%20(v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to5\Documents%20and%20Settings\nekipeloe\&#1052;&#1086;&#1080;%20&#1076;&#1086;&#1082;&#1091;&#1084;&#1077;&#1085;&#1090;&#1099;\&#1056;&#1072;&#1073;&#1086;&#1090;&#1072;\2005%20&#1075;&#1086;&#1076;\&#1076;&#1077;&#1082;&#1072;&#1073;&#1088;&#1100;%20&#1086;&#1090;%20&#1044;&#1086;&#1073;&#1088;&#1099;&#1085;&#1080;&#1085;&#1086;&#1081;\&#1057;&#1042;&#1054;&#1044;-%20%20&#1057;&#1058;&#1040;&#1053;&#1062;&#1048;&#1048;.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to5\&#1055;&#1086;&#1083;&#1100;&#1079;&#1086;&#1074;&#1072;&#1090;&#1077;&#1083;&#1100;&#1089;&#1082;&#1080;&#1077;%20&#1087;&#1072;&#1087;&#1082;&#1080;$\&#1044;&#1080;&#1088;&#1077;&#1082;&#1094;&#1080;&#1103;%20&#1087;&#1086;%20&#1082;&#1086;&#1084;&#1084;&#1077;&#1088;&#1095;&#1077;&#1089;&#1082;&#1086;&#1084;&#1091;%20&#1091;&#1095;&#1077;&#1090;&#1091;\&#1041;&#1072;&#1088;&#1085;&#1072;&#1091;&#1083;&#1100;&#1089;&#1082;&#1080;&#1081;%20&#1092;&#1080;&#1083;&#1080;&#1072;&#1083;\&#1044;&#1086;&#1082;&#1091;&#1084;&#1077;&#1085;&#1090;&#1099;%20&#1076;&#1083;&#1103;%20&#1080;&#1085;&#1092;&#1086;&#1088;&#1084;%20&#1086;&#1073;&#1084;&#1077;&#1085;&#107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vkirillov\AppData\Local\Microsoft\Windows\Temporary%20Internet%20Files\Content.Outlook\RPN56XW4\11.08.2019%20&#1048;&#1055;%20&#1043;&#1077;&#1085;&#1077;&#1088;&#1072;&#1094;&#1080;&#1103;%20&#1085;&#1072;%202020-2022%20&#1089;%20&#1080;&#1079;&#1084;%20&#1074;&#1085;&#1077;&#1089;&#1077;&#1085;&#1085;&#1099;&#1084;&#1080;%2023.08.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ybakov\C\ECONOM\IZDERSKI\IZDPL200\UGO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ibagautdinov\AppData\Local\Microsoft\Windows\Temporary%20Internet%20Files\Content.Outlook\7LU6K6N9\&#1060;&#1086;&#1088;&#1084;&#1072;%20&#1082;%20&#1087;&#1088;&#1080;&#1082;&#1072;&#1079;&#1091;%20&#1052;&#1080;&#1085;&#1101;&#1085;&#1077;&#1088;&#1075;&#1086;%20&#8470;310%202020%20&#1075;&#1086;&#1076;%20&#1079;&#1085;.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ibagautdinov\AppData\Local\Microsoft\Windows\INetCache\Content.Outlook\TZQDR0GC\&#1060;&#1086;&#1088;&#1084;&#1072;%20&#1082;%20&#1087;&#1088;&#1080;&#1082;&#1072;&#1079;&#1091;%20&#1052;&#1080;&#1085;&#1101;&#1085;&#1077;&#1088;&#1075;&#1086;%20&#8470;310%20&#1076;&#1083;&#1103;%20&#1088;&#1072;&#1073;&#1086;&#1090;&#1099;%202020%20&#1079;&#1085;&#1072;&#1095;%20(002).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ibagautdinov\AppData\Local\Microsoft\Windows\INetCache\Content.Outlook\TZQDR0GC\22%2002%202021%20&#1048;&#1055;%20&#1085;&#1072;%202020-2022%20&#1042;&#1085;&#1077;&#1089;&#1077;&#1085;&#1080;&#1103;%20&#1080;&#1079;&#1084;&#1077;&#1085;&#1077;&#1085;&#1080;&#1103;%20(&#1055;&#1058;&#1054;%201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to5\&#1054;&#1073;&#1086;&#1089;&#1085;&#1086;&#1074;&#1099;&#1074;&#1072;&#1102;&#1097;&#1080;&#1077;%20&#1084;&#1072;&#1090;&#1077;&#1088;&#1080;&#1072;&#1083;&#1099;\&#1044;&#1048;&#1055;&#1056;%202015-2020\&#1040;&#1088;&#1093;&#1101;&#1085;&#1077;&#1088;&#1075;&#1086;\&#1056;&#1072;&#1089;&#1095;&#1077;&#1090;&#1099;%20&#1069;&#1069;%20&#1040;&#1088;&#1093;&#1101;&#1085;&#1077;&#1088;&#1075;&#1086;\000-11-1-03.13-0002%20&#1050;&#1091;&#1079;&#1085;&#1077;&#1095;&#1077;&#1074;&#1089;&#1082;&#1072;&#1103;.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to5\Documents\Projects\RAO%20UES\Sample%20Reports\CEZ\CEZ_Model_16_m.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na\C\Akt_1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1052;&#1086;&#1090;&#1080;&#1074;%20-%20&#1087;&#1088;&#1086;&#1077;&#1082;&#1090;&#1099;\&#1050;&#1048;&#1057;%20&#1041;&#1072;&#1083;&#1072;&#1085;&#1089;\&#1040;&#1083;&#1100;&#1073;&#1086;&#1084;%20&#1086;&#1090;&#1095;&#1077;&#1090;&#1085;&#1099;&#1093;%20&#1092;&#1086;&#1088;&#1084;%20&#1069;&#1085;&#1077;&#1088;&#1075;&#1086;&#1073;&#1072;&#1083;&#1072;&#1085;&#1089;-&#1057;&#1080;&#1073;&#1080;&#1088;&#11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pankrashova_en\Local%20Settings\Temporary%20Internet%20Files\Content.IE5\MFY38D0X\Documents%20and%20Settings\vgrishanov\&#1056;&#1072;&#1073;&#1086;&#1095;&#1080;&#1081;%20&#1089;&#1090;&#1086;&#1083;\proverk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rsk-store\users\Documents%20and%20Settings\vgrishanov\&#1056;&#1072;&#1073;&#1086;&#1095;&#1080;&#1081;%20&#1089;&#1090;&#1086;&#1083;\proverk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klepikov_yg\&#1056;&#1072;&#1073;&#1086;&#1095;&#1080;&#1081;%20&#1089;&#1090;&#1086;&#1083;\Information%20bl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факт"/>
      <sheetName val="на 1 тут"/>
      <sheetName val="Воркута-99"/>
      <sheetName val="Воркута2000"/>
      <sheetName val="Воркута2002"/>
      <sheetName val="Лист1"/>
      <sheetName val="FES"/>
      <sheetName val="Позиция"/>
      <sheetName val="ВАРИАНТ 3 РАБОЧИЙ"/>
      <sheetName val="20"/>
      <sheetName val="23"/>
      <sheetName val="26"/>
      <sheetName val="27"/>
      <sheetName val="28"/>
      <sheetName val="21"/>
      <sheetName val="29"/>
      <sheetName val="Справочники"/>
      <sheetName val="25"/>
      <sheetName val="19"/>
      <sheetName val="22"/>
      <sheetName val="24"/>
      <sheetName val="UGOL"/>
      <sheetName val="Кедровский"/>
      <sheetName val="TEHSHEET"/>
      <sheetName val="план 2000"/>
      <sheetName val="Перегруппировка"/>
      <sheetName val="ПрЭС"/>
      <sheetName val="Главная для ТП"/>
      <sheetName val="1.15 (д.б.)"/>
      <sheetName val="Заголовок"/>
      <sheetName val="на_1_тут"/>
      <sheetName val="ВАРИАНТ_3_РАБОЧИЙ"/>
      <sheetName val="план_2000"/>
      <sheetName val="Главная_для_ТП"/>
      <sheetName val="1_15_(д_б_)"/>
      <sheetName val="ФОТ по месяцам"/>
      <sheetName val="Смета ДУ и ПД"/>
      <sheetName val="Главная"/>
      <sheetName val="EKDEB90"/>
      <sheetName val="Смета_"/>
      <sheetName val="БДР"/>
      <sheetName val="прочие доходы"/>
      <sheetName val="ТЭП ТНС утв."/>
      <sheetName val="КПЭ"/>
      <sheetName val="ОНА,ОНО"/>
      <sheetName val="Т6"/>
      <sheetName val="1. свод филиалы"/>
      <sheetName val="1. ИА"/>
      <sheetName val="1. свод ЛЭ"/>
      <sheetName val="Смета2 проект. раб."/>
      <sheetName val="T0"/>
      <sheetName val="Drop down lists"/>
      <sheetName val="реестр сф 2012"/>
      <sheetName val="служебная"/>
      <sheetName val="Итоги"/>
      <sheetName val="Лист2"/>
      <sheetName val="Списки"/>
      <sheetName val="список"/>
      <sheetName val="Гр5(о)"/>
      <sheetName val="共機J"/>
      <sheetName val="Сводка - лизинг"/>
      <sheetName val="SET"/>
      <sheetName val="Сведения"/>
      <sheetName val="База"/>
      <sheetName val="Свод"/>
      <sheetName val="перекрестка"/>
      <sheetName val="16"/>
      <sheetName val="18.2"/>
      <sheetName val="4"/>
      <sheetName val="6"/>
      <sheetName val="6 Списки"/>
      <sheetName val="15"/>
      <sheetName val="17.1"/>
      <sheetName val="2.3"/>
      <sheetName val="P2.1"/>
      <sheetName val="control"/>
      <sheetName val="Регионы"/>
      <sheetName val="NEW-PANEL"/>
      <sheetName val="Свод сметы"/>
      <sheetName val="Handbook"/>
      <sheetName val="Автозаполнение"/>
      <sheetName val="П.8."/>
      <sheetName val="Перечень"/>
      <sheetName val="ID ПС"/>
      <sheetName val="Справочник коды"/>
      <sheetName val="база подразделение"/>
      <sheetName val="база статьи затрат"/>
      <sheetName val="БД"/>
      <sheetName val="Информ-я о регулируемой орг-и"/>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2008 -2010"/>
      <sheetName val="свод"/>
      <sheetName val="DATA"/>
      <sheetName val="FST5"/>
      <sheetName val="16"/>
      <sheetName val="17"/>
      <sheetName val="4"/>
      <sheetName val="5"/>
      <sheetName val="Ф-1 (для АО-энерго)"/>
      <sheetName val="Ф-2 (для АО-энерго)"/>
      <sheetName val="перекрестка"/>
      <sheetName val="TEHSHEET"/>
      <sheetName val="17.1"/>
      <sheetName val="24"/>
      <sheetName val="25"/>
      <sheetName val="Справочники"/>
      <sheetName val="Заголовок"/>
      <sheetName val="База"/>
      <sheetName val="КБФ"/>
      <sheetName val="КЧФ"/>
      <sheetName val="СОФ"/>
      <sheetName val="СтЭ"/>
      <sheetName val="ИнгФ"/>
      <sheetName val="ДагЭ"/>
      <sheetName val="АУ"/>
      <sheetName val="МРСК"/>
      <sheetName val="ПЗ корр план"/>
      <sheetName val="ФОТ_ТБР"/>
      <sheetName val="потоки передача"/>
      <sheetName val="2014-2012 Анализ отклонений"/>
      <sheetName val="2013 корр Анализ откл."/>
      <sheetName val="Фиксты"/>
      <sheetName val="10163"/>
      <sheetName val="Экономия"/>
      <sheetName val="Темп РОР"/>
      <sheetName val="ТБР 2010-2013"/>
      <sheetName val="EBITDA"/>
      <sheetName val="Инфа к Презе"/>
      <sheetName val="Лист1"/>
      <sheetName val="IRR"/>
      <sheetName val="сводная"/>
      <sheetName val="Общая числ."/>
      <sheetName val="1. УЕ"/>
      <sheetName val="УЕ"/>
      <sheetName val="1. УЕ (наш первонач)"/>
      <sheetName val="2. Рабочие"/>
      <sheetName val="3. АТЦ"/>
      <sheetName val="4.Цеховые"/>
      <sheetName val="1.Расчет по АУП (2)"/>
      <sheetName val="5. АУП"/>
      <sheetName val="6. МОП"/>
      <sheetName val="Кнеяв"/>
      <sheetName val="2. Рабочий персонал (2)"/>
      <sheetName val="П2.1 (МО и ДО)"/>
      <sheetName val="П2.2 (МО и ДО)"/>
      <sheetName val="Ср.разряд"/>
      <sheetName val="Кондинский"/>
      <sheetName val="Заболоченность, расстояние "/>
      <sheetName val="Лист2"/>
      <sheetName val="Лист3"/>
      <sheetName val="Лист4"/>
      <sheetName val="Лист5"/>
      <sheetName val="Лист6"/>
      <sheetName val="Лист7"/>
      <sheetName val="Лист8"/>
      <sheetName val="Лист9"/>
    </sheetNames>
    <sheetDataSet>
      <sheetData sheetId="0"/>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ow r="13">
          <cell r="G13">
            <v>2101537.73</v>
          </cell>
        </row>
      </sheetData>
      <sheetData sheetId="21"/>
      <sheetData sheetId="22"/>
      <sheetData sheetId="23">
        <row r="5">
          <cell r="G5">
            <v>2222938.4948999998</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refreshError="1"/>
      <sheetData sheetId="41" refreshError="1"/>
      <sheetData sheetId="42">
        <row r="13">
          <cell r="G13">
            <v>2101537.73</v>
          </cell>
        </row>
      </sheetData>
      <sheetData sheetId="43"/>
      <sheetData sheetId="44"/>
      <sheetData sheetId="45">
        <row r="5">
          <cell r="G5">
            <v>2222938.4948999998</v>
          </cell>
        </row>
      </sheetData>
      <sheetData sheetId="46"/>
      <sheetData sheetId="47"/>
      <sheetData sheetId="48">
        <row r="5">
          <cell r="G5">
            <v>2222938.4948999998</v>
          </cell>
        </row>
      </sheetData>
      <sheetData sheetId="49"/>
      <sheetData sheetId="50"/>
      <sheetData sheetId="51"/>
      <sheetData sheetId="52"/>
      <sheetData sheetId="53"/>
      <sheetData sheetId="54"/>
      <sheetData sheetId="55"/>
      <sheetData sheetId="56"/>
      <sheetData sheetId="57"/>
      <sheetData sheetId="58" refreshError="1"/>
      <sheetData sheetId="59"/>
      <sheetData sheetId="60"/>
      <sheetData sheetId="61"/>
      <sheetData sheetId="62"/>
      <sheetData sheetId="63"/>
      <sheetData sheetId="64"/>
      <sheetData sheetId="65"/>
      <sheetData sheetId="6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0"/>
      <sheetName val="1"/>
      <sheetName val="2"/>
      <sheetName val="3"/>
      <sheetName val="4"/>
      <sheetName val="4.1"/>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перекрестка"/>
      <sheetName val="18.2"/>
      <sheetName val="21.3"/>
      <sheetName val="2.3"/>
      <sheetName val="Свод"/>
      <sheetName val="18.1"/>
      <sheetName val="19.1.1"/>
      <sheetName val="19.1.2"/>
      <sheetName val="19.2"/>
      <sheetName val="2.1"/>
      <sheetName val="21.1"/>
      <sheetName val="21.2.1"/>
      <sheetName val="21.2.2"/>
      <sheetName val="21.4"/>
      <sheetName val="28.3"/>
      <sheetName val="1.1"/>
      <sheetName val="1.2"/>
      <sheetName val="2.2"/>
      <sheetName val="20.1"/>
      <sheetName val="25.1"/>
      <sheetName val="28.1"/>
      <sheetName val="28.2"/>
      <sheetName val="P2.1"/>
      <sheetName val="P2.2"/>
      <sheetName val="Регионы"/>
      <sheetName val="ээ"/>
      <sheetName val="FES"/>
      <sheetName val="4_1"/>
      <sheetName val="6_1"/>
      <sheetName val="17_1"/>
      <sheetName val="24_1"/>
      <sheetName val="18_2"/>
      <sheetName val="21_3"/>
      <sheetName val="2_3"/>
      <sheetName val="18_1"/>
      <sheetName val="19_1_1"/>
      <sheetName val="19_1_2"/>
      <sheetName val="19_2"/>
      <sheetName val="2_1"/>
      <sheetName val="21_1"/>
      <sheetName val="21_2_1"/>
      <sheetName val="21_2_2"/>
      <sheetName val="21_4"/>
      <sheetName val="28_3"/>
      <sheetName val="1_1"/>
      <sheetName val="1_2"/>
      <sheetName val="2_2"/>
      <sheetName val="20_1"/>
      <sheetName val="25_1"/>
      <sheetName val="28_1"/>
      <sheetName val="28_2"/>
      <sheetName val="P2_1"/>
      <sheetName val="P2_2"/>
      <sheetName val="Лист"/>
      <sheetName val="навигация"/>
      <sheetName val="Т12"/>
      <sheetName val="Т3"/>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6">
          <cell r="A6" t="str">
            <v>&lt;Учебное заведение 1&gt;</v>
          </cell>
          <cell r="B6" t="str">
            <v>тыс.руб.</v>
          </cell>
          <cell r="C6" t="str">
            <v>1</v>
          </cell>
          <cell r="D6" t="str">
            <v>&lt;Учебное заведение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&lt;Учебное заведение 1&gt;</v>
          </cell>
          <cell r="E8">
            <v>0</v>
          </cell>
          <cell r="F8">
            <v>0</v>
          </cell>
          <cell r="G8">
            <v>0</v>
          </cell>
          <cell r="H8">
            <v>0</v>
          </cell>
          <cell r="I8">
            <v>0</v>
          </cell>
          <cell r="J8">
            <v>0</v>
          </cell>
          <cell r="K8">
            <v>0</v>
          </cell>
          <cell r="L8">
            <v>0</v>
          </cell>
          <cell r="M8">
            <v>0</v>
          </cell>
        </row>
        <row r="10">
          <cell r="A10" t="str">
            <v>&lt;Учебное заведение 2&gt;</v>
          </cell>
          <cell r="B10" t="str">
            <v>тыс.руб.</v>
          </cell>
          <cell r="C10" t="str">
            <v>1</v>
          </cell>
          <cell r="D10" t="str">
            <v>&lt;Учебное заведение 2&gt;</v>
          </cell>
          <cell r="E10">
            <v>0</v>
          </cell>
          <cell r="F10">
            <v>0</v>
          </cell>
          <cell r="G10">
            <v>0</v>
          </cell>
          <cell r="H10">
            <v>0</v>
          </cell>
          <cell r="I10">
            <v>0</v>
          </cell>
          <cell r="J10">
            <v>0</v>
          </cell>
          <cell r="K10">
            <v>0</v>
          </cell>
          <cell r="L10">
            <v>0</v>
          </cell>
          <cell r="M10">
            <v>0</v>
          </cell>
        </row>
        <row r="12">
          <cell r="A12" t="str">
            <v>договор № ___ от ____</v>
          </cell>
          <cell r="B12" t="str">
            <v>тыс.руб.</v>
          </cell>
          <cell r="C12" t="str">
            <v>2</v>
          </cell>
          <cell r="D12" t="str">
            <v>&lt;Учебное заведение 2&gt;</v>
          </cell>
          <cell r="I12">
            <v>0</v>
          </cell>
          <cell r="J12">
            <v>0</v>
          </cell>
          <cell r="K12">
            <v>0</v>
          </cell>
          <cell r="L12">
            <v>0</v>
          </cell>
          <cell r="M12">
            <v>0</v>
          </cell>
        </row>
        <row r="14">
          <cell r="A14" t="str">
            <v>&lt;Учебное заведение 3&gt;</v>
          </cell>
          <cell r="B14" t="str">
            <v>тыс.руб.</v>
          </cell>
          <cell r="C14" t="str">
            <v>1</v>
          </cell>
          <cell r="D14" t="str">
            <v>&lt;Учебное заведение 3&gt;</v>
          </cell>
          <cell r="E14">
            <v>0</v>
          </cell>
          <cell r="F14">
            <v>0</v>
          </cell>
          <cell r="G14">
            <v>0</v>
          </cell>
          <cell r="H14">
            <v>0</v>
          </cell>
          <cell r="I14">
            <v>0</v>
          </cell>
          <cell r="J14">
            <v>0</v>
          </cell>
          <cell r="K14">
            <v>0</v>
          </cell>
          <cell r="L14">
            <v>0</v>
          </cell>
          <cell r="M14">
            <v>0</v>
          </cell>
        </row>
        <row r="16">
          <cell r="A16" t="str">
            <v>договор № ___ от ____</v>
          </cell>
          <cell r="B16" t="str">
            <v>тыс.руб.</v>
          </cell>
          <cell r="C16" t="str">
            <v>2</v>
          </cell>
          <cell r="D16" t="str">
            <v>&lt;Учебное заведение 3&gt;</v>
          </cell>
          <cell r="I16">
            <v>0</v>
          </cell>
          <cell r="J16">
            <v>0</v>
          </cell>
          <cell r="K16">
            <v>0</v>
          </cell>
          <cell r="L16">
            <v>0</v>
          </cell>
          <cell r="M16">
            <v>0</v>
          </cell>
        </row>
        <row r="20">
          <cell r="A20" t="str">
            <v>договор № ___ от ____</v>
          </cell>
        </row>
        <row r="24">
          <cell r="A24" t="str">
            <v>договор № ___ от ____</v>
          </cell>
        </row>
        <row r="28">
          <cell r="A28" t="str">
            <v>договор № ___ от ____</v>
          </cell>
        </row>
        <row r="32">
          <cell r="A32" t="str">
            <v>договор № ___ от ____</v>
          </cell>
        </row>
        <row r="36">
          <cell r="A36" t="str">
            <v>договор № ___ от ____</v>
          </cell>
        </row>
        <row r="40">
          <cell r="A40" t="str">
            <v>договор № ___ от ____</v>
          </cell>
        </row>
        <row r="42">
          <cell r="A42" t="str">
            <v>&lt;Учебное заведение&gt;</v>
          </cell>
          <cell r="B42" t="str">
            <v>тыс.руб.</v>
          </cell>
          <cell r="C42" t="str">
            <v>1</v>
          </cell>
          <cell r="D42" t="str">
            <v>&lt;Учебное заведение&gt;</v>
          </cell>
          <cell r="E42">
            <v>0</v>
          </cell>
          <cell r="F42">
            <v>0</v>
          </cell>
          <cell r="G42">
            <v>0</v>
          </cell>
          <cell r="H42">
            <v>0</v>
          </cell>
          <cell r="I42">
            <v>0</v>
          </cell>
          <cell r="J42">
            <v>0</v>
          </cell>
          <cell r="K42">
            <v>0</v>
          </cell>
          <cell r="L42">
            <v>0</v>
          </cell>
          <cell r="M42">
            <v>0</v>
          </cell>
        </row>
        <row r="44">
          <cell r="A44" t="str">
            <v>договор № ___ от ____</v>
          </cell>
          <cell r="B44" t="str">
            <v>тыс.руб.</v>
          </cell>
          <cell r="C44" t="str">
            <v>2</v>
          </cell>
          <cell r="D44" t="str">
            <v>&lt;Учебное заведение&gt;</v>
          </cell>
          <cell r="J44">
            <v>0</v>
          </cell>
          <cell r="K44">
            <v>0</v>
          </cell>
          <cell r="L44">
            <v>0</v>
          </cell>
          <cell r="M44">
            <v>0</v>
          </cell>
        </row>
        <row r="46">
          <cell r="A46" t="str">
            <v>&lt;Учебное заведение&gt;</v>
          </cell>
          <cell r="B46" t="str">
            <v>тыс.руб.</v>
          </cell>
          <cell r="C46" t="str">
            <v>1</v>
          </cell>
          <cell r="D46" t="str">
            <v>&lt;Учебное заведение&gt;</v>
          </cell>
          <cell r="E46">
            <v>0</v>
          </cell>
          <cell r="F46">
            <v>0</v>
          </cell>
          <cell r="G46">
            <v>0</v>
          </cell>
          <cell r="H46">
            <v>0</v>
          </cell>
          <cell r="I46">
            <v>0</v>
          </cell>
          <cell r="J46">
            <v>0</v>
          </cell>
          <cell r="K46">
            <v>0</v>
          </cell>
          <cell r="L46">
            <v>0</v>
          </cell>
          <cell r="M46">
            <v>0</v>
          </cell>
        </row>
        <row r="48">
          <cell r="A48" t="str">
            <v>договор № ___ от ____</v>
          </cell>
          <cell r="B48" t="str">
            <v>тыс.руб.</v>
          </cell>
          <cell r="C48" t="str">
            <v>2</v>
          </cell>
          <cell r="D48" t="str">
            <v>&lt;Учебное заведение&gt;</v>
          </cell>
          <cell r="J48">
            <v>0</v>
          </cell>
          <cell r="K48">
            <v>0</v>
          </cell>
          <cell r="L48">
            <v>0</v>
          </cell>
          <cell r="M48">
            <v>0</v>
          </cell>
        </row>
        <row r="50">
          <cell r="A50" t="str">
            <v>&lt;Учебное заведение&gt;</v>
          </cell>
          <cell r="B50" t="str">
            <v>тыс.руб.</v>
          </cell>
          <cell r="C50" t="str">
            <v>1</v>
          </cell>
          <cell r="D50" t="str">
            <v>&lt;Учебное заведение&gt;</v>
          </cell>
          <cell r="E50">
            <v>0</v>
          </cell>
          <cell r="F50">
            <v>0</v>
          </cell>
          <cell r="G50">
            <v>0</v>
          </cell>
          <cell r="H50">
            <v>0</v>
          </cell>
          <cell r="I50">
            <v>0</v>
          </cell>
          <cell r="J50">
            <v>0</v>
          </cell>
          <cell r="K50">
            <v>0</v>
          </cell>
          <cell r="L50">
            <v>0</v>
          </cell>
          <cell r="M50">
            <v>0</v>
          </cell>
        </row>
        <row r="52">
          <cell r="A52" t="str">
            <v>договор № ___ от ____</v>
          </cell>
          <cell r="B52" t="str">
            <v>тыс.руб.</v>
          </cell>
          <cell r="C52" t="str">
            <v>2</v>
          </cell>
          <cell r="D52" t="str">
            <v>&lt;Учебное заведение&gt;</v>
          </cell>
          <cell r="J52">
            <v>0</v>
          </cell>
          <cell r="K52">
            <v>0</v>
          </cell>
          <cell r="L52">
            <v>0</v>
          </cell>
          <cell r="M52">
            <v>0</v>
          </cell>
        </row>
        <row r="56">
          <cell r="A56" t="str">
            <v>договор № ___ от ____</v>
          </cell>
        </row>
        <row r="60">
          <cell r="A60" t="str">
            <v>договор № ___ от ____</v>
          </cell>
        </row>
        <row r="62">
          <cell r="A62" t="str">
            <v>&lt;Учебное заведение&gt;</v>
          </cell>
          <cell r="B62" t="str">
            <v>тыс.руб.</v>
          </cell>
          <cell r="C62" t="str">
            <v>1</v>
          </cell>
          <cell r="D62" t="str">
            <v>&lt;Учебное заведение&gt;</v>
          </cell>
          <cell r="E62">
            <v>0</v>
          </cell>
          <cell r="F62">
            <v>0</v>
          </cell>
          <cell r="G62">
            <v>0</v>
          </cell>
          <cell r="H62">
            <v>0</v>
          </cell>
          <cell r="I62">
            <v>0</v>
          </cell>
          <cell r="J62">
            <v>0</v>
          </cell>
          <cell r="K62">
            <v>0</v>
          </cell>
          <cell r="L62">
            <v>0</v>
          </cell>
          <cell r="M62">
            <v>0</v>
          </cell>
        </row>
        <row r="64">
          <cell r="A64" t="str">
            <v>договор № ___ от ____</v>
          </cell>
          <cell r="B64" t="str">
            <v>тыс.руб.</v>
          </cell>
          <cell r="C64" t="str">
            <v>2</v>
          </cell>
          <cell r="D64" t="str">
            <v>&lt;Учебное заведение&gt;</v>
          </cell>
          <cell r="J64">
            <v>0</v>
          </cell>
          <cell r="K64">
            <v>0</v>
          </cell>
          <cell r="L64">
            <v>0</v>
          </cell>
          <cell r="M64">
            <v>0</v>
          </cell>
        </row>
        <row r="68">
          <cell r="A68" t="str">
            <v>договор № ___ от ____</v>
          </cell>
        </row>
        <row r="70">
          <cell r="A70" t="str">
            <v>&lt;Учебное заведение&gt;</v>
          </cell>
          <cell r="B70" t="str">
            <v>тыс.руб.</v>
          </cell>
          <cell r="C70" t="str">
            <v>1</v>
          </cell>
          <cell r="D70" t="str">
            <v>&lt;Учебное заведение&gt;</v>
          </cell>
          <cell r="E70">
            <v>0</v>
          </cell>
          <cell r="F70">
            <v>0</v>
          </cell>
          <cell r="G70">
            <v>0</v>
          </cell>
          <cell r="H70">
            <v>0</v>
          </cell>
          <cell r="I70">
            <v>0</v>
          </cell>
          <cell r="J70">
            <v>0</v>
          </cell>
          <cell r="K70">
            <v>0</v>
          </cell>
          <cell r="L70">
            <v>0</v>
          </cell>
          <cell r="M70">
            <v>0</v>
          </cell>
        </row>
        <row r="72">
          <cell r="A72" t="str">
            <v>договор № ___ от ____</v>
          </cell>
          <cell r="B72" t="str">
            <v>тыс.руб.</v>
          </cell>
          <cell r="C72" t="str">
            <v>2</v>
          </cell>
          <cell r="D72" t="str">
            <v>&lt;Учебное заведение&gt;</v>
          </cell>
          <cell r="J72">
            <v>0</v>
          </cell>
          <cell r="K72">
            <v>0</v>
          </cell>
          <cell r="L72">
            <v>0</v>
          </cell>
          <cell r="M72">
            <v>0</v>
          </cell>
        </row>
        <row r="74">
          <cell r="A74" t="str">
            <v>&lt;Учебное заведение&gt;</v>
          </cell>
          <cell r="B74" t="str">
            <v>тыс.руб.</v>
          </cell>
          <cell r="C74" t="str">
            <v>1</v>
          </cell>
          <cell r="D74" t="str">
            <v>&lt;Учебное заведение&gt;</v>
          </cell>
          <cell r="E74">
            <v>0</v>
          </cell>
          <cell r="F74">
            <v>0</v>
          </cell>
          <cell r="G74">
            <v>0</v>
          </cell>
          <cell r="H74">
            <v>0</v>
          </cell>
          <cell r="I74">
            <v>0</v>
          </cell>
          <cell r="J74">
            <v>0</v>
          </cell>
          <cell r="K74">
            <v>0</v>
          </cell>
          <cell r="L74">
            <v>0</v>
          </cell>
          <cell r="M74">
            <v>0</v>
          </cell>
        </row>
        <row r="76">
          <cell r="A76" t="str">
            <v>договор № ___ от ____</v>
          </cell>
          <cell r="B76" t="str">
            <v>тыс.руб.</v>
          </cell>
          <cell r="C76" t="str">
            <v>2</v>
          </cell>
          <cell r="D76" t="str">
            <v>&lt;Учебное заведение&gt;</v>
          </cell>
          <cell r="J76">
            <v>0</v>
          </cell>
          <cell r="K76">
            <v>0</v>
          </cell>
          <cell r="L76">
            <v>0</v>
          </cell>
          <cell r="M76">
            <v>0</v>
          </cell>
        </row>
        <row r="78">
          <cell r="A78" t="str">
            <v>&lt;Учебное заведение&gt;</v>
          </cell>
          <cell r="B78" t="str">
            <v>тыс.руб.</v>
          </cell>
          <cell r="C78" t="str">
            <v>1</v>
          </cell>
          <cell r="D78" t="str">
            <v>&lt;Учебное заведение&gt;</v>
          </cell>
          <cell r="E78">
            <v>0</v>
          </cell>
          <cell r="F78">
            <v>0</v>
          </cell>
          <cell r="G78">
            <v>0</v>
          </cell>
          <cell r="H78">
            <v>0</v>
          </cell>
          <cell r="I78">
            <v>0</v>
          </cell>
          <cell r="J78">
            <v>0</v>
          </cell>
          <cell r="K78">
            <v>0</v>
          </cell>
          <cell r="L78">
            <v>0</v>
          </cell>
          <cell r="M78">
            <v>0</v>
          </cell>
        </row>
        <row r="80">
          <cell r="A80" t="str">
            <v>договор № ___ от ____</v>
          </cell>
          <cell r="B80" t="str">
            <v>тыс.руб.</v>
          </cell>
          <cell r="C80" t="str">
            <v>2</v>
          </cell>
          <cell r="D80" t="str">
            <v>&lt;Учебное заведение&gt;</v>
          </cell>
          <cell r="J80">
            <v>0</v>
          </cell>
          <cell r="K80">
            <v>0</v>
          </cell>
          <cell r="L80">
            <v>0</v>
          </cell>
          <cell r="M80">
            <v>0</v>
          </cell>
        </row>
        <row r="82">
          <cell r="A82" t="str">
            <v>Прочие расходы на обучение</v>
          </cell>
          <cell r="B82" t="str">
            <v>тыс.руб.</v>
          </cell>
          <cell r="C82" t="str">
            <v>1</v>
          </cell>
          <cell r="D82" t="str">
            <v>Прочие расходы на обучение</v>
          </cell>
          <cell r="E82">
            <v>0</v>
          </cell>
          <cell r="F82">
            <v>0</v>
          </cell>
          <cell r="G82">
            <v>0</v>
          </cell>
          <cell r="H82">
            <v>0</v>
          </cell>
          <cell r="I82">
            <v>0</v>
          </cell>
          <cell r="J82">
            <v>0</v>
          </cell>
          <cell r="K82">
            <v>0</v>
          </cell>
          <cell r="L82">
            <v>0</v>
          </cell>
          <cell r="M82">
            <v>0</v>
          </cell>
        </row>
        <row r="84">
          <cell r="A84" t="str">
            <v>договор № ___ от ____</v>
          </cell>
          <cell r="B84" t="str">
            <v>тыс.руб.</v>
          </cell>
          <cell r="C84" t="str">
            <v>2</v>
          </cell>
          <cell r="D84" t="str">
            <v>Прочие расходы на обучение</v>
          </cell>
          <cell r="J84">
            <v>0</v>
          </cell>
          <cell r="K84">
            <v>0</v>
          </cell>
          <cell r="L84">
            <v>0</v>
          </cell>
          <cell r="M84">
            <v>0</v>
          </cell>
        </row>
        <row r="85">
          <cell r="A85" t="str">
            <v>договор № ___ от ____</v>
          </cell>
          <cell r="B85" t="str">
            <v>тыс.руб.</v>
          </cell>
          <cell r="C85" t="str">
            <v>2</v>
          </cell>
          <cell r="D85" t="str">
            <v>Прочие расходы на обучение</v>
          </cell>
          <cell r="J85">
            <v>0</v>
          </cell>
          <cell r="K85">
            <v>0</v>
          </cell>
          <cell r="L85">
            <v>0</v>
          </cell>
          <cell r="M85">
            <v>0</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19"/>
      <sheetName val="20"/>
      <sheetName val="21"/>
      <sheetName val="22"/>
      <sheetName val="23"/>
      <sheetName val="24"/>
      <sheetName val="25"/>
      <sheetName val="26"/>
      <sheetName val="27"/>
      <sheetName val="28"/>
      <sheetName val="29"/>
      <sheetName val="реализация СВОД"/>
      <sheetName val="реализация нерег"/>
      <sheetName val="реализация рег"/>
      <sheetName val="расчет смешанного тарифа"/>
      <sheetName val="товарка население"/>
      <sheetName val="товарка исх"/>
      <sheetName val="смешанный тариф рег"/>
      <sheetName val="товарка рег"/>
      <sheetName val="смешанный тариф нерег"/>
      <sheetName val="товарка нерег"/>
      <sheetName val="смешанный тариф итого"/>
      <sheetName val="товарка итого"/>
      <sheetName val="1.1.1.1.(товарка исх.)"/>
      <sheetName val="1.1.1.1.(товарка рег)"/>
      <sheetName val="1.1.1.1.(товарка нерег)"/>
      <sheetName val="1.1.1.1.(товарка итого)"/>
      <sheetName val="1.1.1.1.(товарка горсети исх.)"/>
      <sheetName val="1.1.1.1.(товарка горсети рег)"/>
      <sheetName val="1.1.1.1.(товарка горсети нерег)"/>
      <sheetName val="1.1.1.1.(товарка горсети итого)"/>
      <sheetName val="товарка отрасли"/>
      <sheetName val="товарка группы"/>
      <sheetName val="товарка горсети"/>
      <sheetName val="Анализ по товарке"/>
      <sheetName val="Анализ по товарке (ОПП)"/>
      <sheetName val="Анализ по реализации"/>
      <sheetName val="товарка факт по рег. тарифу"/>
      <sheetName val="Анализ товарки по рег. тарифу"/>
      <sheetName val="Анализ товарки ОПП рег. тарифу"/>
      <sheetName val="P2.1"/>
      <sheetName val="Мониторинг _2"/>
      <sheetName val="Регионы"/>
      <sheetName val="реализация"/>
      <sheetName val="группы итого 1с"/>
      <sheetName val="группы рег."/>
      <sheetName val="группы нерег."/>
      <sheetName val="группы перерасчет рег."/>
      <sheetName val="группы перерасчет нерег."/>
      <sheetName val="группы итого проверка"/>
      <sheetName val="ПД_ПФ_2009"/>
      <sheetName val="Бюджет_2010_ожид."/>
      <sheetName val="ЭСО"/>
      <sheetName val="сбыт"/>
      <sheetName val="Ген. не уч. ОРЭМ"/>
      <sheetName val="сети"/>
      <sheetName val="шаблон для R3"/>
      <sheetName val="перекрестка"/>
      <sheetName val="16"/>
      <sheetName val="18.2"/>
      <sheetName val="6"/>
      <sheetName val="15"/>
      <sheetName val="17.1"/>
      <sheetName val="21.3"/>
      <sheetName val="2.3"/>
      <sheetName val="4"/>
      <sheetName val="Форма 20 (1)"/>
      <sheetName val="Форма 20 (2)"/>
      <sheetName val="Форма 20 (3)"/>
      <sheetName val="Форма 20 (4)"/>
      <sheetName val="Форма 20 (5)"/>
      <sheetName val="ПД_дек"/>
      <sheetName val="ПФ_дек"/>
      <sheetName val="анализ 50"/>
      <sheetName val="анализ 51"/>
      <sheetName val="анализ 57"/>
      <sheetName val="анализ 62"/>
      <sheetName val="расшифровка 62"/>
      <sheetName val="ОСВ"/>
      <sheetName val="60,51"/>
      <sheetName val="71,50"/>
      <sheetName val="76.5,51"/>
      <sheetName val="91.2,51"/>
      <sheetName val="66,51"/>
      <sheetName val="бюджет_2010_фев"/>
      <sheetName val="расх. из приб. фев 2010"/>
      <sheetName val="инвест.прогр"/>
      <sheetName val="сч.60 услуги СЭ"/>
      <sheetName val="ДЗ_РСВ"/>
      <sheetName val="РСВ_продажа"/>
      <sheetName val="ДЗ_БР"/>
      <sheetName val="БР продажа "/>
      <sheetName val="ДЗ_мощность"/>
      <sheetName val="ДЗ_ТДЭн_компенсация"/>
      <sheetName val="КЗ_60.1"/>
      <sheetName val="КЗ_РСВ"/>
      <sheetName val="КЗ_КОМ"/>
      <sheetName val="КЗ_БР"/>
      <sheetName val="КЗ_76.5"/>
      <sheetName val="КЗ_71"/>
      <sheetName val="авансы выданные_60.2"/>
      <sheetName val="КЗ_ЦФР"/>
      <sheetName val=" анализ  70"/>
      <sheetName val="68.1_ПОДОХОДНЫЙ"/>
      <sheetName val="68.2_НДС"/>
      <sheetName val="68.4 налог на ПРИБЫЛЬ"/>
      <sheetName val="68.4.1._платежи в бюджет"/>
      <sheetName val="68.4.2_начисление _налога_ПРИБ."/>
      <sheetName val="68.8_ИМУЩЕСТВО"/>
      <sheetName val="68.10_ОКР.СРЕДА"/>
      <sheetName val="68.11_ТРАНСПОРТ"/>
      <sheetName val="68.12_ЗЕМЛЯ"/>
      <sheetName val="68.14_ГОСПОШЛИНА"/>
      <sheetName val="Анализ 97"/>
      <sheetName val="69.1_СОЦ_СТРАХ"/>
      <sheetName val="69.2_ПФ"/>
      <sheetName val="69.3_МЕД.СТРАХ."/>
      <sheetName val="69.11_ТРАВМАТИЗМ"/>
      <sheetName val="58.1 АКЦИИ СГЭС"/>
      <sheetName val="58.2_ВЕКСЕЛЯ"/>
      <sheetName val="58.3_ЗАЙМЫ"/>
      <sheetName val="58.2_91.1_ВЕКСЕЛЯ"/>
      <sheetName val="91.2_58.2_ВЕКСЕЛЯ"/>
      <sheetName val="анализ сч.75"/>
      <sheetName val="план счетов"/>
      <sheetName val="выручка_02"/>
      <sheetName val="Лист1"/>
      <sheetName val="Лист1 (2)"/>
      <sheetName val="Лист2"/>
      <sheetName val="Лист3"/>
      <sheetName val="FES"/>
      <sheetName val="_x0018_O_x0000__x0000__x0000_"/>
      <sheetName val=""/>
      <sheetName val="Электроэн 4кв"/>
      <sheetName val="Вода 4кв"/>
      <sheetName val="Тепло 4кв"/>
      <sheetName val="ДПН внутр"/>
      <sheetName val="ДПН АРМ"/>
      <sheetName val="Control"/>
      <sheetName val="Приток"/>
      <sheetName val="Отток"/>
      <sheetName val="Списки"/>
      <sheetName val="FST5"/>
      <sheetName val="TSheet"/>
      <sheetName val="Титульный"/>
      <sheetName val="реализация_СВОД"/>
      <sheetName val="реализация_нерег"/>
      <sheetName val="реализация_рег"/>
      <sheetName val="расчет_смешанного_тарифа"/>
      <sheetName val="товарка_население"/>
      <sheetName val="товарка_исх"/>
      <sheetName val="смешанный_тариф_рег"/>
      <sheetName val="товарка_рег"/>
      <sheetName val="смешанный_тариф_нерег"/>
      <sheetName val="товарка_нерег"/>
      <sheetName val="смешанный_тариф_итого"/>
      <sheetName val="товарка_итого"/>
      <sheetName val="1_1_1_1_(товарка_исх_)"/>
      <sheetName val="1_1_1_1_(товарка_рег)"/>
      <sheetName val="1_1_1_1_(товарка_нерег)"/>
      <sheetName val="1_1_1_1_(товарка_итого)"/>
      <sheetName val="1_1_1_1_(товарка_горсети_исх_)"/>
      <sheetName val="1_1_1_1_(товарка_горсети_рег)"/>
      <sheetName val="1_1_1_1_(товарка_горсети_нерег)"/>
      <sheetName val="1_1_1_1_(товарка_горсети_итого)"/>
      <sheetName val="товарка_отрасли"/>
      <sheetName val="товарка_группы"/>
      <sheetName val="товарка_горсети"/>
      <sheetName val="Анализ_по_товарке"/>
      <sheetName val="Анализ_по_товарке_(ОПП)"/>
      <sheetName val="Анализ_по_реализации"/>
      <sheetName val="товарка_факт_по_рег__тарифу"/>
      <sheetName val="Анализ_товарки_по_рег__тарифу"/>
      <sheetName val="Анализ_товарки_ОПП_рег__тарифу"/>
      <sheetName val="P2_1"/>
      <sheetName val="Мониторинг__2"/>
      <sheetName val="шаблон_для_R3"/>
      <sheetName val="группы_итого_1с"/>
      <sheetName val="группы_рег_"/>
      <sheetName val="группы_нерег_"/>
      <sheetName val="группы_перерасчет_рег_"/>
      <sheetName val="группы_перерасчет_нерег_"/>
      <sheetName val="группы_итого_проверка"/>
      <sheetName val="Бюджет_2010_ожид_"/>
      <sheetName val="Форма_20_(1)"/>
      <sheetName val="Форма_20_(2)"/>
      <sheetName val="Форма_20_(3)"/>
      <sheetName val="Форма_20_(4)"/>
      <sheetName val="Форма_20_(5)"/>
      <sheetName val="18_2"/>
      <sheetName val="17_1"/>
      <sheetName val="2_3"/>
      <sheetName val="Ген__не_уч__ОРЭМ"/>
      <sheetName val="21_3"/>
      <sheetName val="анализ_50"/>
      <sheetName val="анализ_51"/>
      <sheetName val="анализ_57"/>
      <sheetName val="анализ_62"/>
      <sheetName val="расшифровка_62"/>
      <sheetName val="76_5,51"/>
      <sheetName val="91_2,51"/>
      <sheetName val="расх__из_приб__фев_2010"/>
      <sheetName val="инвест_прогр"/>
      <sheetName val="сч_60_услуги_СЭ"/>
      <sheetName val="БР_продажа_"/>
      <sheetName val="КЗ_60_1"/>
      <sheetName val="КЗ_76_5"/>
      <sheetName val="авансы_выданные_60_2"/>
      <sheetName val="_анализ__70"/>
      <sheetName val="68_1_ПОДОХОДНЫЙ"/>
      <sheetName val="68_2_НДС"/>
      <sheetName val="68_4_налог_на_ПРИБЫЛЬ"/>
      <sheetName val="68_4_1__платежи_в_бюджет"/>
      <sheetName val="68_4_2_начисление__налога_ПРИБ_"/>
      <sheetName val="68_8_ИМУЩЕСТВО"/>
      <sheetName val="68_10_ОКР_СРЕДА"/>
      <sheetName val="68_11_ТРАНСПОРТ"/>
      <sheetName val="68_12_ЗЕМЛЯ"/>
      <sheetName val="68_14_ГОСПОШЛИНА"/>
      <sheetName val="Анализ_97"/>
      <sheetName val="69_1_СОЦ_СТРАХ"/>
      <sheetName val="69_2_ПФ"/>
      <sheetName val="69_3_МЕД_СТРАХ_"/>
      <sheetName val="69_11_ТРАВМАТИЗМ"/>
      <sheetName val="58_1_АКЦИИ_СГЭС"/>
      <sheetName val="58_2_ВЕКСЕЛЯ"/>
      <sheetName val="58_3_ЗАЙМЫ"/>
      <sheetName val="58_2_91_1_ВЕКСЕЛЯ"/>
      <sheetName val="91_2_58_2_ВЕКСЕЛЯ"/>
      <sheetName val="анализ_сч_75"/>
      <sheetName val="план_счетов"/>
      <sheetName val="Лист1_(2)"/>
      <sheetName val="Электроэн_4кв"/>
      <sheetName val="Вода_4кв"/>
      <sheetName val="Тепло_4кв"/>
      <sheetName val="ДПН_внутр"/>
      <sheetName val="ДПН_АРМ"/>
      <sheetName val="O"/>
      <sheetName val="_x0018_O???"/>
      <sheetName val="3"/>
      <sheetName val="5"/>
      <sheetName val="P2.2"/>
      <sheetName val="35998"/>
      <sheetName val="44"/>
      <sheetName val="92"/>
      <sheetName val="94"/>
      <sheetName val="97"/>
      <sheetName val="Отчет"/>
      <sheetName val="Расчёт"/>
      <sheetName val="14б ДПН отчет"/>
      <sheetName val="16а Сводный анализ"/>
      <sheetName val="НЕДЕЛИ"/>
      <sheetName val="реализация⼘6㮧疽М"/>
      <sheetName val="TEHSHEET"/>
      <sheetName val="_x0018_O"/>
      <sheetName val="_x0018_O_x0000_"/>
      <sheetName val="Топливо2009"/>
      <sheetName val="2009"/>
      <sheetName val="_x0018_O?"/>
      <sheetName val="Таб1.1"/>
      <sheetName val="ПС 110 кВ №13 А"/>
      <sheetName val="17"/>
      <sheetName val="Ф-1 (для АО-энерго)"/>
      <sheetName val="Ф-2 (для АО-энерго)"/>
      <sheetName val="свод"/>
      <sheetName val="Гр5(о)"/>
      <sheetName val="_x005f_x0018_O_x005f_x0000__x005f_x0000__x005f_x0000_"/>
      <sheetName val="Расчёт НВВ по RAB"/>
      <sheetName val="Лист4"/>
      <sheetName val="СВОД БДДС"/>
      <sheetName val="ПЭ"/>
      <sheetName val="СЭ"/>
      <sheetName val="ЧЭ"/>
      <sheetName val="ИА"/>
      <sheetName val="2. Баланс"/>
      <sheetName val="3. БДДС"/>
      <sheetName val="Бюджет_2015"/>
      <sheetName val="ПФ_2015"/>
      <sheetName val="ПД_2015"/>
      <sheetName val="НВВ"/>
      <sheetName val="Бюджет_15_поквартально."/>
      <sheetName val="Бюджет_01.15"/>
      <sheetName val="ПФ_01.15"/>
      <sheetName val="ПД_01.15"/>
      <sheetName val="Бюджет_02.15"/>
      <sheetName val="ПФ_02.15"/>
      <sheetName val="ПД_02.15"/>
      <sheetName val="Бюджет_03.15"/>
      <sheetName val="ПФ_03.15"/>
      <sheetName val="ПД_03.15"/>
      <sheetName val="Бюджет_1кв._15"/>
      <sheetName val="ПФ_1кв._15"/>
      <sheetName val="ПД_1кв._15"/>
      <sheetName val="Бюджет_04.15"/>
      <sheetName val="ПФ_04.15"/>
      <sheetName val="ПД_04.15"/>
      <sheetName val="Бюджет_05.15"/>
      <sheetName val="ПФ_05.15"/>
      <sheetName val="ПД_05.15"/>
      <sheetName val="Бюджет_06.15"/>
      <sheetName val="ПФ_06.15"/>
      <sheetName val="ПД_06.15"/>
      <sheetName val="Бюджет_2кв._15"/>
      <sheetName val="ПФ_2кв._15"/>
      <sheetName val="ПД_2кв._15"/>
      <sheetName val="Бюджет_6мес._15"/>
      <sheetName val="ПФ_6мес._15"/>
      <sheetName val="Справочник"/>
      <sheetName val="СевЭС"/>
      <sheetName val="НоябЭС"/>
      <sheetName val="КогЭС"/>
      <sheetName val="НВЭС"/>
      <sheetName val="НЮЭС"/>
      <sheetName val="ЭК"/>
      <sheetName val="УрайЭС"/>
      <sheetName val="СурЭС"/>
      <sheetName val="ТюмТПО "/>
      <sheetName val="ЮжТПО "/>
      <sheetName val="ИшТПО"/>
      <sheetName val="ТобТПО"/>
      <sheetName val="ФБР"/>
      <sheetName val="Справка"/>
      <sheetName val="ПС - Действующие"/>
      <sheetName val="Список"/>
      <sheetName val="ПД_6мес._15"/>
      <sheetName val="Бюджет_07.15"/>
      <sheetName val="ПФ_07.15"/>
      <sheetName val="ПД_07.15"/>
      <sheetName val="Бюджет_08.15"/>
      <sheetName val="ПФ_08.15"/>
      <sheetName val="ПД_08.15"/>
      <sheetName val="Бюджет_09.15"/>
      <sheetName val="ПФ_09.15"/>
      <sheetName val="ПД_09.15"/>
      <sheetName val="Бюджет_3кв._15"/>
      <sheetName val="Список дефектов"/>
      <sheetName val="ТО 2016"/>
    </sheetNames>
    <sheetDataSet>
      <sheetData sheetId="0" refreshError="1"/>
      <sheetData sheetId="1" refreshError="1"/>
      <sheetData sheetId="2" refreshError="1"/>
      <sheetData sheetId="3" refreshError="1"/>
      <sheetData sheetId="4" refreshError="1">
        <row r="2">
          <cell r="A2" t="str">
            <v>ТЭС-1</v>
          </cell>
        </row>
        <row r="4">
          <cell r="E4" t="str">
            <v>ТЭС-1</v>
          </cell>
          <cell r="G4" t="str">
            <v>ТЭС-2</v>
          </cell>
          <cell r="J4" t="str">
            <v>ГЭС-1</v>
          </cell>
          <cell r="L4" t="str">
            <v>ГЭС-2</v>
          </cell>
        </row>
        <row r="8">
          <cell r="J8">
            <v>0</v>
          </cell>
          <cell r="K8">
            <v>0</v>
          </cell>
          <cell r="L8">
            <v>0</v>
          </cell>
        </row>
        <row r="9">
          <cell r="J9">
            <v>0</v>
          </cell>
          <cell r="K9">
            <v>0</v>
          </cell>
          <cell r="L9">
            <v>0</v>
          </cell>
          <cell r="M9" t="e">
            <v>#NAME?</v>
          </cell>
        </row>
        <row r="10">
          <cell r="J10">
            <v>0</v>
          </cell>
          <cell r="K10">
            <v>0</v>
          </cell>
          <cell r="L10">
            <v>0</v>
          </cell>
          <cell r="M10" t="e">
            <v>#NAME?</v>
          </cell>
        </row>
        <row r="11">
          <cell r="J11">
            <v>0</v>
          </cell>
          <cell r="K11">
            <v>0</v>
          </cell>
          <cell r="L11">
            <v>0</v>
          </cell>
          <cell r="M11">
            <v>0</v>
          </cell>
        </row>
        <row r="13">
          <cell r="E13">
            <v>0</v>
          </cell>
          <cell r="F13">
            <v>0</v>
          </cell>
          <cell r="G13">
            <v>0</v>
          </cell>
          <cell r="H13">
            <v>0</v>
          </cell>
          <cell r="J13">
            <v>0</v>
          </cell>
          <cell r="K13">
            <v>0</v>
          </cell>
          <cell r="L13">
            <v>0</v>
          </cell>
          <cell r="M13" t="e">
            <v>#NAME?</v>
          </cell>
        </row>
        <row r="16">
          <cell r="E16">
            <v>0</v>
          </cell>
          <cell r="F16">
            <v>0</v>
          </cell>
          <cell r="G16">
            <v>0</v>
          </cell>
          <cell r="H16">
            <v>0</v>
          </cell>
          <cell r="J16">
            <v>0</v>
          </cell>
          <cell r="K16">
            <v>0</v>
          </cell>
          <cell r="L16">
            <v>0</v>
          </cell>
          <cell r="M16">
            <v>0</v>
          </cell>
        </row>
        <row r="19">
          <cell r="K19" t="e">
            <v>#NAME?</v>
          </cell>
          <cell r="L19" t="e">
            <v>#NAME?</v>
          </cell>
          <cell r="M19" t="e">
            <v>#NAME?</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ow r="8">
          <cell r="D8">
            <v>15739</v>
          </cell>
        </row>
      </sheetData>
      <sheetData sheetId="75">
        <row r="8">
          <cell r="D8">
            <v>15739</v>
          </cell>
        </row>
      </sheetData>
      <sheetData sheetId="76">
        <row r="8">
          <cell r="D8">
            <v>15739</v>
          </cell>
        </row>
      </sheetData>
      <sheetData sheetId="77">
        <row r="8">
          <cell r="D8">
            <v>15739</v>
          </cell>
        </row>
      </sheetData>
      <sheetData sheetId="78">
        <row r="8">
          <cell r="D8">
            <v>15739</v>
          </cell>
        </row>
      </sheetData>
      <sheetData sheetId="79">
        <row r="8">
          <cell r="D8">
            <v>15739</v>
          </cell>
        </row>
      </sheetData>
      <sheetData sheetId="80">
        <row r="8">
          <cell r="D8">
            <v>15739</v>
          </cell>
        </row>
      </sheetData>
      <sheetData sheetId="81">
        <row r="8">
          <cell r="D8">
            <v>15739</v>
          </cell>
        </row>
      </sheetData>
      <sheetData sheetId="82">
        <row r="8">
          <cell r="D8">
            <v>15739</v>
          </cell>
        </row>
      </sheetData>
      <sheetData sheetId="83">
        <row r="8">
          <cell r="D8">
            <v>15739</v>
          </cell>
        </row>
      </sheetData>
      <sheetData sheetId="84">
        <row r="8">
          <cell r="D8">
            <v>15739</v>
          </cell>
        </row>
      </sheetData>
      <sheetData sheetId="85">
        <row r="8">
          <cell r="D8">
            <v>15739</v>
          </cell>
        </row>
      </sheetData>
      <sheetData sheetId="86">
        <row r="8">
          <cell r="D8">
            <v>15739</v>
          </cell>
        </row>
      </sheetData>
      <sheetData sheetId="87">
        <row r="8">
          <cell r="D8">
            <v>15739</v>
          </cell>
        </row>
      </sheetData>
      <sheetData sheetId="88">
        <row r="8">
          <cell r="D8">
            <v>15739</v>
          </cell>
        </row>
      </sheetData>
      <sheetData sheetId="89">
        <row r="8">
          <cell r="D8">
            <v>15739</v>
          </cell>
        </row>
      </sheetData>
      <sheetData sheetId="90">
        <row r="8">
          <cell r="D8">
            <v>15739</v>
          </cell>
        </row>
      </sheetData>
      <sheetData sheetId="91">
        <row r="8">
          <cell r="D8">
            <v>15739</v>
          </cell>
        </row>
      </sheetData>
      <sheetData sheetId="92">
        <row r="8">
          <cell r="D8">
            <v>15739</v>
          </cell>
        </row>
      </sheetData>
      <sheetData sheetId="93">
        <row r="8">
          <cell r="D8">
            <v>15739</v>
          </cell>
        </row>
      </sheetData>
      <sheetData sheetId="94">
        <row r="8">
          <cell r="D8">
            <v>15739</v>
          </cell>
        </row>
      </sheetData>
      <sheetData sheetId="95">
        <row r="8">
          <cell r="D8">
            <v>15739</v>
          </cell>
        </row>
      </sheetData>
      <sheetData sheetId="96">
        <row r="8">
          <cell r="D8">
            <v>15739</v>
          </cell>
        </row>
      </sheetData>
      <sheetData sheetId="97">
        <row r="8">
          <cell r="D8">
            <v>15739</v>
          </cell>
        </row>
      </sheetData>
      <sheetData sheetId="98">
        <row r="8">
          <cell r="D8">
            <v>15739</v>
          </cell>
        </row>
      </sheetData>
      <sheetData sheetId="99">
        <row r="8">
          <cell r="D8">
            <v>15739</v>
          </cell>
        </row>
      </sheetData>
      <sheetData sheetId="100">
        <row r="8">
          <cell r="D8">
            <v>15739</v>
          </cell>
        </row>
      </sheetData>
      <sheetData sheetId="101">
        <row r="8">
          <cell r="D8">
            <v>15739</v>
          </cell>
        </row>
      </sheetData>
      <sheetData sheetId="102">
        <row r="8">
          <cell r="D8">
            <v>15739</v>
          </cell>
        </row>
      </sheetData>
      <sheetData sheetId="103">
        <row r="8">
          <cell r="D8">
            <v>15739</v>
          </cell>
        </row>
      </sheetData>
      <sheetData sheetId="104">
        <row r="8">
          <cell r="D8">
            <v>15739</v>
          </cell>
        </row>
      </sheetData>
      <sheetData sheetId="105">
        <row r="8">
          <cell r="D8">
            <v>15739</v>
          </cell>
        </row>
      </sheetData>
      <sheetData sheetId="106">
        <row r="8">
          <cell r="D8">
            <v>15739</v>
          </cell>
        </row>
      </sheetData>
      <sheetData sheetId="107">
        <row r="8">
          <cell r="D8">
            <v>15739</v>
          </cell>
        </row>
      </sheetData>
      <sheetData sheetId="108">
        <row r="8">
          <cell r="D8">
            <v>15739</v>
          </cell>
        </row>
      </sheetData>
      <sheetData sheetId="109">
        <row r="8">
          <cell r="D8">
            <v>15739</v>
          </cell>
        </row>
      </sheetData>
      <sheetData sheetId="110">
        <row r="8">
          <cell r="D8">
            <v>15739</v>
          </cell>
        </row>
      </sheetData>
      <sheetData sheetId="111">
        <row r="8">
          <cell r="D8">
            <v>15739</v>
          </cell>
        </row>
      </sheetData>
      <sheetData sheetId="112">
        <row r="8">
          <cell r="D8">
            <v>15739</v>
          </cell>
        </row>
      </sheetData>
      <sheetData sheetId="113">
        <row r="8">
          <cell r="D8">
            <v>15739</v>
          </cell>
        </row>
      </sheetData>
      <sheetData sheetId="114">
        <row r="8">
          <cell r="D8">
            <v>15739</v>
          </cell>
        </row>
      </sheetData>
      <sheetData sheetId="115">
        <row r="8">
          <cell r="D8">
            <v>15739</v>
          </cell>
        </row>
      </sheetData>
      <sheetData sheetId="116">
        <row r="8">
          <cell r="D8">
            <v>15739</v>
          </cell>
        </row>
      </sheetData>
      <sheetData sheetId="117">
        <row r="8">
          <cell r="D8">
            <v>15739</v>
          </cell>
        </row>
      </sheetData>
      <sheetData sheetId="118">
        <row r="8">
          <cell r="D8">
            <v>15739</v>
          </cell>
        </row>
      </sheetData>
      <sheetData sheetId="119">
        <row r="8">
          <cell r="D8">
            <v>15739</v>
          </cell>
        </row>
      </sheetData>
      <sheetData sheetId="120">
        <row r="8">
          <cell r="D8">
            <v>15739</v>
          </cell>
        </row>
      </sheetData>
      <sheetData sheetId="121">
        <row r="8">
          <cell r="D8">
            <v>15739</v>
          </cell>
        </row>
      </sheetData>
      <sheetData sheetId="122">
        <row r="8">
          <cell r="D8">
            <v>15739</v>
          </cell>
        </row>
      </sheetData>
      <sheetData sheetId="123">
        <row r="8">
          <cell r="D8">
            <v>15739</v>
          </cell>
        </row>
      </sheetData>
      <sheetData sheetId="124">
        <row r="8">
          <cell r="D8">
            <v>15739</v>
          </cell>
        </row>
      </sheetData>
      <sheetData sheetId="125">
        <row r="8">
          <cell r="D8">
            <v>15739</v>
          </cell>
        </row>
      </sheetData>
      <sheetData sheetId="126">
        <row r="8">
          <cell r="D8">
            <v>15739</v>
          </cell>
        </row>
      </sheetData>
      <sheetData sheetId="127">
        <row r="8">
          <cell r="D8">
            <v>15739</v>
          </cell>
        </row>
      </sheetData>
      <sheetData sheetId="128">
        <row r="8">
          <cell r="D8">
            <v>15739</v>
          </cell>
        </row>
      </sheetData>
      <sheetData sheetId="129">
        <row r="8">
          <cell r="D8">
            <v>15739</v>
          </cell>
        </row>
      </sheetData>
      <sheetData sheetId="130">
        <row r="8">
          <cell r="D8">
            <v>15739</v>
          </cell>
        </row>
      </sheetData>
      <sheetData sheetId="131">
        <row r="8">
          <cell r="D8">
            <v>15739</v>
          </cell>
        </row>
      </sheetData>
      <sheetData sheetId="132">
        <row r="8">
          <cell r="D8">
            <v>15739</v>
          </cell>
        </row>
      </sheetData>
      <sheetData sheetId="133" refreshError="1"/>
      <sheetData sheetId="134">
        <row r="15">
          <cell r="F15" t="str">
            <v>План движения потоков наличности ОАО "Ленэнерго" на 4 квартал 2012 года</v>
          </cell>
        </row>
      </sheetData>
      <sheetData sheetId="135" refreshError="1"/>
      <sheetData sheetId="136" refreshError="1"/>
      <sheetData sheetId="137" refreshError="1"/>
      <sheetData sheetId="138">
        <row r="8">
          <cell r="D8">
            <v>15739</v>
          </cell>
        </row>
      </sheetData>
      <sheetData sheetId="139">
        <row r="8">
          <cell r="D8">
            <v>15739</v>
          </cell>
        </row>
      </sheetData>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ow r="8">
          <cell r="D8">
            <v>15739</v>
          </cell>
        </row>
      </sheetData>
      <sheetData sheetId="258">
        <row r="8">
          <cell r="D8">
            <v>15739</v>
          </cell>
        </row>
      </sheetData>
      <sheetData sheetId="259" refreshError="1"/>
      <sheetData sheetId="260" refreshError="1"/>
      <sheetData sheetId="261" refreshError="1"/>
      <sheetData sheetId="262" refreshError="1"/>
      <sheetData sheetId="263" refreshError="1"/>
      <sheetData sheetId="264">
        <row r="10">
          <cell r="D10" t="str">
            <v/>
          </cell>
        </row>
      </sheetData>
      <sheetData sheetId="265">
        <row r="10">
          <cell r="D10" t="str">
            <v/>
          </cell>
        </row>
      </sheetData>
      <sheetData sheetId="266" refreshError="1"/>
      <sheetData sheetId="267" refreshError="1"/>
      <sheetData sheetId="268">
        <row r="10">
          <cell r="D10" t="str">
            <v xml:space="preserve">                                                                                                                                                                                                                 </v>
          </cell>
        </row>
      </sheetData>
      <sheetData sheetId="269">
        <row r="10">
          <cell r="D10" t="str">
            <v xml:space="preserve">                                                                                                                                                                                                                 </v>
          </cell>
        </row>
      </sheetData>
      <sheetData sheetId="270" refreshError="1"/>
      <sheetData sheetId="271" refreshError="1"/>
      <sheetData sheetId="272">
        <row r="2">
          <cell r="A2">
            <v>0</v>
          </cell>
        </row>
      </sheetData>
      <sheetData sheetId="273">
        <row r="2">
          <cell r="A2" t="str">
            <v>ТЭС-1</v>
          </cell>
        </row>
      </sheetData>
      <sheetData sheetId="274">
        <row r="2">
          <cell r="A2" t="str">
            <v>ТЭС-1</v>
          </cell>
        </row>
      </sheetData>
      <sheetData sheetId="275">
        <row r="2">
          <cell r="A2">
            <v>0</v>
          </cell>
        </row>
      </sheetData>
      <sheetData sheetId="276">
        <row r="2">
          <cell r="A2" t="str">
            <v>ТЭС-1</v>
          </cell>
        </row>
      </sheetData>
      <sheetData sheetId="277">
        <row r="2">
          <cell r="A2">
            <v>0</v>
          </cell>
        </row>
      </sheetData>
      <sheetData sheetId="278">
        <row r="2">
          <cell r="A2">
            <v>0</v>
          </cell>
        </row>
      </sheetData>
      <sheetData sheetId="279"/>
      <sheetData sheetId="280"/>
      <sheetData sheetId="28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ow r="2">
          <cell r="A2">
            <v>0</v>
          </cell>
        </row>
      </sheetData>
      <sheetData sheetId="311">
        <row r="2">
          <cell r="A2">
            <v>0</v>
          </cell>
        </row>
      </sheetData>
      <sheetData sheetId="312">
        <row r="15">
          <cell r="F15" t="str">
            <v>План движения потоков наличности ОАО "Ленэнерго" на 4 квартал 2012 года</v>
          </cell>
        </row>
      </sheetData>
      <sheetData sheetId="313"/>
      <sheetData sheetId="314"/>
      <sheetData sheetId="315"/>
      <sheetData sheetId="316"/>
      <sheetData sheetId="317"/>
      <sheetData sheetId="318"/>
      <sheetData sheetId="319"/>
      <sheetData sheetId="320"/>
      <sheetData sheetId="321">
        <row r="15">
          <cell r="F15" t="str">
            <v>План движения потоков наличности ОАО "Ленэнерго" на 4 квартал 2012 года</v>
          </cell>
        </row>
      </sheetData>
      <sheetData sheetId="322">
        <row r="15">
          <cell r="F15" t="str">
            <v>План движения потоков наличности ОАО "Ленэнерго" на 4 квартал 2012 года</v>
          </cell>
        </row>
      </sheetData>
      <sheetData sheetId="323" refreshError="1"/>
      <sheetData sheetId="324"/>
      <sheetData sheetId="325">
        <row r="2">
          <cell r="A2">
            <v>0</v>
          </cell>
        </row>
      </sheetData>
      <sheetData sheetId="326" refreshError="1"/>
      <sheetData sheetId="327" refreshError="1"/>
      <sheetData sheetId="328" refreshError="1"/>
      <sheetData sheetId="329"/>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9"/>
      <sheetName val="2010_2011"/>
      <sheetName val="свод"/>
      <sheetName val="Операц.расходы"/>
      <sheetName val="Операц.расходы RAB"/>
      <sheetName val="Другие прочие расходы"/>
      <sheetName val="Лист1"/>
      <sheetName val="Псковэнерго_свод 2009_2010_2011"/>
    </sheetNames>
    <definedNames>
      <definedName name="P1_SCOPE_NOTIND" refersTo="#ССЫЛКА!"/>
      <definedName name="P2_SCOPE_FULL_LOAD" refersTo="#ССЫЛКА!"/>
      <definedName name="P2_SCOPE_NOTIND" refersTo="#ССЫЛКА!"/>
      <definedName name="P3_SCOPE_FULL_LOAD" refersTo="#ССЫЛКА!"/>
      <definedName name="P3_SCOPE_NOTIND" refersTo="#ССЫЛКА!"/>
      <definedName name="P4_SCOPE_FULL_LOAD" refersTo="#ССЫЛКА!"/>
      <definedName name="P4_SCOPE_NOTIND" refersTo="#ССЫЛКА!"/>
      <definedName name="P5_SCOPE_FULL_LOAD" refersTo="#ССЫЛКА!"/>
      <definedName name="P5_SCOPE_NOTIND" refersTo="#ССЫЛКА!"/>
      <definedName name="P6_SCOPE_FULL_LOAD" refersTo="#ССЫЛКА!"/>
      <definedName name="P6_SCOPE_NOTIND" refersTo="#ССЫЛКА!"/>
      <definedName name="P7_SCOPE_FULL_LOAD" refersTo="#ССЫЛКА!"/>
      <definedName name="P7_SCOPE_NOTIND" refersTo="#ССЫЛКА!"/>
      <definedName name="P8_SCOPE_FULL_LOAD" refersTo="#ССЫЛКА!"/>
      <definedName name="P9_SCOPE_FULL_LOAD" refersTo="#ССЫЛКА!"/>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ХМРСК"/>
      <sheetName val="Панель управления"/>
      <sheetName val="Сценарные условия"/>
      <sheetName val="Список ДЗО"/>
      <sheetName val="Титул"/>
      <sheetName val="1 Общие сведения"/>
      <sheetName val="2 Оценочные показатели"/>
      <sheetName val="3 Программа реализации"/>
      <sheetName val="4 Закупка электроэнергии"/>
      <sheetName val="5 Производственная программа"/>
      <sheetName val="6 Смета Затрат"/>
      <sheetName val="7 Ремонты"/>
      <sheetName val="8 Инвестиции"/>
      <sheetName val="9 Закупки"/>
      <sheetName val="10 Оплата труда"/>
      <sheetName val="11 Прочие доходы и расходы"/>
      <sheetName val="12 Прибыли и убытки"/>
      <sheetName val="13 Прогнозный баланс"/>
      <sheetName val="14 Движение активов и обяз-ств"/>
      <sheetName val="15 ДПН"/>
      <sheetName val="16 ПУИ"/>
      <sheetName val="17 Динамика ДЗ"/>
      <sheetName val="18 Реестр ДЗ и КЗ"/>
      <sheetName val="19 БДР по филиалам"/>
      <sheetName val="t_проверки"/>
      <sheetName val="t_настройки"/>
      <sheetName val="Регионы"/>
      <sheetName val="Справочники"/>
      <sheetName val="16"/>
    </sheetNames>
    <sheetDataSet>
      <sheetData sheetId="0">
        <row r="4">
          <cell r="C4" t="str">
            <v>Гуджоян Дмитрий Олегович</v>
          </cell>
        </row>
        <row r="19">
          <cell r="F19" t="str">
            <v>Nesterenko_VV@mrsk-1.ru</v>
          </cell>
        </row>
        <row r="22">
          <cell r="F22" t="str">
            <v xml:space="preserve"> </v>
          </cell>
        </row>
      </sheetData>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ка по потерям РЭС"/>
      <sheetName val="баланс квадраты ПЭС"/>
      <sheetName val="баланс квадраты РСК"/>
      <sheetName val="Осн показ"/>
      <sheetName val="РБ ПЭС"/>
      <sheetName val="РБ РСК"/>
      <sheetName val="7-Баланс ПС"/>
      <sheetName val="7а-Баланс стандартный"/>
      <sheetName val="8-Исх для Баланса ПС"/>
      <sheetName val="Приложение 9"/>
      <sheetName val="5"/>
      <sheetName val="иртышская"/>
      <sheetName val="таврическая"/>
      <sheetName val="сибирь"/>
      <sheetName val="потери"/>
      <sheetName val="нп"/>
      <sheetName val="Форма 20 (1)"/>
      <sheetName val="Форма 20 (2)"/>
      <sheetName val="Форма 20 (3)"/>
      <sheetName val="Форма 20 (4)"/>
      <sheetName val="Форма 20 (5)"/>
      <sheetName val="Списк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лист"/>
      <sheetName val="Баланс по ТЭЦ-1"/>
      <sheetName val="Баланс по ТЭЦ-1(строгий)"/>
      <sheetName val="Сводный баланс"/>
      <sheetName val="Последний лист"/>
      <sheetName val="Краткая форма"/>
      <sheetName val="Справка в ОПЭ"/>
      <sheetName val="Пути"/>
      <sheetName val="Настройки"/>
      <sheetName val="баланс квадраты ПЭС"/>
      <sheetName val="5"/>
      <sheetName val="расшифровка"/>
      <sheetName val=""/>
      <sheetName val="Справочники"/>
    </sheetNames>
    <sheetDataSet>
      <sheetData sheetId="0" refreshError="1"/>
      <sheetData sheetId="1" refreshError="1">
        <row r="6">
          <cell r="J6">
            <v>142347756</v>
          </cell>
        </row>
        <row r="24">
          <cell r="J24">
            <v>18411270</v>
          </cell>
        </row>
        <row r="58">
          <cell r="J58">
            <v>20153766</v>
          </cell>
        </row>
        <row r="68">
          <cell r="J68">
            <v>193490</v>
          </cell>
        </row>
        <row r="86">
          <cell r="J86">
            <v>11542024</v>
          </cell>
        </row>
        <row r="87">
          <cell r="J87">
            <v>11037400</v>
          </cell>
        </row>
        <row r="99">
          <cell r="J99">
            <v>133562128</v>
          </cell>
        </row>
        <row r="100">
          <cell r="J100">
            <v>126457980</v>
          </cell>
        </row>
        <row r="120">
          <cell r="J120">
            <v>7030902</v>
          </cell>
        </row>
        <row r="152">
          <cell r="J152">
            <v>0</v>
          </cell>
        </row>
        <row r="153">
          <cell r="J153">
            <v>0</v>
          </cell>
        </row>
        <row r="186">
          <cell r="J186">
            <v>153889780</v>
          </cell>
        </row>
        <row r="194">
          <cell r="J194">
            <v>10687</v>
          </cell>
        </row>
        <row r="198">
          <cell r="J198">
            <v>1988568</v>
          </cell>
        </row>
        <row r="381">
          <cell r="N381">
            <v>8.0141407317218701E-3</v>
          </cell>
        </row>
      </sheetData>
      <sheetData sheetId="2" refreshError="1"/>
      <sheetData sheetId="3" refreshError="1"/>
      <sheetData sheetId="4" refreshError="1"/>
      <sheetData sheetId="5" refreshError="1"/>
      <sheetData sheetId="6" refreshError="1"/>
      <sheetData sheetId="7" refreshError="1"/>
      <sheetData sheetId="8" refreshError="1">
        <row r="8">
          <cell r="B8">
            <v>38596</v>
          </cell>
        </row>
      </sheetData>
      <sheetData sheetId="9" refreshError="1"/>
      <sheetData sheetId="10" refreshError="1"/>
      <sheetData sheetId="11" refreshError="1"/>
      <sheetData sheetId="12" refreshError="1"/>
      <sheetData sheetId="1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орот Канской ТЭЦ"/>
      <sheetName val="Титульный лист С-П"/>
      <sheetName val="С-П"/>
      <sheetName val="Титульный лист-Собств. потребл"/>
      <sheetName val="Собст.потребление"/>
      <sheetName val="Баланс по ТЭЦ-1"/>
      <sheetName val="Настройки"/>
      <sheetName val="баланс квадраты ПЭС"/>
      <sheetName val="t_Настройк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орм обмен"/>
      <sheetName val="табл 1"/>
      <sheetName val="табл 2"/>
      <sheetName val="маршрут"/>
      <sheetName val="3"/>
      <sheetName val="7(2)"/>
      <sheetName val="РБ РСК"/>
      <sheetName val="РБ ПЭС"/>
      <sheetName val="Справка по потерям РЭС"/>
      <sheetName val="Осн показ"/>
      <sheetName val="баланс квадраты ПЭС"/>
      <sheetName val="баланс квадраты РСК"/>
      <sheetName val="7а-Баланс стандартный"/>
      <sheetName val="Баланс линиии 10(6)"/>
      <sheetName val="Баланс линиии 110 (35)"/>
      <sheetName val="Акты БЗП"/>
      <sheetName val="Точки поставки"/>
      <sheetName val="График проверки"/>
      <sheetName val="Лист3"/>
      <sheetName val="Титульный лист С-П"/>
      <sheetName val="жилой фонд"/>
      <sheetName val="Баланс по ТЭЦ-1"/>
      <sheetName val="Настройки"/>
      <sheetName val="ИТОГИ  по Н,Р,Э,Q"/>
      <sheetName val="2002(v1)"/>
      <sheetName val="НП-2-12-П"/>
      <sheetName val="Пост. ДС"/>
      <sheetName val="АНАЛИ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1"/>
      <sheetName val="2"/>
      <sheetName val="3"/>
      <sheetName val="4"/>
      <sheetName val="5"/>
      <sheetName val="6"/>
      <sheetName val="7"/>
      <sheetName val="8"/>
      <sheetName val="9"/>
      <sheetName val="10"/>
      <sheetName val="11"/>
      <sheetName val="12"/>
      <sheetName val="13"/>
      <sheetName val="14"/>
      <sheetName val="15"/>
    </sheetNames>
    <sheetDataSet>
      <sheetData sheetId="0" refreshError="1">
        <row r="43">
          <cell r="D43" t="str">
            <v>П</v>
          </cell>
          <cell r="O43">
            <v>0</v>
          </cell>
          <cell r="AE43">
            <v>7</v>
          </cell>
        </row>
        <row r="45">
          <cell r="D45" t="str">
            <v>П</v>
          </cell>
        </row>
        <row r="48">
          <cell r="D48" t="str">
            <v>П</v>
          </cell>
          <cell r="AE48">
            <v>17</v>
          </cell>
          <cell r="AO48">
            <v>42.814</v>
          </cell>
          <cell r="AY48">
            <v>42.814</v>
          </cell>
        </row>
        <row r="51">
          <cell r="D51" t="str">
            <v>Н</v>
          </cell>
          <cell r="AH51">
            <v>0.94199999999999995</v>
          </cell>
        </row>
        <row r="52">
          <cell r="D52" t="str">
            <v>Н</v>
          </cell>
          <cell r="AH52">
            <v>0.5</v>
          </cell>
        </row>
        <row r="53">
          <cell r="D53" t="str">
            <v>Н</v>
          </cell>
          <cell r="AH53">
            <v>0.5</v>
          </cell>
        </row>
        <row r="54">
          <cell r="D54" t="str">
            <v>Н</v>
          </cell>
        </row>
        <row r="70">
          <cell r="D70" t="str">
            <v>Н</v>
          </cell>
        </row>
        <row r="71">
          <cell r="D71" t="str">
            <v>П</v>
          </cell>
        </row>
        <row r="74">
          <cell r="D74" t="str">
            <v>Н</v>
          </cell>
        </row>
        <row r="75">
          <cell r="D75" t="str">
            <v>Н</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факт"/>
      <sheetName val="на 1 тут"/>
      <sheetName val="Воркута-99"/>
      <sheetName val="Воркута2000"/>
      <sheetName val="Воркута2002"/>
      <sheetName val="TOPLIWO"/>
      <sheetName val="Наименование ЦФО"/>
    </sheetNames>
    <sheetDataSet>
      <sheetData sheetId="0"/>
      <sheetData sheetId="1"/>
      <sheetData sheetId="2"/>
      <sheetData sheetId="3"/>
      <sheetData sheetId="4"/>
      <sheetData sheetId="5" refreshError="1"/>
      <sheetData sheetId="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1"/>
    </sheetNames>
    <sheetDataSet>
      <sheetData sheetId="0">
        <row r="211">
          <cell r="D211">
            <v>26.647181880000002</v>
          </cell>
          <cell r="E211">
            <v>50.462192250000001</v>
          </cell>
          <cell r="F211">
            <v>78.450783549999997</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1 (2)"/>
      <sheetName val="Форма 1"/>
      <sheetName val="Форма 2"/>
      <sheetName val="Лист1"/>
    </sheetNames>
    <sheetDataSet>
      <sheetData sheetId="0">
        <row r="211">
          <cell r="D211">
            <v>26.647181880000002</v>
          </cell>
          <cell r="E211">
            <v>50.462192250000001</v>
          </cell>
          <cell r="F211">
            <v>46.003076</v>
          </cell>
        </row>
      </sheetData>
      <sheetData sheetId="1" refreshError="1"/>
      <sheetData sheetId="2"/>
      <sheetData sheetId="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 № 1 (2020)"/>
      <sheetName val="С № 1 (2021)"/>
      <sheetName val="С № 1 (2022)"/>
      <sheetName val="С № 2"/>
      <sheetName val="С № 3"/>
      <sheetName val="С № 4"/>
      <sheetName val="С № 5 (2020)"/>
      <sheetName val="С № 5 (2021)"/>
      <sheetName val="С № 5 (2022)"/>
      <sheetName val="С № 6"/>
      <sheetName val="С № 7"/>
      <sheetName val="С № 8"/>
      <sheetName val="С № 9"/>
      <sheetName val="С № 10"/>
      <sheetName val="С № 11.1"/>
      <sheetName val="С № 11.2"/>
      <sheetName val="С № 11.3"/>
      <sheetName val="С № 12"/>
      <sheetName val="С № 13"/>
      <sheetName val="С № 14"/>
      <sheetName val="Г № 15"/>
      <sheetName val="Г № 16"/>
      <sheetName val="Ф №18"/>
      <sheetName val="Ф № 19"/>
      <sheetName val="Ф № 18"/>
      <sheetName val="Ф №19"/>
      <sheetName val="№ 20"/>
      <sheetName val="№ 21"/>
      <sheetName val="№ 22"/>
      <sheetName val="№ 23"/>
      <sheetName val="№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одные данные"/>
      <sheetName val="Проект"/>
      <sheetName val="Портфель"/>
      <sheetName val="Отчет"/>
      <sheetName val="Options"/>
      <sheetName val="Language"/>
      <sheetName val="2.3"/>
      <sheetName val="Лист1"/>
    </sheetNames>
    <sheetDataSet>
      <sheetData sheetId="0" refreshError="1">
        <row r="15">
          <cell r="D15">
            <v>2</v>
          </cell>
        </row>
        <row r="46">
          <cell r="D46">
            <v>2</v>
          </cell>
        </row>
      </sheetData>
      <sheetData sheetId="1" refreshError="1"/>
      <sheetData sheetId="2" refreshError="1">
        <row r="27">
          <cell r="A27" t="str">
            <v>Периоды осуществления проектов</v>
          </cell>
        </row>
      </sheetData>
      <sheetData sheetId="3" refreshError="1"/>
      <sheetData sheetId="4" refreshError="1">
        <row r="5">
          <cell r="B5" t="str">
            <v>6.1</v>
          </cell>
        </row>
        <row r="7">
          <cell r="B7" t="b">
            <v>0</v>
          </cell>
        </row>
        <row r="8">
          <cell r="B8" t="b">
            <v>0</v>
          </cell>
        </row>
        <row r="10">
          <cell r="B10" t="b">
            <v>1</v>
          </cell>
        </row>
        <row r="11">
          <cell r="B11" t="b">
            <v>0</v>
          </cell>
        </row>
      </sheetData>
      <sheetData sheetId="5" refreshError="1">
        <row r="2">
          <cell r="A2">
            <v>1</v>
          </cell>
        </row>
      </sheetData>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sum"/>
      <sheetName val="DCF_CAPM"/>
      <sheetName val="GLC_Market Approach"/>
      <sheetName val="BS_h&amp;p"/>
      <sheetName val="IS_h&amp;p"/>
      <sheetName val="WACC"/>
      <sheetName val="WorkCap"/>
      <sheetName val="Fin_Anlys"/>
      <sheetName val="GLC_ratios_Sept"/>
      <sheetName val="|"/>
      <sheetName val="drivers"/>
      <sheetName val="CapEx-Depr"/>
      <sheetName val="Fin_Investments"/>
      <sheetName val="BS_cz_CEZ_unconsol"/>
      <sheetName val="GLC_ratios_Jun"/>
      <sheetName val="Notes"/>
      <sheetName val="IS_cz_CEZ_unconsol"/>
      <sheetName val="IAS_Conv"/>
      <sheetName val="Operating Data"/>
      <sheetName val="DCF_CAPM_old"/>
      <sheetName val="||"/>
      <sheetName val="market"/>
      <sheetName val="control"/>
      <sheetName val="Read me first"/>
      <sheetName val="Master Inputs Start here"/>
      <sheetName val="Ф1 АТЭЦ"/>
      <sheetName val="Ф1 ЕТЭЦ"/>
      <sheetName val="Ф1 НГРЭС"/>
      <sheetName val="Ф1 ПТЭЦ"/>
      <sheetName val="Ф1 ЩГРЭС"/>
      <sheetName val="Ф 2 АТЭЦ"/>
      <sheetName val="Ф2 ЕТЭЦ"/>
      <sheetName val="Ф 2 НГРЭС"/>
      <sheetName val="Ф2 ПТЭЦ"/>
      <sheetName val="Ф 2 ЩГРЭС"/>
      <sheetName val="HIS"/>
      <sheetName val="HBS"/>
      <sheetName val="FRA"/>
      <sheetName val="GLC_data"/>
      <sheetName val="Ввод данных ЩГРЭС"/>
      <sheetName val="Ввод общих данных"/>
      <sheetName val="Расчет тарифов и выручки"/>
      <sheetName val="CapEx_Depr"/>
      <sheetName val="DCF"/>
      <sheetName val="GLC"/>
      <sheetName val="Assets"/>
      <sheetName val="Liab"/>
      <sheetName val="AA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врическая"/>
      <sheetName val="иртышская"/>
      <sheetName val="заря"/>
      <sheetName val="сибирь"/>
      <sheetName val="Межгосударственные"/>
      <sheetName val="СН"/>
      <sheetName val="Вспомогательный"/>
      <sheetName val="Баланс_по_ТЭЦ-1"/>
      <sheetName val="Настройки"/>
      <sheetName val="жилой фонд"/>
      <sheetName val="Расчеты с потребителями"/>
      <sheetName val="2002(v1)"/>
      <sheetName val="Справочники"/>
      <sheetName val="29"/>
      <sheetName val="20"/>
      <sheetName val="21"/>
      <sheetName val="23"/>
      <sheetName val="25"/>
      <sheetName val="26"/>
      <sheetName val="27"/>
      <sheetName val="28"/>
      <sheetName val="19"/>
      <sheetName val="22"/>
      <sheetName val="24"/>
      <sheetName val="ИТОГИ  по Н,Р,Э,Q"/>
      <sheetName val="Заголовок"/>
      <sheetName val="Служебный лист"/>
      <sheetName val="Лист1"/>
      <sheetName val="Приложение 22"/>
      <sheetName val="08.14"/>
      <sheetName val="жилой_фонд"/>
      <sheetName val="Расчеты_с_потребителями"/>
      <sheetName val="ИТОГИ__по_Н,Р,Э,Q"/>
      <sheetName val="Служебный_лист"/>
      <sheetName val="Akt_12"/>
      <sheetName val="СПР"/>
      <sheetName val="Проверки и бу бд"/>
      <sheetName val="списки"/>
    </sheetNames>
    <sheetDataSet>
      <sheetData sheetId="0" refreshError="1">
        <row r="4">
          <cell r="A4" t="str">
            <v>ВЛ-555_к_шинам</v>
          </cell>
          <cell r="B4">
            <v>1045351</v>
          </cell>
          <cell r="C4">
            <v>3498263.6</v>
          </cell>
          <cell r="D4">
            <v>3643306.8</v>
          </cell>
          <cell r="E4">
            <v>3644062.8</v>
          </cell>
          <cell r="F4">
            <v>1</v>
          </cell>
          <cell r="G4">
            <v>145043.19999999972</v>
          </cell>
        </row>
        <row r="5">
          <cell r="A5" t="str">
            <v>ВЛ-555_от_шин</v>
          </cell>
          <cell r="B5">
            <v>1045351</v>
          </cell>
          <cell r="C5">
            <v>92864</v>
          </cell>
          <cell r="D5">
            <v>96160.8</v>
          </cell>
          <cell r="E5">
            <v>96160.8</v>
          </cell>
          <cell r="F5">
            <v>1</v>
          </cell>
          <cell r="G5">
            <v>3296.8000000000029</v>
          </cell>
        </row>
        <row r="6">
          <cell r="A6" t="str">
            <v>ВЛ-556_к_шинам</v>
          </cell>
          <cell r="B6">
            <v>1045348</v>
          </cell>
          <cell r="C6">
            <v>484358</v>
          </cell>
          <cell r="D6">
            <v>491984</v>
          </cell>
          <cell r="E6">
            <v>491984</v>
          </cell>
          <cell r="F6">
            <v>1</v>
          </cell>
          <cell r="G6">
            <v>7626</v>
          </cell>
        </row>
        <row r="7">
          <cell r="A7" t="str">
            <v>ВЛ-556_от_шин</v>
          </cell>
          <cell r="B7">
            <v>1045348</v>
          </cell>
          <cell r="C7">
            <v>2351347.2000000002</v>
          </cell>
          <cell r="D7">
            <v>2488028</v>
          </cell>
          <cell r="E7">
            <v>2489116.7999999998</v>
          </cell>
          <cell r="F7">
            <v>1</v>
          </cell>
          <cell r="G7">
            <v>136680.79999999981</v>
          </cell>
        </row>
        <row r="8">
          <cell r="A8" t="str">
            <v>ВЛ-557_к_шинам</v>
          </cell>
          <cell r="B8">
            <v>1045355</v>
          </cell>
          <cell r="C8">
            <v>2705150.4</v>
          </cell>
          <cell r="D8">
            <v>2852926.8</v>
          </cell>
          <cell r="E8">
            <v>2853486</v>
          </cell>
          <cell r="F8">
            <v>1</v>
          </cell>
          <cell r="G8">
            <v>147776.39999999991</v>
          </cell>
        </row>
        <row r="9">
          <cell r="A9" t="str">
            <v>ВЛ-557_от_шин</v>
          </cell>
          <cell r="B9">
            <v>1045355</v>
          </cell>
          <cell r="C9">
            <v>10024</v>
          </cell>
          <cell r="D9">
            <v>10024</v>
          </cell>
          <cell r="E9">
            <v>10024</v>
          </cell>
          <cell r="F9">
            <v>1</v>
          </cell>
          <cell r="G9">
            <v>0</v>
          </cell>
        </row>
        <row r="10">
          <cell r="A10" t="str">
            <v>Д-11_к_шинам</v>
          </cell>
          <cell r="B10">
            <v>1045338</v>
          </cell>
          <cell r="C10">
            <v>1248.7</v>
          </cell>
          <cell r="D10">
            <v>1303.0999999999999</v>
          </cell>
          <cell r="E10">
            <v>1303.0999999999999</v>
          </cell>
          <cell r="F10">
            <v>1</v>
          </cell>
          <cell r="G10">
            <v>54.399999999999864</v>
          </cell>
        </row>
        <row r="11">
          <cell r="A11" t="str">
            <v>Д-11_от_шин</v>
          </cell>
          <cell r="B11">
            <v>1045338</v>
          </cell>
          <cell r="C11">
            <v>1010613.2</v>
          </cell>
          <cell r="D11">
            <v>1051197.8999999999</v>
          </cell>
          <cell r="E11">
            <v>1051265.8</v>
          </cell>
          <cell r="F11">
            <v>1</v>
          </cell>
          <cell r="G11">
            <v>40584.699999999953</v>
          </cell>
        </row>
        <row r="12">
          <cell r="A12" t="str">
            <v>Д-12_к_шинам</v>
          </cell>
          <cell r="B12">
            <v>1045341</v>
          </cell>
          <cell r="C12">
            <v>1327.8</v>
          </cell>
          <cell r="D12">
            <v>1386.2</v>
          </cell>
          <cell r="E12">
            <v>1386.2</v>
          </cell>
          <cell r="F12">
            <v>1</v>
          </cell>
          <cell r="G12">
            <v>58.400000000000091</v>
          </cell>
        </row>
        <row r="13">
          <cell r="A13" t="str">
            <v>Д-12_от_шин</v>
          </cell>
          <cell r="B13">
            <v>1045341</v>
          </cell>
          <cell r="C13">
            <v>1079770.5</v>
          </cell>
          <cell r="D13">
            <v>1120265.3</v>
          </cell>
          <cell r="E13">
            <v>1120332.5</v>
          </cell>
          <cell r="F13">
            <v>1</v>
          </cell>
          <cell r="G13">
            <v>40494.800000000047</v>
          </cell>
        </row>
        <row r="14">
          <cell r="A14" t="str">
            <v>Д-13_к_шинам</v>
          </cell>
          <cell r="B14">
            <v>1045339</v>
          </cell>
          <cell r="C14">
            <v>6246.4</v>
          </cell>
          <cell r="D14">
            <v>6419.8</v>
          </cell>
          <cell r="E14">
            <v>6420</v>
          </cell>
          <cell r="F14">
            <v>1</v>
          </cell>
          <cell r="G14">
            <v>173.40000000000055</v>
          </cell>
        </row>
        <row r="15">
          <cell r="A15" t="str">
            <v>Д-13_от_шин</v>
          </cell>
          <cell r="B15">
            <v>1045339</v>
          </cell>
          <cell r="C15">
            <v>633991.4</v>
          </cell>
          <cell r="D15">
            <v>659412.1</v>
          </cell>
          <cell r="E15">
            <v>659436</v>
          </cell>
          <cell r="F15">
            <v>1</v>
          </cell>
          <cell r="G15">
            <v>25420.699999999953</v>
          </cell>
        </row>
        <row r="16">
          <cell r="A16" t="str">
            <v>Д-14_к_шинам</v>
          </cell>
          <cell r="B16">
            <v>1045340</v>
          </cell>
          <cell r="C16">
            <v>6262.9</v>
          </cell>
          <cell r="D16">
            <v>6437.1</v>
          </cell>
          <cell r="E16">
            <v>6437.4</v>
          </cell>
          <cell r="F16">
            <v>1</v>
          </cell>
          <cell r="G16">
            <v>174.20000000000073</v>
          </cell>
        </row>
        <row r="17">
          <cell r="A17" t="str">
            <v>Д-14_от_шин</v>
          </cell>
          <cell r="B17">
            <v>1045340</v>
          </cell>
          <cell r="C17">
            <v>674349</v>
          </cell>
          <cell r="D17">
            <v>699658.9</v>
          </cell>
          <cell r="E17">
            <v>699682.5</v>
          </cell>
          <cell r="F17">
            <v>1</v>
          </cell>
          <cell r="G17">
            <v>25309.900000000023</v>
          </cell>
        </row>
        <row r="18">
          <cell r="A18" t="str">
            <v>Д-16_к_шинам</v>
          </cell>
          <cell r="B18">
            <v>1045337</v>
          </cell>
          <cell r="C18">
            <v>6278.8</v>
          </cell>
          <cell r="D18">
            <v>6455.4</v>
          </cell>
          <cell r="E18">
            <v>6455.7</v>
          </cell>
          <cell r="F18">
            <v>1</v>
          </cell>
          <cell r="G18">
            <v>176.59999999999945</v>
          </cell>
        </row>
        <row r="19">
          <cell r="A19" t="str">
            <v>Д-16_от_шин</v>
          </cell>
          <cell r="B19">
            <v>1045337</v>
          </cell>
          <cell r="C19">
            <v>671463.7</v>
          </cell>
          <cell r="D19">
            <v>696812.6</v>
          </cell>
          <cell r="E19">
            <v>696836.4</v>
          </cell>
          <cell r="F19">
            <v>1</v>
          </cell>
          <cell r="G19">
            <v>25348.900000000023</v>
          </cell>
        </row>
        <row r="20">
          <cell r="A20" t="str">
            <v>ОВВ-220_к_шинам</v>
          </cell>
          <cell r="B20">
            <v>1045350</v>
          </cell>
          <cell r="C20">
            <v>60492.9</v>
          </cell>
          <cell r="D20">
            <v>60492.9</v>
          </cell>
          <cell r="E20">
            <v>60492.9</v>
          </cell>
          <cell r="F20">
            <v>1</v>
          </cell>
          <cell r="G20">
            <v>0</v>
          </cell>
        </row>
        <row r="21">
          <cell r="A21" t="str">
            <v>ОВВ-220_от_шин</v>
          </cell>
          <cell r="B21">
            <v>1045350</v>
          </cell>
          <cell r="C21">
            <v>85504.1</v>
          </cell>
          <cell r="D21">
            <v>85504.1</v>
          </cell>
          <cell r="E21">
            <v>85504.1</v>
          </cell>
          <cell r="F21">
            <v>1</v>
          </cell>
          <cell r="G21">
            <v>0</v>
          </cell>
        </row>
        <row r="22">
          <cell r="A22" t="str">
            <v>ВВ-220-АТ1_от_шин</v>
          </cell>
          <cell r="B22">
            <v>1045349</v>
          </cell>
          <cell r="C22">
            <v>7784.3</v>
          </cell>
          <cell r="D22">
            <v>8061.8</v>
          </cell>
          <cell r="E22">
            <v>8061.8</v>
          </cell>
          <cell r="F22">
            <v>1</v>
          </cell>
          <cell r="G22">
            <v>277.5</v>
          </cell>
        </row>
        <row r="23">
          <cell r="A23" t="str">
            <v>ВВ-220-АТ1_к_шинам</v>
          </cell>
          <cell r="B23">
            <v>1045349</v>
          </cell>
          <cell r="C23">
            <v>2104638.9</v>
          </cell>
          <cell r="D23">
            <v>2188326.7999999998</v>
          </cell>
          <cell r="E23">
            <v>2188437.5</v>
          </cell>
          <cell r="F23">
            <v>1</v>
          </cell>
          <cell r="G23">
            <v>83687.899999999907</v>
          </cell>
        </row>
        <row r="24">
          <cell r="A24" t="str">
            <v>ВВ-220-АТ2_от_шин</v>
          </cell>
          <cell r="B24">
            <v>1045352</v>
          </cell>
          <cell r="C24">
            <v>7422.8</v>
          </cell>
          <cell r="D24">
            <v>7673.7</v>
          </cell>
          <cell r="E24">
            <v>7673.7</v>
          </cell>
          <cell r="F24">
            <v>1</v>
          </cell>
          <cell r="G24">
            <v>250.89999999999964</v>
          </cell>
        </row>
        <row r="25">
          <cell r="A25" t="str">
            <v>ВВ-220-АТ2_к_шинам</v>
          </cell>
          <cell r="B25">
            <v>1045352</v>
          </cell>
          <cell r="C25">
            <v>1954066.5</v>
          </cell>
          <cell r="D25">
            <v>2027192.9</v>
          </cell>
          <cell r="E25">
            <v>2027288.5</v>
          </cell>
          <cell r="F25">
            <v>1</v>
          </cell>
          <cell r="G25">
            <v>73126.399999999907</v>
          </cell>
        </row>
        <row r="26">
          <cell r="A26" t="str">
            <v>МВ-10-АТ1_от_шин</v>
          </cell>
          <cell r="B26">
            <v>69384</v>
          </cell>
          <cell r="C26">
            <v>9.43</v>
          </cell>
          <cell r="D26">
            <v>9.43</v>
          </cell>
          <cell r="E26">
            <v>9.43</v>
          </cell>
          <cell r="F26">
            <v>4000</v>
          </cell>
          <cell r="G26">
            <v>0</v>
          </cell>
        </row>
        <row r="27">
          <cell r="A27" t="str">
            <v>МВ-10-АТ1_к_шинам</v>
          </cell>
          <cell r="B27">
            <v>69384</v>
          </cell>
          <cell r="C27">
            <v>1093.93</v>
          </cell>
          <cell r="D27">
            <v>1140.6099999999999</v>
          </cell>
          <cell r="E27">
            <v>1143.81</v>
          </cell>
          <cell r="F27">
            <v>4000</v>
          </cell>
          <cell r="G27">
            <v>186.71999999999937</v>
          </cell>
        </row>
        <row r="28">
          <cell r="A28" t="str">
            <v>МВ-10-АТ2_от_шин</v>
          </cell>
          <cell r="B28">
            <v>69383</v>
          </cell>
          <cell r="C28">
            <v>12.47</v>
          </cell>
          <cell r="D28">
            <v>12.47</v>
          </cell>
          <cell r="E28">
            <v>12.47</v>
          </cell>
          <cell r="F28">
            <v>4000</v>
          </cell>
          <cell r="G28">
            <v>0</v>
          </cell>
        </row>
        <row r="29">
          <cell r="A29" t="str">
            <v>МВ-10-АТ2_к_шинам</v>
          </cell>
          <cell r="B29">
            <v>69383</v>
          </cell>
          <cell r="C29">
            <v>844.28</v>
          </cell>
          <cell r="D29">
            <v>893.58</v>
          </cell>
          <cell r="E29">
            <v>893.75</v>
          </cell>
          <cell r="F29">
            <v>4000</v>
          </cell>
          <cell r="G29">
            <v>197.20000000000027</v>
          </cell>
        </row>
        <row r="30">
          <cell r="A30" t="str">
            <v>МВ-10-СТ-7_к_шинам</v>
          </cell>
          <cell r="B30">
            <v>69385</v>
          </cell>
          <cell r="C30">
            <v>6.89</v>
          </cell>
          <cell r="D30">
            <v>7.5</v>
          </cell>
          <cell r="E30">
            <v>7.5</v>
          </cell>
          <cell r="F30">
            <v>4000</v>
          </cell>
          <cell r="G30">
            <v>2.4400000000000013</v>
          </cell>
        </row>
        <row r="31">
          <cell r="A31" t="str">
            <v>МВ-10-СТ-7_от_шин</v>
          </cell>
          <cell r="B31" t="str">
            <v>69385</v>
          </cell>
          <cell r="C31">
            <v>1.86</v>
          </cell>
          <cell r="D31">
            <v>1.86</v>
          </cell>
          <cell r="E31">
            <v>1.86</v>
          </cell>
          <cell r="F31">
            <v>4000</v>
          </cell>
          <cell r="G31">
            <v>0</v>
          </cell>
        </row>
      </sheetData>
      <sheetData sheetId="1" refreshError="1">
        <row r="5">
          <cell r="A5" t="str">
            <v>ВЛ-555_к_шинам</v>
          </cell>
          <cell r="B5">
            <v>1045353</v>
          </cell>
          <cell r="C5">
            <v>93418.4</v>
          </cell>
          <cell r="D5">
            <v>96709.6</v>
          </cell>
          <cell r="E5">
            <v>96709.6</v>
          </cell>
          <cell r="F5">
            <v>1</v>
          </cell>
          <cell r="G5">
            <v>3291.2000000000116</v>
          </cell>
        </row>
        <row r="6">
          <cell r="A6" t="str">
            <v>ВЛ-555_от_шин</v>
          </cell>
          <cell r="B6">
            <v>1045353</v>
          </cell>
          <cell r="C6">
            <v>3540783.6</v>
          </cell>
          <cell r="D6">
            <v>3686912.8</v>
          </cell>
          <cell r="E6">
            <v>3687604.4</v>
          </cell>
          <cell r="F6">
            <v>1</v>
          </cell>
          <cell r="G6">
            <v>146129.19999999972</v>
          </cell>
        </row>
        <row r="7">
          <cell r="A7" t="str">
            <v>ВЛ-553_к_шинам</v>
          </cell>
          <cell r="B7">
            <v>1045354</v>
          </cell>
          <cell r="C7">
            <v>4951414.4000000004</v>
          </cell>
          <cell r="D7">
            <v>5202095.2</v>
          </cell>
          <cell r="E7">
            <v>5203039.2</v>
          </cell>
          <cell r="F7">
            <v>1</v>
          </cell>
          <cell r="G7">
            <v>250680.79999999981</v>
          </cell>
        </row>
        <row r="8">
          <cell r="A8" t="str">
            <v>ВЛ-553_от_шин</v>
          </cell>
          <cell r="B8">
            <v>1045354</v>
          </cell>
          <cell r="C8">
            <v>252.8</v>
          </cell>
          <cell r="D8">
            <v>254</v>
          </cell>
          <cell r="E8">
            <v>254</v>
          </cell>
          <cell r="F8">
            <v>1</v>
          </cell>
          <cell r="G8">
            <v>1.1999999999999886</v>
          </cell>
        </row>
        <row r="9">
          <cell r="A9" t="str">
            <v>ВЛ-224_к_шинам</v>
          </cell>
          <cell r="B9">
            <v>1050907</v>
          </cell>
          <cell r="C9">
            <v>162661.5</v>
          </cell>
          <cell r="D9">
            <v>162793.5</v>
          </cell>
          <cell r="E9">
            <v>162793.5</v>
          </cell>
          <cell r="F9">
            <v>1</v>
          </cell>
          <cell r="G9">
            <v>132</v>
          </cell>
        </row>
        <row r="10">
          <cell r="A10" t="str">
            <v>ВЛ-224_от_шин</v>
          </cell>
          <cell r="B10">
            <v>1050907</v>
          </cell>
          <cell r="C10">
            <v>263915.59999999998</v>
          </cell>
          <cell r="D10">
            <v>290090.5</v>
          </cell>
          <cell r="E10">
            <v>290118.90000000002</v>
          </cell>
          <cell r="F10">
            <v>1</v>
          </cell>
          <cell r="G10">
            <v>26174.900000000023</v>
          </cell>
        </row>
        <row r="11">
          <cell r="A11" t="str">
            <v>ВЛ-225_к_шинам</v>
          </cell>
          <cell r="B11">
            <v>1050875</v>
          </cell>
          <cell r="C11">
            <v>149415.4</v>
          </cell>
          <cell r="D11">
            <v>149489.9</v>
          </cell>
          <cell r="E11">
            <v>149489.9</v>
          </cell>
          <cell r="F11">
            <v>1</v>
          </cell>
          <cell r="G11">
            <v>74.5</v>
          </cell>
        </row>
        <row r="12">
          <cell r="A12" t="str">
            <v>ВЛ-225_от_шин</v>
          </cell>
          <cell r="B12">
            <v>1050875</v>
          </cell>
          <cell r="C12">
            <v>292458.2</v>
          </cell>
          <cell r="D12">
            <v>320513.5</v>
          </cell>
          <cell r="E12">
            <v>320552</v>
          </cell>
          <cell r="F12">
            <v>1</v>
          </cell>
          <cell r="G12">
            <v>28055.299999999988</v>
          </cell>
        </row>
        <row r="13">
          <cell r="A13" t="str">
            <v>В3-220АТ3_от_шин</v>
          </cell>
          <cell r="B13">
            <v>4405800</v>
          </cell>
          <cell r="C13">
            <v>5.74</v>
          </cell>
          <cell r="D13">
            <v>5.74</v>
          </cell>
          <cell r="E13">
            <v>5.74</v>
          </cell>
          <cell r="F13">
            <v>4400000</v>
          </cell>
          <cell r="G13">
            <v>0</v>
          </cell>
        </row>
        <row r="14">
          <cell r="A14" t="str">
            <v>В3-220АТ3_к_шинам</v>
          </cell>
          <cell r="B14">
            <v>190324</v>
          </cell>
          <cell r="C14">
            <v>205.28</v>
          </cell>
          <cell r="D14">
            <v>217.12</v>
          </cell>
          <cell r="E14">
            <v>217.15</v>
          </cell>
          <cell r="F14">
            <v>4400000</v>
          </cell>
          <cell r="G14">
            <v>52096.000000000015</v>
          </cell>
        </row>
        <row r="15">
          <cell r="A15" t="str">
            <v>В4-220АТ3_от_шин</v>
          </cell>
          <cell r="B15">
            <v>19144</v>
          </cell>
          <cell r="C15">
            <v>9.1</v>
          </cell>
          <cell r="D15">
            <v>9.1</v>
          </cell>
          <cell r="E15">
            <v>9.1</v>
          </cell>
          <cell r="F15">
            <v>4400000</v>
          </cell>
          <cell r="G15">
            <v>0</v>
          </cell>
        </row>
        <row r="16">
          <cell r="A16" t="str">
            <v>В4-220АТ3_к_шинам</v>
          </cell>
          <cell r="B16">
            <v>777412</v>
          </cell>
          <cell r="C16">
            <v>187.36</v>
          </cell>
          <cell r="D16">
            <v>199.6</v>
          </cell>
          <cell r="E16">
            <v>199.63</v>
          </cell>
          <cell r="F16">
            <v>4400000</v>
          </cell>
          <cell r="G16">
            <v>53855.99999999992</v>
          </cell>
        </row>
        <row r="17">
          <cell r="A17" t="str">
            <v>ШСОВ-220_к_шинам</v>
          </cell>
          <cell r="B17">
            <v>1050887</v>
          </cell>
          <cell r="C17">
            <v>1706.8</v>
          </cell>
          <cell r="D17">
            <v>1706.8</v>
          </cell>
          <cell r="E17">
            <v>1706.8</v>
          </cell>
          <cell r="F17">
            <v>1</v>
          </cell>
          <cell r="G17">
            <v>0</v>
          </cell>
        </row>
        <row r="18">
          <cell r="A18" t="str">
            <v>ШСОВ-220_от_шин</v>
          </cell>
          <cell r="B18">
            <v>1050887</v>
          </cell>
          <cell r="C18">
            <v>13540.3</v>
          </cell>
          <cell r="D18">
            <v>13540.3</v>
          </cell>
          <cell r="E18">
            <v>13540.3</v>
          </cell>
          <cell r="F18">
            <v>1</v>
          </cell>
          <cell r="G18">
            <v>0</v>
          </cell>
        </row>
        <row r="19">
          <cell r="A19" t="str">
            <v>ВВ-110АТ1_от_шин</v>
          </cell>
          <cell r="B19">
            <v>1050909</v>
          </cell>
          <cell r="C19">
            <v>3168.6</v>
          </cell>
          <cell r="D19">
            <v>3168.6</v>
          </cell>
          <cell r="E19">
            <v>3168.6</v>
          </cell>
          <cell r="F19">
            <v>1</v>
          </cell>
          <cell r="G19">
            <v>0</v>
          </cell>
        </row>
        <row r="20">
          <cell r="A20" t="str">
            <v>ВВ-110АТ1_к_шинам</v>
          </cell>
          <cell r="B20">
            <v>1050909</v>
          </cell>
          <cell r="C20">
            <v>521687.8</v>
          </cell>
          <cell r="D20">
            <v>548845.9</v>
          </cell>
          <cell r="E20">
            <v>548943.69999999995</v>
          </cell>
          <cell r="F20">
            <v>1</v>
          </cell>
          <cell r="G20">
            <v>27158.100000000035</v>
          </cell>
        </row>
        <row r="21">
          <cell r="A21" t="str">
            <v>ВВ-110АТ2_от_шин</v>
          </cell>
          <cell r="B21">
            <v>1050881</v>
          </cell>
          <cell r="C21">
            <v>3413.2</v>
          </cell>
          <cell r="D21">
            <v>3413.2</v>
          </cell>
          <cell r="E21">
            <v>3413.2</v>
          </cell>
          <cell r="F21">
            <v>1</v>
          </cell>
          <cell r="G21">
            <v>0</v>
          </cell>
        </row>
        <row r="22">
          <cell r="A22" t="str">
            <v>ВВ-110АТ2_к_шинам</v>
          </cell>
          <cell r="B22">
            <v>1050881</v>
          </cell>
          <cell r="C22">
            <v>470261.8</v>
          </cell>
          <cell r="D22">
            <v>494781.8</v>
          </cell>
          <cell r="E22">
            <v>494870.6</v>
          </cell>
          <cell r="F22">
            <v>1</v>
          </cell>
          <cell r="G22">
            <v>24520</v>
          </cell>
        </row>
        <row r="23">
          <cell r="A23" t="str">
            <v>С-165_к_шинам</v>
          </cell>
          <cell r="B23">
            <v>1045356</v>
          </cell>
          <cell r="C23">
            <v>538.29999999999995</v>
          </cell>
          <cell r="D23">
            <v>539.79999999999995</v>
          </cell>
          <cell r="E23">
            <v>540.1</v>
          </cell>
          <cell r="F23">
            <v>1</v>
          </cell>
          <cell r="G23">
            <v>1.5</v>
          </cell>
        </row>
        <row r="24">
          <cell r="A24" t="str">
            <v>С-165_от_шин</v>
          </cell>
          <cell r="B24">
            <v>1045356</v>
          </cell>
          <cell r="C24">
            <v>43593.5</v>
          </cell>
          <cell r="D24">
            <v>46170.9</v>
          </cell>
          <cell r="E24">
            <v>46182</v>
          </cell>
          <cell r="F24">
            <v>1</v>
          </cell>
          <cell r="G24">
            <v>2577.4000000000015</v>
          </cell>
        </row>
        <row r="25">
          <cell r="A25" t="str">
            <v>С-166_к_шинам</v>
          </cell>
          <cell r="B25">
            <v>1046897</v>
          </cell>
          <cell r="C25">
            <v>57</v>
          </cell>
          <cell r="D25">
            <v>57</v>
          </cell>
          <cell r="E25">
            <v>57</v>
          </cell>
          <cell r="F25">
            <v>1</v>
          </cell>
          <cell r="G25">
            <v>0</v>
          </cell>
        </row>
        <row r="26">
          <cell r="A26" t="str">
            <v>С-166_от_шин</v>
          </cell>
          <cell r="B26">
            <v>1046897</v>
          </cell>
          <cell r="C26">
            <v>46773.3</v>
          </cell>
          <cell r="D26">
            <v>49356.9</v>
          </cell>
          <cell r="E26">
            <v>49368</v>
          </cell>
          <cell r="F26">
            <v>1</v>
          </cell>
          <cell r="G26">
            <v>2583.5999999999985</v>
          </cell>
        </row>
        <row r="27">
          <cell r="A27" t="str">
            <v>С-167_к_шинам</v>
          </cell>
          <cell r="B27">
            <v>1045343</v>
          </cell>
          <cell r="C27">
            <v>5085.6000000000004</v>
          </cell>
          <cell r="D27">
            <v>5088.1000000000004</v>
          </cell>
          <cell r="E27">
            <v>5088.1000000000004</v>
          </cell>
          <cell r="F27">
            <v>1</v>
          </cell>
          <cell r="G27">
            <v>2.5</v>
          </cell>
        </row>
        <row r="28">
          <cell r="A28" t="str">
            <v>С-167_от_шин</v>
          </cell>
          <cell r="B28">
            <v>1045343</v>
          </cell>
          <cell r="C28">
            <v>214150.6</v>
          </cell>
          <cell r="D28">
            <v>223214.5</v>
          </cell>
          <cell r="E28">
            <v>223243.8</v>
          </cell>
          <cell r="F28">
            <v>1</v>
          </cell>
          <cell r="G28">
            <v>9063.8999999999942</v>
          </cell>
        </row>
        <row r="29">
          <cell r="A29" t="str">
            <v>С-168_к_шинам</v>
          </cell>
          <cell r="B29">
            <v>1045342</v>
          </cell>
          <cell r="C29">
            <v>7845.8</v>
          </cell>
          <cell r="D29">
            <v>7848.5</v>
          </cell>
          <cell r="E29">
            <v>7848.5</v>
          </cell>
          <cell r="F29">
            <v>1</v>
          </cell>
          <cell r="G29">
            <v>2.6999999999998181</v>
          </cell>
        </row>
        <row r="30">
          <cell r="A30" t="str">
            <v>С-168_от_шин</v>
          </cell>
          <cell r="B30">
            <v>1045342</v>
          </cell>
          <cell r="C30">
            <v>218853.5</v>
          </cell>
          <cell r="D30">
            <v>227723.4</v>
          </cell>
          <cell r="E30">
            <v>227751.4</v>
          </cell>
          <cell r="F30">
            <v>1</v>
          </cell>
          <cell r="G30">
            <v>8869.8999999999942</v>
          </cell>
        </row>
        <row r="31">
          <cell r="A31" t="str">
            <v>С-170_к_шинам</v>
          </cell>
          <cell r="B31">
            <v>1045335</v>
          </cell>
          <cell r="C31">
            <v>3.2</v>
          </cell>
          <cell r="D31">
            <v>3.2</v>
          </cell>
          <cell r="E31">
            <v>3.2</v>
          </cell>
          <cell r="F31">
            <v>1</v>
          </cell>
          <cell r="G31">
            <v>0</v>
          </cell>
        </row>
        <row r="32">
          <cell r="A32" t="str">
            <v>С-170_от_шин</v>
          </cell>
          <cell r="B32">
            <v>1045335</v>
          </cell>
          <cell r="C32">
            <v>158983.79999999999</v>
          </cell>
          <cell r="D32">
            <v>167846.8</v>
          </cell>
          <cell r="E32">
            <v>167881.9</v>
          </cell>
          <cell r="F32">
            <v>1</v>
          </cell>
          <cell r="G32">
            <v>8863</v>
          </cell>
        </row>
        <row r="33">
          <cell r="A33" t="str">
            <v>С-171_к_шинам</v>
          </cell>
          <cell r="B33">
            <v>1045336</v>
          </cell>
          <cell r="C33">
            <v>3897.7</v>
          </cell>
          <cell r="D33">
            <v>3898</v>
          </cell>
          <cell r="E33">
            <v>3898</v>
          </cell>
          <cell r="F33">
            <v>1</v>
          </cell>
          <cell r="G33">
            <v>0.3000000000001819</v>
          </cell>
        </row>
        <row r="34">
          <cell r="A34" t="str">
            <v>С-171_от_шин</v>
          </cell>
          <cell r="B34">
            <v>1045336</v>
          </cell>
          <cell r="C34">
            <v>404377.59999999998</v>
          </cell>
          <cell r="D34">
            <v>424060.9</v>
          </cell>
          <cell r="E34">
            <v>424133.7</v>
          </cell>
          <cell r="F34">
            <v>1</v>
          </cell>
          <cell r="G34">
            <v>19683.300000000047</v>
          </cell>
        </row>
        <row r="35">
          <cell r="A35" t="str">
            <v>ОВВ-110_к_шинам</v>
          </cell>
          <cell r="B35">
            <v>1050894</v>
          </cell>
          <cell r="C35">
            <v>1537.6</v>
          </cell>
          <cell r="D35">
            <v>1537.6</v>
          </cell>
          <cell r="E35">
            <v>1537.6</v>
          </cell>
          <cell r="F35">
            <v>1</v>
          </cell>
          <cell r="G35">
            <v>0</v>
          </cell>
        </row>
        <row r="36">
          <cell r="A36" t="str">
            <v>ОВВ-110_от_шин</v>
          </cell>
          <cell r="B36">
            <v>1050894</v>
          </cell>
          <cell r="C36">
            <v>12260.7</v>
          </cell>
          <cell r="D36">
            <v>12260.7</v>
          </cell>
          <cell r="E36">
            <v>12260.7</v>
          </cell>
          <cell r="F36">
            <v>1</v>
          </cell>
          <cell r="G36">
            <v>0</v>
          </cell>
        </row>
        <row r="37">
          <cell r="A37" t="str">
            <v>МВ-10-АТ1_от_шин</v>
          </cell>
          <cell r="B37">
            <v>69341</v>
          </cell>
          <cell r="C37">
            <v>0</v>
          </cell>
          <cell r="D37">
            <v>0</v>
          </cell>
          <cell r="E37">
            <v>0</v>
          </cell>
          <cell r="F37">
            <v>60000</v>
          </cell>
          <cell r="G37">
            <v>0</v>
          </cell>
        </row>
        <row r="38">
          <cell r="A38" t="str">
            <v>МВ-10-АТ1_к_шинам</v>
          </cell>
          <cell r="B38">
            <v>69341</v>
          </cell>
          <cell r="C38">
            <v>67.52</v>
          </cell>
          <cell r="D38">
            <v>70.11</v>
          </cell>
          <cell r="E38">
            <v>70.12</v>
          </cell>
          <cell r="F38">
            <v>60000</v>
          </cell>
          <cell r="G38">
            <v>155.4000000000002</v>
          </cell>
        </row>
        <row r="39">
          <cell r="A39" t="str">
            <v>МВ-10-АТ2_от_шин</v>
          </cell>
          <cell r="B39">
            <v>69390</v>
          </cell>
          <cell r="C39">
            <v>1.79</v>
          </cell>
          <cell r="D39">
            <v>1.79</v>
          </cell>
          <cell r="E39">
            <v>1.79</v>
          </cell>
          <cell r="F39">
            <v>60000</v>
          </cell>
          <cell r="G39">
            <v>0</v>
          </cell>
        </row>
        <row r="40">
          <cell r="A40" t="str">
            <v>МВ-10-АТ2_к_шинам</v>
          </cell>
          <cell r="B40">
            <v>69390</v>
          </cell>
          <cell r="C40">
            <v>29</v>
          </cell>
          <cell r="D40">
            <v>30.54</v>
          </cell>
          <cell r="E40">
            <v>30.55</v>
          </cell>
          <cell r="F40">
            <v>60000</v>
          </cell>
          <cell r="G40">
            <v>92.399999999999949</v>
          </cell>
        </row>
        <row r="41">
          <cell r="A41" t="str">
            <v>ф.9_к_шинам_0.4</v>
          </cell>
          <cell r="C41">
            <v>19.100000000000001</v>
          </cell>
          <cell r="D41">
            <v>19.100000000000001</v>
          </cell>
          <cell r="E41">
            <v>19.100000000000001</v>
          </cell>
          <cell r="G41">
            <v>0</v>
          </cell>
        </row>
        <row r="42">
          <cell r="A42" t="str">
            <v>ф.6_к_шинам_10</v>
          </cell>
          <cell r="C42">
            <v>6708.2</v>
          </cell>
          <cell r="D42">
            <v>6708.2</v>
          </cell>
          <cell r="E42">
            <v>6708.2</v>
          </cell>
          <cell r="G42">
            <v>0</v>
          </cell>
        </row>
      </sheetData>
      <sheetData sheetId="2" refreshError="1"/>
      <sheetData sheetId="3">
        <row r="16">
          <cell r="H16">
            <v>69.756399999999999</v>
          </cell>
        </row>
      </sheetData>
      <sheetData sheetId="4" refreshError="1"/>
      <sheetData sheetId="5" refreshError="1"/>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иртышская"/>
      <sheetName val="таврическая"/>
      <sheetName val="сибирь"/>
      <sheetName val="жилой фонд"/>
      <sheetName val="жилой_фонд"/>
      <sheetName val="справочник"/>
      <sheetName val="Служебный_лист"/>
      <sheetName val="Лист"/>
      <sheetName val="Параметры"/>
      <sheetName val="Заголовок"/>
      <sheetName val="TEHSHEET"/>
      <sheetName val="Регионы"/>
      <sheetName val="таб_1"/>
      <sheetName val="Баланс"/>
      <sheetName val="Справочники"/>
      <sheetName val="БФ-1-8-П"/>
      <sheetName val="БФ-2-6-П"/>
      <sheetName val="БФ-2-13-П"/>
      <sheetName val="БФ-1-10-П"/>
      <sheetName val="Баланс_по_ТЭЦ-1"/>
      <sheetName val="Настройки"/>
      <sheetName val="навигация"/>
      <sheetName val="Макро"/>
      <sheetName val="Производство_электроэнергии"/>
      <sheetName val="2011"/>
      <sheetName val="Расчеты_с_потребителями"/>
      <sheetName val="П-БР-2-2-П"/>
      <sheetName val="БФ-2-5-П"/>
      <sheetName val="НП-2-12-П"/>
      <sheetName val="филиал-МРСК"/>
      <sheetName val="структура"/>
      <sheetName val="Т11"/>
      <sheetName val="Т12"/>
      <sheetName val="Т19_11"/>
      <sheetName val="Т1"/>
      <sheetName val="Т2"/>
      <sheetName val="Т3"/>
      <sheetName val="Т6"/>
      <sheetName val="Т7"/>
      <sheetName val="Т8"/>
      <sheetName val="Ш_Передача_ЭЭ"/>
      <sheetName val="29"/>
      <sheetName val="21"/>
      <sheetName val="23"/>
      <sheetName val="25"/>
      <sheetName val="26"/>
      <sheetName val="27"/>
      <sheetName val="28"/>
      <sheetName val="22"/>
      <sheetName val="24"/>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Расчет НВВ общий"/>
      <sheetName val="ЭСО"/>
      <sheetName val="Ген. не уч. ОРЭМ"/>
      <sheetName val="Свод"/>
      <sheetName val="TEHSHEET"/>
      <sheetName val="Топливо2009"/>
      <sheetName val="2009"/>
      <sheetName val="Заголовок"/>
      <sheetName val="Lists"/>
      <sheetName val="Прилож.1"/>
      <sheetName val="Вводные данные систем"/>
      <sheetName val="Опросный лист МЭ РФ"/>
      <sheetName val="Баланс по уровням U квартальный"/>
      <sheetName val="расчет стоимостных показателей"/>
      <sheetName val="Тарифно-договорная модель"/>
      <sheetName val="Передача эл.энергии"/>
      <sheetName val="Тср 12-17"/>
      <sheetName val="T0"/>
      <sheetName val="ээ"/>
      <sheetName val="расшир сс"/>
      <sheetName val="cc"/>
      <sheetName val="смета"/>
      <sheetName val="прибыль"/>
      <sheetName val="прочие"/>
      <sheetName val="12 прибыль"/>
      <sheetName val="УПЛ"/>
      <sheetName val="ППЛ"/>
      <sheetName val="резерв"/>
      <sheetName val="спорт культ проф маст"/>
      <sheetName val="прочие прочие"/>
      <sheetName val="возм.пр.ущерба"/>
      <sheetName val="пени,штрафы"/>
      <sheetName val="реал. ОС, МПЗ, пр."/>
      <sheetName val="Списание"/>
      <sheetName val="АРЕНДА"/>
      <sheetName val="РТ передача"/>
      <sheetName val="Лист2"/>
      <sheetName val="Лист1"/>
      <sheetName val="ик"/>
      <sheetName val="Баланс ээ"/>
      <sheetName val="Баланс мощности"/>
      <sheetName val="regs"/>
      <sheetName val="Справочники"/>
      <sheetName val="База"/>
      <sheetName val="proverka"/>
      <sheetName val="ПРОГНОЗ_1"/>
      <sheetName val="Гр5(о)"/>
      <sheetName val="ФБР"/>
      <sheetName val="I"/>
      <sheetName val="MTO REV.0"/>
    </sheetNames>
    <sheetDataSet>
      <sheetData sheetId="0" refreshError="1"/>
      <sheetData sheetId="1" refreshError="1"/>
      <sheetData sheetId="2" refreshError="1">
        <row r="5">
          <cell r="G5">
            <v>4551113.38</v>
          </cell>
        </row>
        <row r="52">
          <cell r="G52">
            <v>0</v>
          </cell>
        </row>
        <row r="53">
          <cell r="G53">
            <v>0</v>
          </cell>
        </row>
        <row r="54">
          <cell r="G54">
            <v>0</v>
          </cell>
        </row>
        <row r="55">
          <cell r="G55">
            <v>0</v>
          </cell>
        </row>
        <row r="56">
          <cell r="G56">
            <v>0</v>
          </cell>
        </row>
        <row r="57">
          <cell r="G57">
            <v>0</v>
          </cell>
        </row>
        <row r="58">
          <cell r="G58">
            <v>0</v>
          </cell>
        </row>
        <row r="59">
          <cell r="G59">
            <v>131.95402349999983</v>
          </cell>
        </row>
        <row r="60">
          <cell r="G60">
            <v>0</v>
          </cell>
        </row>
        <row r="61">
          <cell r="G61">
            <v>0</v>
          </cell>
        </row>
        <row r="62">
          <cell r="G62">
            <v>33.964858909038</v>
          </cell>
        </row>
        <row r="63">
          <cell r="G63">
            <v>0</v>
          </cell>
        </row>
        <row r="64">
          <cell r="G64">
            <v>0</v>
          </cell>
        </row>
        <row r="65">
          <cell r="G65">
            <v>0</v>
          </cell>
        </row>
        <row r="66">
          <cell r="G66">
            <v>0</v>
          </cell>
        </row>
        <row r="67">
          <cell r="G67">
            <v>0</v>
          </cell>
        </row>
        <row r="68">
          <cell r="G68">
            <v>0</v>
          </cell>
        </row>
        <row r="70">
          <cell r="G70">
            <v>0</v>
          </cell>
        </row>
        <row r="71">
          <cell r="G71">
            <v>0</v>
          </cell>
        </row>
        <row r="72">
          <cell r="G72">
            <v>0</v>
          </cell>
        </row>
        <row r="73">
          <cell r="G73">
            <v>0</v>
          </cell>
        </row>
        <row r="74">
          <cell r="G74">
            <v>0</v>
          </cell>
        </row>
        <row r="75">
          <cell r="G75">
            <v>0</v>
          </cell>
        </row>
        <row r="77">
          <cell r="G77">
            <v>0</v>
          </cell>
        </row>
        <row r="78">
          <cell r="G78">
            <v>0</v>
          </cell>
        </row>
        <row r="80">
          <cell r="G80">
            <v>0</v>
          </cell>
        </row>
        <row r="81">
          <cell r="G81">
            <v>0</v>
          </cell>
        </row>
        <row r="82">
          <cell r="G82">
            <v>0</v>
          </cell>
        </row>
        <row r="83">
          <cell r="G83">
            <v>0</v>
          </cell>
        </row>
        <row r="85">
          <cell r="G85">
            <v>0</v>
          </cell>
        </row>
        <row r="87">
          <cell r="G87">
            <v>0</v>
          </cell>
        </row>
        <row r="88">
          <cell r="G88">
            <v>0</v>
          </cell>
        </row>
        <row r="89">
          <cell r="G89">
            <v>0</v>
          </cell>
        </row>
        <row r="90">
          <cell r="G90">
            <v>0</v>
          </cell>
        </row>
        <row r="91">
          <cell r="G91">
            <v>0</v>
          </cell>
        </row>
        <row r="93">
          <cell r="G93">
            <v>4885.2489999999998</v>
          </cell>
        </row>
        <row r="95">
          <cell r="G95">
            <v>0</v>
          </cell>
        </row>
        <row r="96">
          <cell r="G96">
            <v>0</v>
          </cell>
        </row>
        <row r="97">
          <cell r="G97">
            <v>0</v>
          </cell>
        </row>
        <row r="100">
          <cell r="G100">
            <v>0</v>
          </cell>
        </row>
        <row r="101">
          <cell r="G101">
            <v>0</v>
          </cell>
        </row>
        <row r="102">
          <cell r="G102">
            <v>0</v>
          </cell>
        </row>
        <row r="103">
          <cell r="G103">
            <v>0</v>
          </cell>
        </row>
        <row r="105">
          <cell r="G105">
            <v>0</v>
          </cell>
        </row>
        <row r="106">
          <cell r="G106">
            <v>0</v>
          </cell>
        </row>
        <row r="108">
          <cell r="G108">
            <v>0</v>
          </cell>
        </row>
        <row r="109">
          <cell r="G109">
            <v>0</v>
          </cell>
        </row>
        <row r="111">
          <cell r="G111">
            <v>0</v>
          </cell>
        </row>
        <row r="112">
          <cell r="G112">
            <v>0</v>
          </cell>
        </row>
        <row r="113">
          <cell r="G113">
            <v>0</v>
          </cell>
        </row>
        <row r="114">
          <cell r="G114">
            <v>0</v>
          </cell>
        </row>
        <row r="115">
          <cell r="G115">
            <v>0</v>
          </cell>
        </row>
        <row r="116">
          <cell r="G116">
            <v>0</v>
          </cell>
        </row>
        <row r="118">
          <cell r="G118">
            <v>0</v>
          </cell>
        </row>
        <row r="119">
          <cell r="G119">
            <v>0</v>
          </cell>
        </row>
        <row r="120">
          <cell r="G120">
            <v>0</v>
          </cell>
        </row>
        <row r="121">
          <cell r="G121">
            <v>0</v>
          </cell>
        </row>
        <row r="122">
          <cell r="G122">
            <v>0</v>
          </cell>
        </row>
        <row r="123">
          <cell r="G123">
            <v>0</v>
          </cell>
        </row>
        <row r="125">
          <cell r="G125">
            <v>0</v>
          </cell>
        </row>
        <row r="126">
          <cell r="G126">
            <v>0</v>
          </cell>
        </row>
        <row r="128">
          <cell r="G128">
            <v>0</v>
          </cell>
        </row>
        <row r="129">
          <cell r="G129">
            <v>0</v>
          </cell>
        </row>
        <row r="130">
          <cell r="G130">
            <v>0</v>
          </cell>
        </row>
        <row r="131">
          <cell r="G131">
            <v>0</v>
          </cell>
        </row>
        <row r="133">
          <cell r="G133">
            <v>0</v>
          </cell>
        </row>
        <row r="135">
          <cell r="G135">
            <v>0</v>
          </cell>
        </row>
        <row r="136">
          <cell r="G136">
            <v>0</v>
          </cell>
        </row>
        <row r="137">
          <cell r="G137">
            <v>0</v>
          </cell>
        </row>
        <row r="138">
          <cell r="G138">
            <v>0</v>
          </cell>
        </row>
        <row r="139">
          <cell r="G139">
            <v>0</v>
          </cell>
        </row>
        <row r="141">
          <cell r="G141">
            <v>0</v>
          </cell>
        </row>
        <row r="143">
          <cell r="G143">
            <v>0</v>
          </cell>
        </row>
        <row r="144">
          <cell r="G144">
            <v>0</v>
          </cell>
        </row>
        <row r="145">
          <cell r="G145">
            <v>7</v>
          </cell>
        </row>
        <row r="167">
          <cell r="G167">
            <v>33455</v>
          </cell>
        </row>
        <row r="168">
          <cell r="G168">
            <v>33455</v>
          </cell>
        </row>
        <row r="169">
          <cell r="G169">
            <v>0</v>
          </cell>
        </row>
        <row r="170">
          <cell r="G170">
            <v>0</v>
          </cell>
        </row>
        <row r="171">
          <cell r="G171">
            <v>0</v>
          </cell>
        </row>
        <row r="172">
          <cell r="G172">
            <v>0</v>
          </cell>
        </row>
        <row r="174">
          <cell r="G174">
            <v>0</v>
          </cell>
        </row>
        <row r="175">
          <cell r="G175">
            <v>1021917.9</v>
          </cell>
        </row>
        <row r="177">
          <cell r="G177">
            <v>9531141.4000000004</v>
          </cell>
        </row>
        <row r="178">
          <cell r="G178">
            <v>0</v>
          </cell>
        </row>
        <row r="179">
          <cell r="G179">
            <v>-211795.6</v>
          </cell>
        </row>
        <row r="180">
          <cell r="G180">
            <v>9742937</v>
          </cell>
        </row>
        <row r="182">
          <cell r="G182">
            <v>70876</v>
          </cell>
        </row>
        <row r="184">
          <cell r="G184">
            <v>70876</v>
          </cell>
        </row>
        <row r="185">
          <cell r="G185">
            <v>93095</v>
          </cell>
        </row>
        <row r="186">
          <cell r="G186">
            <v>83302</v>
          </cell>
        </row>
        <row r="187">
          <cell r="G187">
            <v>247273</v>
          </cell>
        </row>
        <row r="188">
          <cell r="G188">
            <v>9990210</v>
          </cell>
        </row>
        <row r="190">
          <cell r="G190">
            <v>4885.2420000000002</v>
          </cell>
        </row>
        <row r="192">
          <cell r="G192">
            <v>204.49780000000001</v>
          </cell>
        </row>
        <row r="193">
          <cell r="G193">
            <v>3</v>
          </cell>
        </row>
        <row r="194">
          <cell r="G194">
            <v>0</v>
          </cell>
        </row>
        <row r="197">
          <cell r="G197">
            <v>30806</v>
          </cell>
        </row>
        <row r="198">
          <cell r="G198">
            <v>162856</v>
          </cell>
        </row>
        <row r="199">
          <cell r="G199">
            <v>246720</v>
          </cell>
        </row>
        <row r="200">
          <cell r="G200">
            <v>3162101</v>
          </cell>
        </row>
        <row r="201">
          <cell r="G201">
            <v>97739</v>
          </cell>
        </row>
        <row r="202">
          <cell r="G202">
            <v>0</v>
          </cell>
        </row>
        <row r="203">
          <cell r="G203">
            <v>97739</v>
          </cell>
        </row>
        <row r="204">
          <cell r="G204">
            <v>1050666</v>
          </cell>
        </row>
        <row r="205">
          <cell r="G205">
            <v>259805</v>
          </cell>
        </row>
        <row r="206">
          <cell r="G206">
            <v>518097</v>
          </cell>
        </row>
        <row r="207">
          <cell r="G207">
            <v>527232</v>
          </cell>
        </row>
        <row r="208">
          <cell r="G208">
            <v>6056022</v>
          </cell>
        </row>
        <row r="209">
          <cell r="G209">
            <v>0</v>
          </cell>
        </row>
        <row r="210">
          <cell r="G210">
            <v>0</v>
          </cell>
        </row>
        <row r="211">
          <cell r="G211">
            <v>6056022</v>
          </cell>
        </row>
        <row r="212">
          <cell r="G212">
            <v>12685</v>
          </cell>
        </row>
        <row r="214">
          <cell r="G214">
            <v>12685</v>
          </cell>
        </row>
        <row r="215">
          <cell r="G215">
            <v>25380</v>
          </cell>
        </row>
        <row r="216">
          <cell r="G216">
            <v>7796.5</v>
          </cell>
        </row>
        <row r="217">
          <cell r="G217">
            <v>200248.5</v>
          </cell>
        </row>
        <row r="219">
          <cell r="G219">
            <v>27394</v>
          </cell>
        </row>
        <row r="220">
          <cell r="G220">
            <v>169360</v>
          </cell>
        </row>
        <row r="221">
          <cell r="G221">
            <v>3424.5</v>
          </cell>
        </row>
        <row r="222">
          <cell r="G222">
            <v>70</v>
          </cell>
        </row>
        <row r="223">
          <cell r="G223">
            <v>190005.5</v>
          </cell>
        </row>
        <row r="224">
          <cell r="G224">
            <v>436115.5</v>
          </cell>
        </row>
        <row r="226">
          <cell r="G226">
            <v>0</v>
          </cell>
        </row>
        <row r="228">
          <cell r="G228">
            <v>6492137.5</v>
          </cell>
        </row>
        <row r="230">
          <cell r="G230">
            <v>3821.2640000000001</v>
          </cell>
        </row>
        <row r="232">
          <cell r="G232">
            <v>1698.9503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Заголовок"/>
      <sheetName val="Вводные данные систем"/>
      <sheetName val="TEHSHEET"/>
      <sheetName val="Топливо2009"/>
      <sheetName val="2009"/>
      <sheetName val="Опросный лист МЭ РФ"/>
      <sheetName val="Баланс по уровням U квартальный"/>
      <sheetName val="расчет стоимостных показателей"/>
      <sheetName val="Тарифно-договорная модель"/>
      <sheetName val="Передача эл.энергии"/>
      <sheetName val="Тср 12-17"/>
      <sheetName val="T0"/>
      <sheetName val="расшир сс"/>
      <sheetName val="cc"/>
      <sheetName val="смета"/>
      <sheetName val="прибыль"/>
      <sheetName val="прочие"/>
      <sheetName val="12 прибыль"/>
      <sheetName val="УПЛ"/>
      <sheetName val="ППЛ"/>
      <sheetName val="резерв"/>
      <sheetName val="спорт культ проф маст"/>
      <sheetName val="прочие прочие"/>
      <sheetName val="возм.пр.ущерба"/>
      <sheetName val="пени,штрафы"/>
      <sheetName val="реал. ОС, МПЗ, пр."/>
      <sheetName val="Списание"/>
      <sheetName val="АРЕНДА"/>
      <sheetName val="РТ передача"/>
      <sheetName val="Лист2"/>
      <sheetName val="Лист1"/>
      <sheetName val="ик"/>
      <sheetName val="Баланс ээ"/>
      <sheetName val="Баланс мощности"/>
      <sheetName val="regs"/>
      <sheetName val="Справочники"/>
      <sheetName val="ээ"/>
      <sheetName val="Расчет НВВ общий"/>
      <sheetName val="ЭСО"/>
      <sheetName val="Ген. не уч. ОРЭМ"/>
      <sheetName val="Свод"/>
      <sheetName val="База"/>
      <sheetName val="proverka"/>
      <sheetName val="I"/>
      <sheetName val="MTO REV.0"/>
      <sheetName val="ПРОГНОЗ_1"/>
      <sheetName val="Dati Caricati"/>
      <sheetName val="Lists"/>
      <sheetName val="Прилож.1"/>
      <sheetName val="Списки"/>
      <sheetName val="F5"/>
      <sheetName val="Лист3"/>
      <sheetName val="Данные"/>
      <sheetName val="ИТ-бюджет"/>
    </sheetNames>
    <sheetDataSet>
      <sheetData sheetId="0" refreshError="1"/>
      <sheetData sheetId="1" refreshError="1"/>
      <sheetData sheetId="2" refreshError="1">
        <row r="5">
          <cell r="G5">
            <v>4551113.38</v>
          </cell>
        </row>
        <row r="118">
          <cell r="G118">
            <v>0</v>
          </cell>
        </row>
        <row r="119">
          <cell r="G119">
            <v>0</v>
          </cell>
        </row>
        <row r="120">
          <cell r="G120">
            <v>0</v>
          </cell>
        </row>
        <row r="121">
          <cell r="G121">
            <v>0</v>
          </cell>
        </row>
        <row r="122">
          <cell r="G122">
            <v>0</v>
          </cell>
        </row>
        <row r="123">
          <cell r="G123">
            <v>0</v>
          </cell>
        </row>
        <row r="125">
          <cell r="G125">
            <v>0</v>
          </cell>
        </row>
        <row r="126">
          <cell r="G126">
            <v>0</v>
          </cell>
        </row>
        <row r="128">
          <cell r="G128">
            <v>0</v>
          </cell>
        </row>
        <row r="129">
          <cell r="G129">
            <v>0</v>
          </cell>
        </row>
        <row r="130">
          <cell r="G130">
            <v>0</v>
          </cell>
        </row>
        <row r="131">
          <cell r="G131">
            <v>0</v>
          </cell>
        </row>
        <row r="133">
          <cell r="G133">
            <v>0</v>
          </cell>
        </row>
        <row r="135">
          <cell r="G135">
            <v>0</v>
          </cell>
        </row>
        <row r="136">
          <cell r="G136">
            <v>0</v>
          </cell>
        </row>
        <row r="137">
          <cell r="G137">
            <v>0</v>
          </cell>
        </row>
        <row r="138">
          <cell r="G138">
            <v>0</v>
          </cell>
        </row>
        <row r="139">
          <cell r="G139">
            <v>0</v>
          </cell>
        </row>
        <row r="141">
          <cell r="G141">
            <v>0</v>
          </cell>
        </row>
        <row r="143">
          <cell r="G143">
            <v>0</v>
          </cell>
        </row>
        <row r="144">
          <cell r="G144">
            <v>0</v>
          </cell>
        </row>
        <row r="145">
          <cell r="G145">
            <v>7</v>
          </cell>
        </row>
        <row r="167">
          <cell r="G167">
            <v>33455</v>
          </cell>
        </row>
        <row r="168">
          <cell r="G168">
            <v>33455</v>
          </cell>
        </row>
        <row r="169">
          <cell r="G169">
            <v>0</v>
          </cell>
        </row>
        <row r="170">
          <cell r="G170">
            <v>0</v>
          </cell>
        </row>
        <row r="171">
          <cell r="G171">
            <v>0</v>
          </cell>
        </row>
        <row r="172">
          <cell r="G172">
            <v>0</v>
          </cell>
        </row>
        <row r="174">
          <cell r="G174">
            <v>0</v>
          </cell>
        </row>
        <row r="175">
          <cell r="G175">
            <v>1021917.9</v>
          </cell>
        </row>
        <row r="177">
          <cell r="G177">
            <v>9531141.4000000004</v>
          </cell>
        </row>
        <row r="178">
          <cell r="G178">
            <v>0</v>
          </cell>
        </row>
        <row r="179">
          <cell r="G179">
            <v>-211795.6</v>
          </cell>
        </row>
        <row r="180">
          <cell r="G180">
            <v>9742937</v>
          </cell>
        </row>
        <row r="182">
          <cell r="G182">
            <v>70876</v>
          </cell>
        </row>
        <row r="184">
          <cell r="G184">
            <v>70876</v>
          </cell>
        </row>
        <row r="185">
          <cell r="G185">
            <v>93095</v>
          </cell>
        </row>
        <row r="186">
          <cell r="G186">
            <v>83302</v>
          </cell>
        </row>
        <row r="187">
          <cell r="G187">
            <v>247273</v>
          </cell>
        </row>
        <row r="188">
          <cell r="G188">
            <v>9990210</v>
          </cell>
        </row>
        <row r="190">
          <cell r="G190">
            <v>4885.2420000000002</v>
          </cell>
        </row>
        <row r="192">
          <cell r="G192">
            <v>204.49780000000001</v>
          </cell>
        </row>
        <row r="193">
          <cell r="G193">
            <v>3</v>
          </cell>
        </row>
        <row r="194">
          <cell r="G194">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5">
          <cell r="G5">
            <v>16503137.241579933</v>
          </cell>
        </row>
      </sheetData>
      <sheetData sheetId="17">
        <row r="5">
          <cell r="G5">
            <v>16503137.241579933</v>
          </cell>
        </row>
      </sheetData>
      <sheetData sheetId="18">
        <row r="5">
          <cell r="G5">
            <v>16503137.241579933</v>
          </cell>
        </row>
      </sheetData>
      <sheetData sheetId="19">
        <row r="5">
          <cell r="G5">
            <v>16503137.241579933</v>
          </cell>
        </row>
      </sheetData>
      <sheetData sheetId="20">
        <row r="5">
          <cell r="G5">
            <v>16503137.241579933</v>
          </cell>
        </row>
      </sheetData>
      <sheetData sheetId="21">
        <row r="5">
          <cell r="G5">
            <v>16503137.241579933</v>
          </cell>
        </row>
      </sheetData>
      <sheetData sheetId="22">
        <row r="5">
          <cell r="G5">
            <v>16503137.241579933</v>
          </cell>
        </row>
      </sheetData>
      <sheetData sheetId="23">
        <row r="5">
          <cell r="G5">
            <v>16503137.241579933</v>
          </cell>
        </row>
      </sheetData>
      <sheetData sheetId="24">
        <row r="5">
          <cell r="G5">
            <v>16503137.241579933</v>
          </cell>
        </row>
      </sheetData>
      <sheetData sheetId="25">
        <row r="5">
          <cell r="G5">
            <v>16503137.241579933</v>
          </cell>
        </row>
      </sheetData>
      <sheetData sheetId="26">
        <row r="5">
          <cell r="G5">
            <v>16503137.241579933</v>
          </cell>
        </row>
      </sheetData>
      <sheetData sheetId="27">
        <row r="5">
          <cell r="G5">
            <v>16503137.241579933</v>
          </cell>
        </row>
      </sheetData>
      <sheetData sheetId="28">
        <row r="5">
          <cell r="G5">
            <v>16503137.241579933</v>
          </cell>
        </row>
      </sheetData>
      <sheetData sheetId="29">
        <row r="5">
          <cell r="G5">
            <v>16503137.241579933</v>
          </cell>
        </row>
      </sheetData>
      <sheetData sheetId="30">
        <row r="5">
          <cell r="G5">
            <v>16503137.241579933</v>
          </cell>
        </row>
      </sheetData>
      <sheetData sheetId="31">
        <row r="5">
          <cell r="G5">
            <v>16503137.241579933</v>
          </cell>
        </row>
      </sheetData>
      <sheetData sheetId="32">
        <row r="5">
          <cell r="G5">
            <v>16503137.241579933</v>
          </cell>
        </row>
      </sheetData>
      <sheetData sheetId="33">
        <row r="5">
          <cell r="G5">
            <v>16503137.241579933</v>
          </cell>
        </row>
      </sheetData>
      <sheetData sheetId="34">
        <row r="5">
          <cell r="G5">
            <v>16503137.241579933</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ow r="5">
          <cell r="G5">
            <v>4551113.38</v>
          </cell>
        </row>
      </sheetData>
      <sheetData sheetId="55" refreshError="1"/>
      <sheetData sheetId="5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ХМРСК"/>
      <sheetName val="Адреса телефоны"/>
      <sheetName val="t_настройки"/>
      <sheetName val="t_проверки"/>
      <sheetName val="Сценарные условия"/>
      <sheetName val="Список ДЗО"/>
      <sheetName val="Information blok"/>
      <sheetName val="16"/>
      <sheetName val="17"/>
      <sheetName val="4"/>
      <sheetName val="5"/>
      <sheetName val="Ф-1 (для АО-энерго)"/>
      <sheetName val="Ф-2 (для АО-энерго)"/>
      <sheetName val="перекрестка"/>
      <sheetName val="TEHSHEET"/>
      <sheetName val="17.1"/>
      <sheetName val="24"/>
      <sheetName val="25"/>
      <sheetName val="Справочники"/>
      <sheetName val="18.2"/>
      <sheetName val="6"/>
      <sheetName val="15"/>
      <sheetName val="2.3"/>
      <sheetName val="20"/>
      <sheetName val="27"/>
      <sheetName val="P2.1"/>
      <sheetName val="29"/>
      <sheetName val="21"/>
      <sheetName val="23"/>
      <sheetName val="26"/>
      <sheetName val="28"/>
      <sheetName val="19"/>
      <sheetName val="22"/>
      <sheetName val="Регионы"/>
      <sheetName val="FST5"/>
      <sheetName val="Панель управления"/>
      <sheetName val="Титул"/>
      <sheetName val="1 Общие сведения"/>
      <sheetName val="2 Оценочные показатели"/>
      <sheetName val="3 Программа реализации"/>
      <sheetName val="4 Закупка электроэнергии"/>
      <sheetName val="5 Производственная программа"/>
      <sheetName val="6 Смета Затрат"/>
      <sheetName val="7 Ремонты"/>
      <sheetName val="8 Инвестиции"/>
      <sheetName val="9 Закупки"/>
      <sheetName val="10 Оплата труда"/>
      <sheetName val="11 Прочие доходы и расходы"/>
      <sheetName val="12 Прибыли и убытки"/>
      <sheetName val="13 Прогнозный баланс"/>
      <sheetName val="14 Движение активов и обяз-ств"/>
      <sheetName val="15 ДПН"/>
      <sheetName val="16 ПУИ"/>
      <sheetName val="17 Динамика ДЗ"/>
      <sheetName val="18 Реестр ДЗ и КЗ"/>
      <sheetName val="19 БДР по филиалам"/>
      <sheetName val="Заголовок"/>
      <sheetName val="17 БДР по филиалам"/>
    </sheetNames>
    <sheetDataSet>
      <sheetData sheetId="0">
        <row r="4">
          <cell r="C4" t="str">
            <v>Гуджоян Дмитрий Олегович</v>
          </cell>
          <cell r="D4" t="str">
            <v>747-92-90</v>
          </cell>
        </row>
        <row r="7">
          <cell r="C7" t="str">
            <v>Гилев Дмитрий Михайлович</v>
          </cell>
          <cell r="D7" t="str">
            <v>747-92-92 (3031)</v>
          </cell>
          <cell r="E7" t="str">
            <v>915-3800031</v>
          </cell>
        </row>
        <row r="8">
          <cell r="C8">
            <v>0</v>
          </cell>
          <cell r="D8">
            <v>0</v>
          </cell>
          <cell r="E8">
            <v>0</v>
          </cell>
        </row>
        <row r="9">
          <cell r="C9" t="str">
            <v>Антропова Наталья</v>
          </cell>
          <cell r="D9" t="str">
            <v>8-919-786-00-57</v>
          </cell>
          <cell r="E9">
            <v>0</v>
          </cell>
          <cell r="F9" t="str">
            <v>Antropova.NG@mrsk-1.ru</v>
          </cell>
          <cell r="G9">
            <v>0</v>
          </cell>
        </row>
        <row r="10">
          <cell r="C10" t="str">
            <v>Кислякова Ксения</v>
          </cell>
          <cell r="D10" t="str">
            <v>747-92-92 (3035)</v>
          </cell>
          <cell r="E10">
            <v>0</v>
          </cell>
          <cell r="F10" t="str">
            <v>Kislyakova.KO@mrsk-1.ru</v>
          </cell>
          <cell r="G10">
            <v>0</v>
          </cell>
        </row>
        <row r="11">
          <cell r="A11" t="e">
            <v>#VALUE!</v>
          </cell>
          <cell r="B11">
            <v>0</v>
          </cell>
          <cell r="C11" t="str">
            <v>Мелешкин Дмитрий</v>
          </cell>
          <cell r="D11">
            <v>0</v>
          </cell>
          <cell r="E11">
            <v>0</v>
          </cell>
          <cell r="F11">
            <v>0</v>
          </cell>
          <cell r="G11">
            <v>0</v>
          </cell>
        </row>
        <row r="12">
          <cell r="A12">
            <v>0</v>
          </cell>
          <cell r="B12">
            <v>0</v>
          </cell>
          <cell r="C12" t="str">
            <v>Щепоткина Людмила</v>
          </cell>
          <cell r="D12">
            <v>0</v>
          </cell>
          <cell r="E12">
            <v>0</v>
          </cell>
          <cell r="F12">
            <v>0</v>
          </cell>
          <cell r="G12">
            <v>0</v>
          </cell>
        </row>
        <row r="13">
          <cell r="C13" t="str">
            <v>Павлов Владимир Михайлович</v>
          </cell>
          <cell r="D13">
            <v>0</v>
          </cell>
          <cell r="E13">
            <v>0</v>
          </cell>
          <cell r="F13">
            <v>0</v>
          </cell>
          <cell r="G13">
            <v>0</v>
          </cell>
        </row>
        <row r="14">
          <cell r="A14">
            <v>0</v>
          </cell>
          <cell r="B14" t="str">
            <v>Начальник департамента финансов</v>
          </cell>
          <cell r="C14" t="str">
            <v>Хромова Екатерина</v>
          </cell>
          <cell r="D14" t="str">
            <v>747-92-92 (3275)</v>
          </cell>
          <cell r="E14" t="str">
            <v>915-162-81-75</v>
          </cell>
          <cell r="F14">
            <v>0</v>
          </cell>
          <cell r="G14">
            <v>0</v>
          </cell>
        </row>
        <row r="15">
          <cell r="E15" t="str">
            <v xml:space="preserve">   </v>
          </cell>
          <cell r="F15">
            <v>0</v>
          </cell>
          <cell r="G15">
            <v>0</v>
          </cell>
        </row>
        <row r="16">
          <cell r="E16">
            <v>0</v>
          </cell>
          <cell r="F16">
            <v>0</v>
          </cell>
          <cell r="G16">
            <v>0</v>
          </cell>
        </row>
        <row r="17">
          <cell r="E17" t="str">
            <v>915-162-81-27</v>
          </cell>
          <cell r="F17">
            <v>0</v>
          </cell>
          <cell r="G17">
            <v>0</v>
          </cell>
        </row>
        <row r="18">
          <cell r="E18">
            <v>0</v>
          </cell>
          <cell r="F18">
            <v>0</v>
          </cell>
          <cell r="G18">
            <v>0</v>
          </cell>
        </row>
        <row r="19">
          <cell r="E19" t="str">
            <v>915-380-00-87</v>
          </cell>
          <cell r="F19" t="str">
            <v>Nesterenko_VV@mrsk-1.ru</v>
          </cell>
          <cell r="G19">
            <v>0</v>
          </cell>
        </row>
        <row r="20">
          <cell r="E20" t="str">
            <v>8-915-380-00-15</v>
          </cell>
          <cell r="F20">
            <v>0</v>
          </cell>
          <cell r="G20">
            <v>0</v>
          </cell>
        </row>
        <row r="21">
          <cell r="C21" t="str">
            <v>Лапинская Светалана</v>
          </cell>
          <cell r="D21">
            <v>0</v>
          </cell>
          <cell r="E21" t="str">
            <v>915-380-00-37</v>
          </cell>
          <cell r="F21">
            <v>0</v>
          </cell>
          <cell r="G21">
            <v>0</v>
          </cell>
        </row>
        <row r="22">
          <cell r="C22" t="str">
            <v>Черных Денис Борисович</v>
          </cell>
          <cell r="D22">
            <v>0</v>
          </cell>
          <cell r="E22" t="str">
            <v>915-3800082</v>
          </cell>
        </row>
        <row r="23">
          <cell r="C23" t="str">
            <v>Рыбников Дмитрий Алексеевич</v>
          </cell>
          <cell r="D23">
            <v>0</v>
          </cell>
          <cell r="E23" t="str">
            <v>915-1628140</v>
          </cell>
          <cell r="F23">
            <v>0</v>
          </cell>
          <cell r="G23">
            <v>0</v>
          </cell>
        </row>
        <row r="24">
          <cell r="C24" t="str">
            <v>Алдонова Ольга Викторовна</v>
          </cell>
          <cell r="D24">
            <v>0</v>
          </cell>
          <cell r="E24">
            <v>0</v>
          </cell>
          <cell r="F24">
            <v>0</v>
          </cell>
          <cell r="G24">
            <v>0</v>
          </cell>
        </row>
        <row r="25">
          <cell r="C25" t="str">
            <v>Раковский Эдуард Казимирович</v>
          </cell>
          <cell r="D25">
            <v>0</v>
          </cell>
          <cell r="E25" t="str">
            <v xml:space="preserve"> </v>
          </cell>
          <cell r="F25">
            <v>0</v>
          </cell>
          <cell r="G25">
            <v>0</v>
          </cell>
        </row>
        <row r="26">
          <cell r="C26" t="str">
            <v>Науменко Людмила Николаевна</v>
          </cell>
          <cell r="D26">
            <v>0</v>
          </cell>
          <cell r="E26">
            <v>0</v>
          </cell>
          <cell r="F26" t="str">
            <v xml:space="preserve">   </v>
          </cell>
          <cell r="G26">
            <v>0</v>
          </cell>
        </row>
        <row r="27">
          <cell r="C27">
            <v>0</v>
          </cell>
          <cell r="D27" t="str">
            <v>742-53-68 (9295)</v>
          </cell>
          <cell r="E27">
            <v>0</v>
          </cell>
          <cell r="F27">
            <v>14285.714285714286</v>
          </cell>
          <cell r="G27">
            <v>0</v>
          </cell>
        </row>
        <row r="28">
          <cell r="C28">
            <v>0</v>
          </cell>
          <cell r="D28">
            <v>0</v>
          </cell>
          <cell r="E28">
            <v>0</v>
          </cell>
          <cell r="F28">
            <v>0</v>
          </cell>
          <cell r="G28">
            <v>0</v>
          </cell>
          <cell r="H28">
            <v>0</v>
          </cell>
          <cell r="I28">
            <v>0</v>
          </cell>
          <cell r="J28">
            <v>0</v>
          </cell>
          <cell r="K28">
            <v>0</v>
          </cell>
          <cell r="L28">
            <v>0</v>
          </cell>
          <cell r="M28">
            <v>0</v>
          </cell>
          <cell r="N28">
            <v>0</v>
          </cell>
          <cell r="P28">
            <v>0</v>
          </cell>
          <cell r="Q28">
            <v>0</v>
          </cell>
          <cell r="R28">
            <v>0</v>
          </cell>
          <cell r="S28">
            <v>0</v>
          </cell>
          <cell r="U28">
            <v>0</v>
          </cell>
          <cell r="V28">
            <v>0</v>
          </cell>
          <cell r="W28">
            <v>0</v>
          </cell>
          <cell r="X28">
            <v>0</v>
          </cell>
        </row>
        <row r="29">
          <cell r="C29" t="str">
            <v>Ушаков Евгений Викторович</v>
          </cell>
          <cell r="D29" t="str">
            <v>(831) 431-83-59</v>
          </cell>
          <cell r="E29">
            <v>0</v>
          </cell>
          <cell r="F29" t="str">
            <v>ushakov_ev@mrsk-cp.ru</v>
          </cell>
          <cell r="G29">
            <v>23447</v>
          </cell>
        </row>
        <row r="30">
          <cell r="C30" t="str">
            <v>Тихомирова Ольга Владимировна</v>
          </cell>
          <cell r="D30" t="str">
            <v>(831) 431-83-09,
431-91-01</v>
          </cell>
          <cell r="E30" t="str">
            <v>8-910-101-92-10</v>
          </cell>
          <cell r="F30" t="str">
            <v>tikhomirova_ov@mrsk-cp.ru</v>
          </cell>
          <cell r="G30">
            <v>23491</v>
          </cell>
        </row>
        <row r="31">
          <cell r="C31" t="str">
            <v>Алешин Артем Геннадьевич</v>
          </cell>
          <cell r="D31" t="str">
            <v>(831) 431-93-55</v>
          </cell>
          <cell r="E31" t="str">
            <v>910-793-4786</v>
          </cell>
          <cell r="F31">
            <v>0</v>
          </cell>
          <cell r="G31">
            <v>0</v>
          </cell>
        </row>
        <row r="32">
          <cell r="C32" t="str">
            <v>Киреев Алексей Александрович</v>
          </cell>
          <cell r="D32" t="str">
            <v>(831) 431-83-39</v>
          </cell>
          <cell r="E32" t="str">
            <v xml:space="preserve"> </v>
          </cell>
          <cell r="F32">
            <v>0</v>
          </cell>
          <cell r="G32">
            <v>0</v>
          </cell>
        </row>
        <row r="33">
          <cell r="C33" t="str">
            <v>Кульмяев Андрей</v>
          </cell>
          <cell r="D33">
            <v>0</v>
          </cell>
          <cell r="E33" t="str">
            <v>8-910-892-78-04</v>
          </cell>
          <cell r="F33">
            <v>0</v>
          </cell>
          <cell r="G33">
            <v>0</v>
          </cell>
        </row>
        <row r="34">
          <cell r="B34">
            <v>0</v>
          </cell>
          <cell r="C34" t="str">
            <v>Кузин Михаил Владимирович</v>
          </cell>
          <cell r="D34">
            <v>0</v>
          </cell>
          <cell r="E34" t="str">
            <v>8-910-899-53-00</v>
          </cell>
          <cell r="F34">
            <v>0</v>
          </cell>
          <cell r="G34">
            <v>0</v>
          </cell>
        </row>
        <row r="35">
          <cell r="C35" t="str">
            <v>Тарасов Андрей Геннадьевич</v>
          </cell>
          <cell r="D35" t="str">
            <v>(831) 431-74-92</v>
          </cell>
          <cell r="E35" t="str">
            <v>8-910-104-12-49</v>
          </cell>
          <cell r="F35" t="str">
            <v>Tarasov_AG@mrsk-cp.ru</v>
          </cell>
          <cell r="G35">
            <v>0</v>
          </cell>
        </row>
        <row r="36">
          <cell r="C36" t="str">
            <v>Титов Алексей Александрович</v>
          </cell>
          <cell r="D36" t="str">
            <v>(831) 431-74-92</v>
          </cell>
          <cell r="E36">
            <v>0</v>
          </cell>
          <cell r="F36" t="str">
            <v>titov_aa@mrsk-cp.ru</v>
          </cell>
          <cell r="G36">
            <v>0</v>
          </cell>
        </row>
        <row r="37">
          <cell r="B37">
            <v>0</v>
          </cell>
          <cell r="C37" t="str">
            <v>Недоросков Дмитрий Александрович</v>
          </cell>
          <cell r="D37">
            <v>0</v>
          </cell>
          <cell r="E37" t="str">
            <v>8-920-255-50-64</v>
          </cell>
          <cell r="F37">
            <v>0</v>
          </cell>
          <cell r="G37">
            <v>0</v>
          </cell>
        </row>
        <row r="38">
          <cell r="C38" t="str">
            <v>Ведерников Андрей Юрьевич</v>
          </cell>
          <cell r="D38" t="str">
            <v>(831) 431-91-45</v>
          </cell>
          <cell r="E38">
            <v>0</v>
          </cell>
          <cell r="F38">
            <v>0</v>
          </cell>
          <cell r="G38">
            <v>0</v>
          </cell>
        </row>
        <row r="39">
          <cell r="C39" t="str">
            <v>Лосева Татьяна Михайловна</v>
          </cell>
          <cell r="D39" t="str">
            <v>433-38-06</v>
          </cell>
          <cell r="E39">
            <v>0</v>
          </cell>
          <cell r="F39">
            <v>0</v>
          </cell>
          <cell r="G39">
            <v>0</v>
          </cell>
        </row>
        <row r="40">
          <cell r="C40" t="str">
            <v>Сухотник Александр Борисович</v>
          </cell>
          <cell r="D40" t="str">
            <v>431-85-88</v>
          </cell>
          <cell r="E40">
            <v>0</v>
          </cell>
          <cell r="F40">
            <v>0</v>
          </cell>
          <cell r="G40">
            <v>0</v>
          </cell>
        </row>
        <row r="41">
          <cell r="C41" t="str">
            <v>Басалаев Валерий Леонидович</v>
          </cell>
          <cell r="D41" t="str">
            <v>431-85-23</v>
          </cell>
          <cell r="E41">
            <v>0</v>
          </cell>
          <cell r="F41">
            <v>0</v>
          </cell>
          <cell r="G41">
            <v>0</v>
          </cell>
        </row>
        <row r="42">
          <cell r="C42" t="str">
            <v>Якимова Людмила</v>
          </cell>
          <cell r="D42" t="str">
            <v>(831) 431-83-45</v>
          </cell>
          <cell r="E42">
            <v>0</v>
          </cell>
          <cell r="F42">
            <v>0</v>
          </cell>
          <cell r="G42">
            <v>0</v>
          </cell>
        </row>
        <row r="43">
          <cell r="C43" t="str">
            <v>Подольская Лада Александровна</v>
          </cell>
          <cell r="D43" t="str">
            <v>433-38-06</v>
          </cell>
          <cell r="E43">
            <v>0</v>
          </cell>
          <cell r="F43">
            <v>0</v>
          </cell>
          <cell r="G43">
            <v>0</v>
          </cell>
        </row>
        <row r="44">
          <cell r="C44" t="str">
            <v>Токаева Ольга Васильевна</v>
          </cell>
          <cell r="D44" t="str">
            <v>(831) 431-93-15</v>
          </cell>
          <cell r="E44">
            <v>0</v>
          </cell>
        </row>
        <row r="45">
          <cell r="C45" t="str">
            <v>Кронберг Наталья</v>
          </cell>
          <cell r="D45" t="str">
            <v>(831) 431-91-72</v>
          </cell>
          <cell r="E45">
            <v>0</v>
          </cell>
          <cell r="F45">
            <v>0</v>
          </cell>
          <cell r="G45">
            <v>0</v>
          </cell>
        </row>
        <row r="46">
          <cell r="C46">
            <v>0</v>
          </cell>
          <cell r="D46">
            <v>0</v>
          </cell>
          <cell r="E46">
            <v>0</v>
          </cell>
          <cell r="F46">
            <v>0</v>
          </cell>
          <cell r="G46">
            <v>0</v>
          </cell>
          <cell r="H46">
            <v>0</v>
          </cell>
          <cell r="I46">
            <v>0</v>
          </cell>
          <cell r="J46">
            <v>0</v>
          </cell>
          <cell r="K46">
            <v>0</v>
          </cell>
          <cell r="N46">
            <v>0</v>
          </cell>
        </row>
        <row r="47">
          <cell r="C47" t="str">
            <v>Кухмай Александр Маркович</v>
          </cell>
          <cell r="D47">
            <v>0</v>
          </cell>
          <cell r="E47" t="str">
            <v>8(911) 712-24-02</v>
          </cell>
          <cell r="F47" t="str">
            <v>main@mrsksevzap.ru</v>
          </cell>
          <cell r="G47">
            <v>18741</v>
          </cell>
        </row>
        <row r="48">
          <cell r="C48" t="str">
            <v>Макарова Ольга Вадимовна</v>
          </cell>
          <cell r="D48" t="str">
            <v>(812) 305-106-06</v>
          </cell>
          <cell r="E48" t="str">
            <v>8-911-712-24-15</v>
          </cell>
          <cell r="F48" t="str">
            <v>makarova@mrsksevzap.ru</v>
          </cell>
          <cell r="G48">
            <v>26262</v>
          </cell>
        </row>
        <row r="49">
          <cell r="C49" t="str">
            <v xml:space="preserve">Бахирева Дарья Андреевна </v>
          </cell>
          <cell r="D49" t="str">
            <v>(812) 305-1010 (доб.203)</v>
          </cell>
          <cell r="E49">
            <v>0</v>
          </cell>
          <cell r="F49" t="str">
            <v>bda@mrsksevzap.ru</v>
          </cell>
          <cell r="G49">
            <v>0</v>
          </cell>
        </row>
        <row r="50">
          <cell r="C50" t="str">
            <v>Горкавенко Людмила Игоревна</v>
          </cell>
          <cell r="D50" t="str">
            <v>(812) 305-10-20</v>
          </cell>
          <cell r="E50">
            <v>0</v>
          </cell>
        </row>
        <row r="52">
          <cell r="D52" t="str">
            <v>(812) 305-10-29</v>
          </cell>
          <cell r="E52">
            <v>0</v>
          </cell>
          <cell r="F52">
            <v>0</v>
          </cell>
          <cell r="G52">
            <v>0</v>
          </cell>
        </row>
        <row r="53">
          <cell r="D53" t="str">
            <v>(812) 320-22-87 (119)</v>
          </cell>
          <cell r="E53">
            <v>0</v>
          </cell>
          <cell r="F53" t="str">
            <v>mae@mrsksevzap.ru</v>
          </cell>
          <cell r="G53">
            <v>0</v>
          </cell>
        </row>
        <row r="54">
          <cell r="C54" t="str">
            <v>Ткаченко Евгения Николаевна</v>
          </cell>
          <cell r="D54" t="str">
            <v>(812) 320-22-87 (237)</v>
          </cell>
          <cell r="E54" t="str">
            <v>71 михалева</v>
          </cell>
          <cell r="F54" t="str">
            <v>ten@mrsksevzap.ru</v>
          </cell>
          <cell r="G54">
            <v>0</v>
          </cell>
        </row>
        <row r="55">
          <cell r="C55" t="str">
            <v>Поветкина Анаа Александровна</v>
          </cell>
          <cell r="D55" t="str">
            <v>(812) 305-10-67</v>
          </cell>
          <cell r="E55">
            <v>0</v>
          </cell>
          <cell r="F55">
            <v>0</v>
          </cell>
          <cell r="G55">
            <v>0</v>
          </cell>
        </row>
        <row r="56">
          <cell r="C56" t="str">
            <v>Крылова Ариадна Александровна</v>
          </cell>
          <cell r="D56" t="str">
            <v>(812) 305-10-42</v>
          </cell>
          <cell r="E56">
            <v>0</v>
          </cell>
          <cell r="F56">
            <v>0</v>
          </cell>
          <cell r="G56">
            <v>0</v>
          </cell>
        </row>
        <row r="57">
          <cell r="C57" t="str">
            <v>Михалева Людмила Юрьевна</v>
          </cell>
          <cell r="D57" t="str">
            <v>(812) 305-10-71</v>
          </cell>
          <cell r="E57">
            <v>0</v>
          </cell>
          <cell r="F57">
            <v>0</v>
          </cell>
          <cell r="G57">
            <v>0</v>
          </cell>
        </row>
        <row r="58">
          <cell r="C58" t="str">
            <v>Платашкина Вера</v>
          </cell>
          <cell r="D58">
            <v>0</v>
          </cell>
          <cell r="E58" t="str">
            <v>8-911-811-84-49</v>
          </cell>
          <cell r="F58">
            <v>0</v>
          </cell>
          <cell r="G58">
            <v>0</v>
          </cell>
        </row>
        <row r="59">
          <cell r="C59" t="str">
            <v>Кушнеров Анатолий Валерььевич</v>
          </cell>
          <cell r="D59">
            <v>0</v>
          </cell>
          <cell r="E59" t="str">
            <v>8 (911) 712-24-05</v>
          </cell>
          <cell r="F59" t="str">
            <v>avk@mrsksevzap.ru</v>
          </cell>
          <cell r="G59">
            <v>26131</v>
          </cell>
        </row>
        <row r="60">
          <cell r="C60" t="str">
            <v>Титов Сергей Геннадьевич</v>
          </cell>
          <cell r="F60" t="str">
            <v>titov@mrsksevzap.ru</v>
          </cell>
          <cell r="G60">
            <v>23110</v>
          </cell>
        </row>
        <row r="61">
          <cell r="C61">
            <v>0</v>
          </cell>
          <cell r="D61">
            <v>0</v>
          </cell>
          <cell r="E61">
            <v>0</v>
          </cell>
          <cell r="F61">
            <v>0</v>
          </cell>
          <cell r="G61">
            <v>0</v>
          </cell>
        </row>
        <row r="62">
          <cell r="C62" t="str">
            <v>Карташова Елена Борисовна</v>
          </cell>
          <cell r="D62" t="str">
            <v>(812) 320-22-87 (127)</v>
          </cell>
          <cell r="E62">
            <v>0</v>
          </cell>
          <cell r="F62" t="str">
            <v xml:space="preserve"> </v>
          </cell>
          <cell r="G62">
            <v>0</v>
          </cell>
        </row>
        <row r="63">
          <cell r="C63" t="str">
            <v>Анфимов Олег Панфутьевич</v>
          </cell>
          <cell r="D63" t="str">
            <v>(812) 320-22-87 (138)</v>
          </cell>
          <cell r="E63" t="str">
            <v>8-911-712-24-00</v>
          </cell>
          <cell r="F63">
            <v>0</v>
          </cell>
          <cell r="G63">
            <v>0</v>
          </cell>
        </row>
        <row r="64">
          <cell r="C64" t="str">
            <v>Факс</v>
          </cell>
          <cell r="D64" t="str">
            <v>(812) 328-06-32</v>
          </cell>
          <cell r="E64">
            <v>0</v>
          </cell>
          <cell r="F64">
            <v>0</v>
          </cell>
          <cell r="G64">
            <v>0</v>
          </cell>
        </row>
        <row r="65">
          <cell r="C65">
            <v>0</v>
          </cell>
        </row>
        <row r="66">
          <cell r="C66">
            <v>0</v>
          </cell>
          <cell r="D66" t="str">
            <v>(343) 216-17-60</v>
          </cell>
          <cell r="E66" t="str">
            <v>912-2300411</v>
          </cell>
          <cell r="F66">
            <v>0</v>
          </cell>
          <cell r="G66">
            <v>0</v>
          </cell>
        </row>
        <row r="67">
          <cell r="C67" t="str">
            <v>Морозова Елена Александровна</v>
          </cell>
          <cell r="D67" t="str">
            <v>(343) 216-88-62</v>
          </cell>
          <cell r="E67" t="str">
            <v>912-2300-416</v>
          </cell>
          <cell r="F67">
            <v>0</v>
          </cell>
          <cell r="G67">
            <v>0</v>
          </cell>
        </row>
        <row r="68">
          <cell r="C68" t="str">
            <v>Юлдашева Ирина Николаевна</v>
          </cell>
          <cell r="D68" t="str">
            <v>216-88-66
215-25-51</v>
          </cell>
          <cell r="E68" t="str">
            <v>912-23-20-415</v>
          </cell>
          <cell r="F68">
            <v>0</v>
          </cell>
          <cell r="G68">
            <v>0</v>
          </cell>
        </row>
        <row r="69">
          <cell r="C69" t="str">
            <v>(Сливчук) Максимова Юлия</v>
          </cell>
          <cell r="D69" t="str">
            <v>215-26-86</v>
          </cell>
          <cell r="E69" t="str">
            <v>8-912-23-00-407</v>
          </cell>
          <cell r="F69">
            <v>0</v>
          </cell>
          <cell r="G69">
            <v>0</v>
          </cell>
        </row>
        <row r="70">
          <cell r="C70" t="str">
            <v>Шевелев Илья Владимирович</v>
          </cell>
          <cell r="F70">
            <v>0</v>
          </cell>
          <cell r="G70">
            <v>0</v>
          </cell>
        </row>
        <row r="71">
          <cell r="C71" t="str">
            <v>Кузьминкина Жанна Викторовна</v>
          </cell>
          <cell r="D71" t="str">
            <v>(343) 215-26-30</v>
          </cell>
          <cell r="E71" t="str">
            <v>8-912-2320426</v>
          </cell>
        </row>
        <row r="72">
          <cell r="C72" t="str">
            <v>Рагозина Марина Викторовна</v>
          </cell>
          <cell r="D72" t="str">
            <v>8 (343)215-22-93</v>
          </cell>
          <cell r="E72">
            <v>0</v>
          </cell>
          <cell r="F72" t="str">
            <v>MRagozina@MRSK-URAL.RU</v>
          </cell>
          <cell r="G72">
            <v>0</v>
          </cell>
        </row>
        <row r="73">
          <cell r="C73" t="str">
            <v>Соболева Наталья Анатольевна</v>
          </cell>
          <cell r="F73" t="str">
            <v>nsoboleva@mrsk-ural.ru</v>
          </cell>
          <cell r="G73">
            <v>0</v>
          </cell>
        </row>
        <row r="74">
          <cell r="C74" t="str">
            <v xml:space="preserve">Вилисова Анастасия </v>
          </cell>
          <cell r="D74" t="str">
            <v>(343) 215 26 29</v>
          </cell>
          <cell r="E74" t="str">
            <v>8-912-23-00-425</v>
          </cell>
          <cell r="F74">
            <v>0</v>
          </cell>
          <cell r="G74">
            <v>0</v>
          </cell>
        </row>
        <row r="75">
          <cell r="C75" t="str">
            <v>Черноскутова Вера Сергеевна</v>
          </cell>
          <cell r="D75" t="str">
            <v>(343) 215-22-62</v>
          </cell>
          <cell r="E75">
            <v>0</v>
          </cell>
          <cell r="F75">
            <v>0</v>
          </cell>
          <cell r="G75">
            <v>0</v>
          </cell>
        </row>
        <row r="76">
          <cell r="C76" t="str">
            <v>Кайль Владимир Викторович</v>
          </cell>
          <cell r="D76" t="str">
            <v>(343) 215-26-34</v>
          </cell>
          <cell r="E76" t="str">
            <v>сот. тел. 908-635-29-68</v>
          </cell>
          <cell r="F76">
            <v>0</v>
          </cell>
          <cell r="G76">
            <v>0</v>
          </cell>
        </row>
        <row r="77">
          <cell r="C77" t="str">
            <v>Нечаева Евгения Александровна</v>
          </cell>
          <cell r="D77" t="str">
            <v>(343) 215 22 62</v>
          </cell>
          <cell r="E77">
            <v>0</v>
          </cell>
        </row>
        <row r="78">
          <cell r="C78" t="str">
            <v>Соколов Алексей</v>
          </cell>
          <cell r="D78" t="str">
            <v>(343) 215-26-86</v>
          </cell>
          <cell r="E78">
            <v>0</v>
          </cell>
          <cell r="F78">
            <v>0</v>
          </cell>
          <cell r="G78">
            <v>0</v>
          </cell>
        </row>
        <row r="79">
          <cell r="C79" t="str">
            <v>Ларюшкин Константин</v>
          </cell>
          <cell r="D79" t="str">
            <v>(343) 215-25-89</v>
          </cell>
          <cell r="E79">
            <v>0</v>
          </cell>
          <cell r="F79">
            <v>0</v>
          </cell>
          <cell r="G79">
            <v>0</v>
          </cell>
        </row>
        <row r="80">
          <cell r="C80" t="str">
            <v>Афанасьева Екатерина</v>
          </cell>
          <cell r="D80" t="str">
            <v>(343) 215-26-28</v>
          </cell>
          <cell r="E80">
            <v>0</v>
          </cell>
          <cell r="F80">
            <v>0</v>
          </cell>
          <cell r="G80">
            <v>0</v>
          </cell>
        </row>
        <row r="81">
          <cell r="C81" t="str">
            <v>Максимова Юлия</v>
          </cell>
          <cell r="D81" t="str">
            <v>(343) 216-17-68</v>
          </cell>
          <cell r="E81" t="str">
            <v>912-2300407</v>
          </cell>
          <cell r="F81" t="str">
            <v>YuMaksimova@mrsk-uv.ru</v>
          </cell>
          <cell r="G81">
            <v>0</v>
          </cell>
        </row>
        <row r="82">
          <cell r="C82" t="str">
            <v>Смирнова Наталья</v>
          </cell>
          <cell r="D82" t="str">
            <v>(343) 216-17-62 (4688)</v>
          </cell>
          <cell r="E82" t="str">
            <v xml:space="preserve"> </v>
          </cell>
          <cell r="F82">
            <v>0</v>
          </cell>
          <cell r="G82">
            <v>0</v>
          </cell>
        </row>
        <row r="83">
          <cell r="C83" t="str">
            <v>Бондаренко Наталья Владимировна</v>
          </cell>
          <cell r="D83" t="str">
            <v>(343) 216-88-69 (4616)</v>
          </cell>
          <cell r="E83" t="str">
            <v>912-2232500</v>
          </cell>
        </row>
        <row r="84">
          <cell r="C84" t="str">
            <v>Вороная Мария</v>
          </cell>
          <cell r="D84" t="str">
            <v>(343) 216-17-60 (4683)</v>
          </cell>
          <cell r="E84" t="str">
            <v>8-912-23-20-417</v>
          </cell>
          <cell r="F84">
            <v>0</v>
          </cell>
          <cell r="G84">
            <v>0</v>
          </cell>
        </row>
        <row r="85">
          <cell r="C85" t="str">
            <v>Бахтурина Екатерина</v>
          </cell>
          <cell r="F85">
            <v>0</v>
          </cell>
          <cell r="G85">
            <v>0</v>
          </cell>
        </row>
        <row r="86">
          <cell r="C86" t="str">
            <v>Белозерцев Юрий Тимофеевич</v>
          </cell>
          <cell r="F86">
            <v>0</v>
          </cell>
          <cell r="G86">
            <v>0</v>
          </cell>
        </row>
        <row r="87">
          <cell r="C87" t="str">
            <v xml:space="preserve">Бурлак Вера Петровна </v>
          </cell>
          <cell r="F87">
            <v>0</v>
          </cell>
          <cell r="G87">
            <v>0</v>
          </cell>
        </row>
        <row r="88">
          <cell r="C88" t="str">
            <v>Васильева Елизавета</v>
          </cell>
          <cell r="F88">
            <v>0</v>
          </cell>
          <cell r="G88">
            <v>0</v>
          </cell>
        </row>
        <row r="89">
          <cell r="C89" t="str">
            <v>Сукова Елена</v>
          </cell>
        </row>
        <row r="90">
          <cell r="C90">
            <v>0</v>
          </cell>
        </row>
        <row r="91">
          <cell r="C91">
            <v>0</v>
          </cell>
        </row>
        <row r="92">
          <cell r="C92">
            <v>0</v>
          </cell>
        </row>
        <row r="93">
          <cell r="C93" t="str">
            <v>Касандров Максим</v>
          </cell>
        </row>
        <row r="94">
          <cell r="C94" t="str">
            <v>Ануфриев Алексей</v>
          </cell>
        </row>
        <row r="95">
          <cell r="C95" t="str">
            <v>Факс</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CL81"/>
  <sheetViews>
    <sheetView zoomScale="70" zoomScaleNormal="70" zoomScaleSheetLayoutView="70" workbookViewId="0">
      <pane xSplit="4" ySplit="20" topLeftCell="E42" activePane="bottomRight" state="frozen"/>
      <selection activeCell="A15" sqref="A15"/>
      <selection pane="topRight" activeCell="E15" sqref="E15"/>
      <selection pane="bottomLeft" activeCell="A21" sqref="A21"/>
      <selection pane="bottomRight" activeCell="I49" sqref="I49"/>
    </sheetView>
  </sheetViews>
  <sheetFormatPr defaultRowHeight="15.75" outlineLevelRow="1" x14ac:dyDescent="0.25"/>
  <cols>
    <col min="1" max="1" width="7.140625" style="1" customWidth="1"/>
    <col min="2" max="2" width="13.28515625" style="1" customWidth="1"/>
    <col min="3" max="3" width="92.5703125" style="1" customWidth="1"/>
    <col min="4" max="4" width="25.42578125" style="1" customWidth="1"/>
    <col min="5" max="5" width="9.5703125" style="1" customWidth="1"/>
    <col min="6" max="6" width="20.140625" style="1" customWidth="1"/>
    <col min="7" max="7" width="13.7109375" style="1" customWidth="1"/>
    <col min="8" max="8" width="19.42578125" style="1" customWidth="1"/>
    <col min="9" max="9" width="9.5703125" style="1" customWidth="1"/>
    <col min="10" max="10" width="20" style="1" customWidth="1"/>
    <col min="11" max="11" width="9.5703125" style="1" customWidth="1"/>
    <col min="12" max="12" width="20.140625" style="1" customWidth="1"/>
    <col min="13" max="13" width="9.5703125" style="1" customWidth="1"/>
    <col min="14" max="14" width="18" style="1" customWidth="1"/>
    <col min="15" max="15" width="10.7109375" style="1" customWidth="1"/>
    <col min="16" max="16" width="19.5703125" style="1" customWidth="1"/>
    <col min="17" max="17" width="10.7109375" style="1" customWidth="1"/>
    <col min="18" max="18" width="22" style="1" customWidth="1"/>
    <col min="19" max="19" width="9.5703125" style="1" customWidth="1"/>
    <col min="20" max="20" width="19.28515625" style="1" customWidth="1"/>
    <col min="21" max="21" width="9.5703125" style="1" customWidth="1"/>
    <col min="22" max="22" width="19.5703125" style="1" customWidth="1"/>
    <col min="23" max="23" width="11.140625" style="1" customWidth="1"/>
    <col min="24" max="24" width="18.5703125" style="1" customWidth="1"/>
    <col min="25" max="25" width="9.5703125" style="1" customWidth="1"/>
    <col min="26" max="26" width="18.5703125" style="1" customWidth="1"/>
    <col min="27" max="27" width="9.5703125" style="1" customWidth="1"/>
    <col min="28" max="28" width="19" style="1" customWidth="1"/>
    <col min="29" max="29" width="9.5703125" style="1" customWidth="1"/>
    <col min="30" max="30" width="21.28515625" style="1" customWidth="1"/>
    <col min="31" max="31" width="9.5703125" style="1" customWidth="1"/>
    <col min="32" max="32" width="23.140625" style="1" customWidth="1"/>
    <col min="33" max="33" width="9.5703125" style="1" customWidth="1"/>
    <col min="34" max="34" width="21.140625" style="1" customWidth="1"/>
    <col min="35" max="35" width="9.5703125" style="1" customWidth="1"/>
    <col min="36" max="36" width="19.140625" style="1" customWidth="1"/>
    <col min="37" max="37" width="9.5703125" style="1" customWidth="1"/>
    <col min="38" max="38" width="26.7109375" style="1" customWidth="1"/>
    <col min="39" max="39" width="9.5703125" style="1" customWidth="1"/>
    <col min="40" max="40" width="24.85546875" style="1" customWidth="1"/>
    <col min="41" max="41" width="13.7109375" style="1" customWidth="1"/>
    <col min="42" max="42" width="22.42578125" style="1" customWidth="1"/>
    <col min="43" max="43" width="9.5703125" style="1" customWidth="1"/>
    <col min="44" max="44" width="23.28515625" style="1" customWidth="1"/>
    <col min="45" max="45" width="9.5703125" style="1" customWidth="1"/>
    <col min="46" max="46" width="21.7109375" style="1" customWidth="1"/>
    <col min="47" max="47" width="9.5703125" style="1" customWidth="1"/>
    <col min="48" max="48" width="21" style="1" customWidth="1"/>
    <col min="49" max="49" width="12.7109375" style="1" customWidth="1"/>
    <col min="50" max="50" width="23.28515625" style="1" customWidth="1"/>
    <col min="51" max="51" width="16.42578125" style="1" customWidth="1"/>
    <col min="52" max="52" width="18.42578125" style="1" customWidth="1"/>
    <col min="53" max="53" width="8" style="4" customWidth="1"/>
    <col min="54" max="60" width="9.140625" style="4"/>
    <col min="61" max="16384" width="9.140625" style="1"/>
  </cols>
  <sheetData>
    <row r="1" spans="1:53" x14ac:dyDescent="0.25">
      <c r="AW1" s="2"/>
      <c r="AX1" s="2"/>
      <c r="AZ1" s="3" t="s">
        <v>0</v>
      </c>
    </row>
    <row r="2" spans="1:53" x14ac:dyDescent="0.25">
      <c r="AC2" s="5"/>
      <c r="AD2" s="5"/>
      <c r="AW2" s="2"/>
      <c r="AX2" s="2"/>
      <c r="AZ2" s="2" t="s">
        <v>1</v>
      </c>
    </row>
    <row r="3" spans="1:53" x14ac:dyDescent="0.25">
      <c r="AC3" s="6"/>
      <c r="AD3" s="6"/>
      <c r="AW3" s="2"/>
      <c r="AX3" s="2"/>
      <c r="AZ3" s="2" t="s">
        <v>2</v>
      </c>
    </row>
    <row r="4" spans="1:53" x14ac:dyDescent="0.25">
      <c r="B4" s="1020" t="s">
        <v>3</v>
      </c>
      <c r="C4" s="1020"/>
      <c r="D4" s="1020"/>
      <c r="E4" s="1020"/>
      <c r="F4" s="1020"/>
      <c r="G4" s="1020"/>
      <c r="H4" s="1020"/>
      <c r="I4" s="1020"/>
      <c r="J4" s="1020"/>
      <c r="K4" s="1020"/>
      <c r="L4" s="1020"/>
      <c r="M4" s="1020"/>
      <c r="N4" s="1020"/>
      <c r="O4" s="1020"/>
      <c r="P4" s="1020"/>
      <c r="Q4" s="1020"/>
      <c r="R4" s="1020"/>
      <c r="S4" s="1020"/>
      <c r="T4" s="1020"/>
      <c r="U4" s="1020"/>
      <c r="V4" s="1020"/>
      <c r="W4" s="1020"/>
      <c r="X4" s="1020"/>
      <c r="Y4" s="1020"/>
      <c r="Z4" s="1020"/>
      <c r="AA4" s="1020"/>
      <c r="AB4" s="1020"/>
      <c r="AC4" s="1020"/>
      <c r="AD4" s="1020"/>
      <c r="AE4" s="1020"/>
      <c r="AF4" s="1020"/>
      <c r="AG4" s="1020"/>
      <c r="AH4" s="1020"/>
      <c r="AI4" s="1020"/>
      <c r="AJ4" s="1020"/>
      <c r="AK4" s="1020"/>
      <c r="AL4" s="1020"/>
      <c r="AM4" s="1020"/>
      <c r="AN4" s="1020"/>
      <c r="AO4" s="1020"/>
      <c r="AP4" s="1020"/>
      <c r="AQ4" s="1020"/>
      <c r="AR4" s="1020"/>
      <c r="AS4" s="1020"/>
      <c r="AT4" s="1020"/>
      <c r="AU4" s="1020"/>
      <c r="AV4" s="1020"/>
      <c r="AW4" s="1020"/>
      <c r="AX4" s="1020"/>
      <c r="AY4" s="1020"/>
    </row>
    <row r="5" spans="1:53" x14ac:dyDescent="0.25">
      <c r="B5" s="1020" t="s">
        <v>191</v>
      </c>
      <c r="C5" s="1029"/>
      <c r="D5" s="1029"/>
      <c r="E5" s="1029"/>
      <c r="F5" s="1029"/>
      <c r="G5" s="1029"/>
      <c r="H5" s="1029"/>
      <c r="I5" s="1029"/>
      <c r="J5" s="1029"/>
      <c r="K5" s="1029"/>
      <c r="L5" s="1029"/>
      <c r="M5" s="1029"/>
      <c r="N5" s="1029"/>
      <c r="O5" s="1029"/>
      <c r="P5" s="1029"/>
      <c r="Q5" s="1029"/>
      <c r="R5" s="1029"/>
      <c r="S5" s="1029"/>
      <c r="T5" s="1029"/>
      <c r="U5" s="1029"/>
      <c r="V5" s="1029"/>
      <c r="W5" s="1029"/>
      <c r="X5" s="1029"/>
      <c r="Y5" s="1029"/>
      <c r="Z5" s="1029"/>
      <c r="AA5" s="1029"/>
      <c r="AB5" s="1029"/>
      <c r="AC5" s="1029"/>
      <c r="AD5" s="1029"/>
      <c r="AE5" s="1029"/>
      <c r="AF5" s="1029"/>
      <c r="AG5" s="1029"/>
      <c r="AH5" s="1029"/>
      <c r="AI5" s="1029"/>
      <c r="AJ5" s="1029"/>
      <c r="AK5" s="1029"/>
      <c r="AL5" s="1029"/>
      <c r="AM5" s="1029"/>
      <c r="AN5" s="1029"/>
      <c r="AO5" s="1029"/>
      <c r="AP5" s="1029"/>
      <c r="AQ5" s="1029"/>
      <c r="AR5" s="1029"/>
      <c r="AS5" s="1029"/>
      <c r="AT5" s="1029"/>
      <c r="AU5" s="1029"/>
      <c r="AV5" s="1029"/>
      <c r="AW5" s="1029"/>
      <c r="AX5" s="1029"/>
      <c r="AY5" s="1029"/>
    </row>
    <row r="6" spans="1:53" x14ac:dyDescent="0.25">
      <c r="B6" s="1020"/>
      <c r="C6" s="1020"/>
      <c r="D6" s="1020"/>
      <c r="E6" s="1020"/>
      <c r="F6" s="1020"/>
      <c r="G6" s="1020"/>
      <c r="H6" s="1020"/>
      <c r="I6" s="1020"/>
      <c r="J6" s="1020"/>
      <c r="K6" s="1020"/>
      <c r="L6" s="1020"/>
      <c r="M6" s="1020"/>
      <c r="N6" s="1020"/>
      <c r="O6" s="1020"/>
      <c r="P6" s="1020"/>
      <c r="Q6" s="1020"/>
      <c r="R6" s="1020"/>
      <c r="S6" s="1020"/>
      <c r="T6" s="1020"/>
      <c r="U6" s="1020"/>
      <c r="V6" s="1020"/>
      <c r="W6" s="1020"/>
      <c r="X6" s="1020"/>
      <c r="Y6" s="1020"/>
      <c r="Z6" s="1020"/>
      <c r="AA6" s="1020"/>
      <c r="AB6" s="1020"/>
      <c r="AC6" s="1020"/>
      <c r="AD6" s="1020"/>
      <c r="AE6" s="1020"/>
      <c r="AF6" s="1020"/>
      <c r="AG6" s="1020"/>
      <c r="AH6" s="1020"/>
      <c r="AI6" s="1020"/>
      <c r="AJ6" s="1020"/>
      <c r="AK6" s="1020"/>
      <c r="AL6" s="1020"/>
      <c r="AM6" s="1020"/>
      <c r="AN6" s="1020"/>
      <c r="AO6" s="1020"/>
      <c r="AP6" s="1020"/>
      <c r="AQ6" s="1020"/>
      <c r="AR6" s="1020"/>
      <c r="AS6" s="1020"/>
      <c r="AT6" s="1020"/>
      <c r="AU6" s="1020"/>
      <c r="AV6" s="1020"/>
      <c r="AW6" s="1020"/>
      <c r="AX6" s="1020"/>
      <c r="AY6" s="1020"/>
    </row>
    <row r="7" spans="1:53" x14ac:dyDescent="0.25">
      <c r="B7" s="1020" t="s">
        <v>706</v>
      </c>
      <c r="C7" s="1020"/>
      <c r="D7" s="1020"/>
      <c r="E7" s="1020"/>
      <c r="F7" s="1020"/>
      <c r="G7" s="1020"/>
      <c r="H7" s="1020"/>
      <c r="I7" s="1020"/>
      <c r="J7" s="1020"/>
      <c r="K7" s="1020"/>
      <c r="L7" s="1020"/>
      <c r="M7" s="1020"/>
      <c r="N7" s="1020"/>
      <c r="O7" s="1020"/>
      <c r="P7" s="1020"/>
      <c r="Q7" s="1020"/>
      <c r="R7" s="1020"/>
      <c r="S7" s="1020"/>
      <c r="T7" s="1020"/>
      <c r="U7" s="1020"/>
      <c r="V7" s="1020"/>
      <c r="W7" s="1020"/>
      <c r="X7" s="1020"/>
      <c r="Y7" s="1020"/>
      <c r="Z7" s="1020"/>
      <c r="AA7" s="1020"/>
      <c r="AB7" s="1020"/>
      <c r="AC7" s="1020"/>
      <c r="AD7" s="1020"/>
      <c r="AE7" s="1020"/>
      <c r="AF7" s="1020"/>
      <c r="AG7" s="1020"/>
      <c r="AH7" s="1020"/>
      <c r="AI7" s="1020"/>
      <c r="AJ7" s="1020"/>
      <c r="AK7" s="1020"/>
      <c r="AL7" s="1020"/>
      <c r="AM7" s="1020"/>
      <c r="AN7" s="1020"/>
      <c r="AO7" s="1020"/>
      <c r="AP7" s="1020"/>
      <c r="AQ7" s="1020"/>
      <c r="AR7" s="1020"/>
      <c r="AS7" s="1020"/>
      <c r="AT7" s="1020"/>
      <c r="AU7" s="1020"/>
      <c r="AV7" s="1020"/>
      <c r="AW7" s="1020"/>
      <c r="AX7" s="1020"/>
      <c r="AY7" s="1020"/>
    </row>
    <row r="8" spans="1:53" x14ac:dyDescent="0.25">
      <c r="B8" s="1022" t="s">
        <v>4</v>
      </c>
      <c r="C8" s="1022"/>
      <c r="D8" s="1022"/>
      <c r="E8" s="1022"/>
      <c r="F8" s="1022"/>
      <c r="G8" s="1022"/>
      <c r="H8" s="1022"/>
      <c r="I8" s="1022"/>
      <c r="J8" s="1022"/>
      <c r="K8" s="1022"/>
      <c r="L8" s="1022"/>
      <c r="M8" s="1022"/>
      <c r="N8" s="1022"/>
      <c r="O8" s="1022"/>
      <c r="P8" s="1022"/>
      <c r="Q8" s="1022"/>
      <c r="R8" s="1022"/>
      <c r="S8" s="1022"/>
      <c r="T8" s="1022"/>
      <c r="U8" s="1022"/>
      <c r="V8" s="1022"/>
      <c r="W8" s="1022"/>
      <c r="X8" s="1022"/>
      <c r="Y8" s="1022"/>
      <c r="Z8" s="1022"/>
      <c r="AA8" s="1022"/>
      <c r="AB8" s="1022"/>
      <c r="AC8" s="1022"/>
      <c r="AD8" s="1022"/>
      <c r="AE8" s="1022"/>
      <c r="AF8" s="1022"/>
      <c r="AG8" s="1022"/>
      <c r="AH8" s="1022"/>
      <c r="AI8" s="1022"/>
      <c r="AJ8" s="1022"/>
      <c r="AK8" s="1022"/>
      <c r="AL8" s="1022"/>
      <c r="AM8" s="1022"/>
      <c r="AN8" s="1022"/>
      <c r="AO8" s="1022"/>
      <c r="AP8" s="1022"/>
      <c r="AQ8" s="1022"/>
      <c r="AR8" s="1022"/>
      <c r="AS8" s="1022"/>
      <c r="AT8" s="1022"/>
      <c r="AU8" s="1022"/>
      <c r="AV8" s="1022"/>
      <c r="AW8" s="1022"/>
      <c r="AX8" s="1022"/>
      <c r="AY8" s="1022"/>
    </row>
    <row r="9" spans="1:53" x14ac:dyDescent="0.25">
      <c r="B9" s="1021"/>
      <c r="C9" s="1021"/>
      <c r="D9" s="1021"/>
      <c r="E9" s="1021"/>
      <c r="F9" s="1021"/>
      <c r="G9" s="1021"/>
      <c r="H9" s="1021"/>
      <c r="I9" s="1021"/>
      <c r="J9" s="1021"/>
      <c r="K9" s="1021"/>
      <c r="L9" s="1021"/>
      <c r="M9" s="1021"/>
      <c r="N9" s="1021"/>
      <c r="O9" s="1021"/>
      <c r="P9" s="1021"/>
      <c r="Q9" s="1021"/>
      <c r="R9" s="1021"/>
      <c r="S9" s="1021"/>
      <c r="T9" s="1021"/>
      <c r="U9" s="1021"/>
      <c r="V9" s="1021"/>
      <c r="W9" s="1021"/>
      <c r="X9" s="1021"/>
      <c r="Y9" s="1021"/>
      <c r="Z9" s="1021"/>
      <c r="AA9" s="1021"/>
      <c r="AB9" s="1021"/>
      <c r="AC9" s="1021"/>
      <c r="AD9" s="1021"/>
      <c r="AE9" s="1021"/>
      <c r="AF9" s="1021"/>
      <c r="AG9" s="1021"/>
      <c r="AH9" s="1021"/>
      <c r="AI9" s="1021"/>
      <c r="AJ9" s="1021"/>
      <c r="AK9" s="1021"/>
      <c r="AL9" s="1021"/>
      <c r="AM9" s="1021"/>
      <c r="AN9" s="1021"/>
      <c r="AO9" s="1021"/>
      <c r="AP9" s="1021"/>
      <c r="AQ9" s="1021"/>
      <c r="AR9" s="1021"/>
      <c r="AS9" s="1021"/>
      <c r="AT9" s="1021"/>
      <c r="AU9" s="1021"/>
      <c r="AV9" s="1021"/>
      <c r="AW9" s="1021"/>
      <c r="AX9" s="1021"/>
      <c r="AY9" s="1021"/>
    </row>
    <row r="10" spans="1:53" x14ac:dyDescent="0.25">
      <c r="B10" s="1020" t="s">
        <v>1741</v>
      </c>
      <c r="C10" s="1020"/>
      <c r="D10" s="1020"/>
      <c r="E10" s="1020"/>
      <c r="F10" s="1020"/>
      <c r="G10" s="1020"/>
      <c r="H10" s="1020"/>
      <c r="I10" s="1020"/>
      <c r="J10" s="1020"/>
      <c r="K10" s="1020"/>
      <c r="L10" s="1020"/>
      <c r="M10" s="1020"/>
      <c r="N10" s="1020"/>
      <c r="O10" s="1020"/>
      <c r="P10" s="1020"/>
      <c r="Q10" s="1020"/>
      <c r="R10" s="1020"/>
      <c r="S10" s="1020"/>
      <c r="T10" s="1020"/>
      <c r="U10" s="1020"/>
      <c r="V10" s="1020"/>
      <c r="W10" s="1020"/>
      <c r="X10" s="1020"/>
      <c r="Y10" s="1020"/>
      <c r="Z10" s="1020"/>
      <c r="AA10" s="1020"/>
      <c r="AB10" s="1020"/>
      <c r="AC10" s="1020"/>
      <c r="AD10" s="1020"/>
      <c r="AE10" s="1020"/>
      <c r="AF10" s="1020"/>
      <c r="AG10" s="1020"/>
      <c r="AH10" s="1020"/>
      <c r="AI10" s="1020"/>
      <c r="AJ10" s="1020"/>
      <c r="AK10" s="1020"/>
      <c r="AL10" s="1020"/>
      <c r="AM10" s="1020"/>
      <c r="AN10" s="1020"/>
      <c r="AO10" s="1020"/>
      <c r="AP10" s="1020"/>
      <c r="AQ10" s="1020"/>
      <c r="AR10" s="1020"/>
      <c r="AS10" s="1020"/>
      <c r="AT10" s="1020"/>
      <c r="AU10" s="1020"/>
      <c r="AV10" s="1020"/>
      <c r="AW10" s="1020"/>
      <c r="AX10" s="1020"/>
      <c r="AY10" s="1020"/>
    </row>
    <row r="12" spans="1:53" x14ac:dyDescent="0.25">
      <c r="B12" s="1021" t="s">
        <v>803</v>
      </c>
      <c r="C12" s="1021"/>
      <c r="D12" s="1021"/>
      <c r="E12" s="1021"/>
      <c r="F12" s="1021"/>
      <c r="G12" s="1021"/>
      <c r="H12" s="1021"/>
      <c r="I12" s="1021"/>
      <c r="J12" s="1021"/>
      <c r="K12" s="1021"/>
      <c r="L12" s="1021"/>
      <c r="M12" s="1021"/>
      <c r="N12" s="1021"/>
      <c r="O12" s="1021"/>
      <c r="P12" s="1021"/>
      <c r="Q12" s="1021"/>
      <c r="R12" s="1021"/>
      <c r="S12" s="1021"/>
      <c r="T12" s="1021"/>
      <c r="U12" s="1021"/>
      <c r="V12" s="1021"/>
      <c r="W12" s="1021"/>
      <c r="X12" s="1021"/>
      <c r="Y12" s="1021"/>
      <c r="Z12" s="1021"/>
      <c r="AA12" s="1021"/>
      <c r="AB12" s="1021"/>
      <c r="AC12" s="1021"/>
      <c r="AD12" s="1021"/>
      <c r="AE12" s="1021"/>
      <c r="AF12" s="1021"/>
      <c r="AG12" s="1021"/>
      <c r="AH12" s="1021"/>
      <c r="AI12" s="1021"/>
      <c r="AJ12" s="1021"/>
      <c r="AK12" s="1021"/>
      <c r="AL12" s="1021"/>
      <c r="AM12" s="1021"/>
      <c r="AN12" s="1021"/>
      <c r="AO12" s="1021"/>
      <c r="AP12" s="1021"/>
      <c r="AQ12" s="1021"/>
      <c r="AR12" s="1021"/>
      <c r="AS12" s="1021"/>
      <c r="AT12" s="1021"/>
      <c r="AU12" s="1021"/>
      <c r="AV12" s="1021"/>
      <c r="AW12" s="1021"/>
      <c r="AX12" s="1021"/>
      <c r="AY12" s="1021"/>
    </row>
    <row r="13" spans="1:53" x14ac:dyDescent="0.25">
      <c r="B13" s="1022" t="s">
        <v>6</v>
      </c>
      <c r="C13" s="1022"/>
      <c r="D13" s="1022"/>
      <c r="E13" s="1022"/>
      <c r="F13" s="1022"/>
      <c r="G13" s="1022"/>
      <c r="H13" s="1022"/>
      <c r="I13" s="1022"/>
      <c r="J13" s="1022"/>
      <c r="K13" s="1022"/>
      <c r="L13" s="1022"/>
      <c r="M13" s="1022"/>
      <c r="N13" s="1022"/>
      <c r="O13" s="1022"/>
      <c r="P13" s="1022"/>
      <c r="Q13" s="1022"/>
      <c r="R13" s="1022"/>
      <c r="S13" s="1022"/>
      <c r="T13" s="1022"/>
      <c r="U13" s="1022"/>
      <c r="V13" s="1022"/>
      <c r="W13" s="1022"/>
      <c r="X13" s="1022"/>
      <c r="Y13" s="1022"/>
      <c r="Z13" s="1022"/>
      <c r="AA13" s="1022"/>
      <c r="AB13" s="1022"/>
      <c r="AC13" s="1022"/>
      <c r="AD13" s="1022"/>
      <c r="AE13" s="1022"/>
      <c r="AF13" s="1022"/>
      <c r="AG13" s="1022"/>
      <c r="AH13" s="1022"/>
      <c r="AI13" s="1022"/>
      <c r="AJ13" s="1022"/>
      <c r="AK13" s="1022"/>
      <c r="AL13" s="1022"/>
      <c r="AM13" s="1022"/>
      <c r="AN13" s="1022"/>
      <c r="AO13" s="1022"/>
      <c r="AP13" s="1022"/>
      <c r="AQ13" s="1022"/>
      <c r="AR13" s="1022"/>
      <c r="AS13" s="1022"/>
      <c r="AT13" s="1022"/>
      <c r="AU13" s="1022"/>
      <c r="AV13" s="1022"/>
      <c r="AW13" s="1022"/>
      <c r="AX13" s="1022"/>
      <c r="AY13" s="1022"/>
    </row>
    <row r="14" spans="1:53" ht="16.5" thickBot="1" x14ac:dyDescent="0.3"/>
    <row r="15" spans="1:53" ht="33.75" customHeight="1" thickBot="1" x14ac:dyDescent="0.3">
      <c r="A15" s="7"/>
      <c r="B15" s="1023" t="s">
        <v>7</v>
      </c>
      <c r="C15" s="1023" t="s">
        <v>8</v>
      </c>
      <c r="D15" s="1023" t="s">
        <v>9</v>
      </c>
      <c r="E15" s="1012" t="s">
        <v>10</v>
      </c>
      <c r="F15" s="1015"/>
      <c r="G15" s="1015"/>
      <c r="H15" s="1015"/>
      <c r="I15" s="1015"/>
      <c r="J15" s="1015"/>
      <c r="K15" s="1015"/>
      <c r="L15" s="1015"/>
      <c r="M15" s="1015"/>
      <c r="N15" s="1015"/>
      <c r="O15" s="1015"/>
      <c r="P15" s="1015"/>
      <c r="Q15" s="1015"/>
      <c r="R15" s="1015"/>
      <c r="S15" s="1015"/>
      <c r="T15" s="1015"/>
      <c r="U15" s="1015"/>
      <c r="V15" s="1015"/>
      <c r="W15" s="1015"/>
      <c r="X15" s="1015"/>
      <c r="Y15" s="1015"/>
      <c r="Z15" s="1015"/>
      <c r="AA15" s="1015"/>
      <c r="AB15" s="1015"/>
      <c r="AC15" s="1015"/>
      <c r="AD15" s="1015"/>
      <c r="AE15" s="1015"/>
      <c r="AF15" s="1015"/>
      <c r="AG15" s="1015"/>
      <c r="AH15" s="1015"/>
      <c r="AI15" s="1015"/>
      <c r="AJ15" s="1015"/>
      <c r="AK15" s="1015"/>
      <c r="AL15" s="1015"/>
      <c r="AM15" s="1015"/>
      <c r="AN15" s="1015"/>
      <c r="AO15" s="1015"/>
      <c r="AP15" s="1015"/>
      <c r="AQ15" s="1015"/>
      <c r="AR15" s="1015"/>
      <c r="AS15" s="1015"/>
      <c r="AT15" s="1015"/>
      <c r="AU15" s="1015"/>
      <c r="AV15" s="1015"/>
      <c r="AW15" s="1015"/>
      <c r="AX15" s="1015"/>
      <c r="AY15" s="1015"/>
      <c r="AZ15" s="1013"/>
      <c r="BA15" s="8"/>
    </row>
    <row r="16" spans="1:53" ht="47.25" customHeight="1" thickBot="1" x14ac:dyDescent="0.3">
      <c r="A16" s="7"/>
      <c r="B16" s="1024"/>
      <c r="C16" s="1024"/>
      <c r="D16" s="1026"/>
      <c r="E16" s="1027" t="s">
        <v>11</v>
      </c>
      <c r="F16" s="1028"/>
      <c r="G16" s="1028"/>
      <c r="H16" s="1028"/>
      <c r="I16" s="1028"/>
      <c r="J16" s="1028"/>
      <c r="K16" s="1028"/>
      <c r="L16" s="1028"/>
      <c r="M16" s="1015"/>
      <c r="N16" s="1015"/>
      <c r="O16" s="1015"/>
      <c r="P16" s="1015"/>
      <c r="Q16" s="1015"/>
      <c r="R16" s="1015"/>
      <c r="S16" s="1015"/>
      <c r="T16" s="1013"/>
      <c r="U16" s="1012" t="s">
        <v>12</v>
      </c>
      <c r="V16" s="1015"/>
      <c r="W16" s="1015"/>
      <c r="X16" s="1015"/>
      <c r="Y16" s="1015"/>
      <c r="Z16" s="1015"/>
      <c r="AA16" s="1015"/>
      <c r="AB16" s="1015"/>
      <c r="AC16" s="1015"/>
      <c r="AD16" s="1013"/>
      <c r="AE16" s="1012" t="s">
        <v>13</v>
      </c>
      <c r="AF16" s="1015"/>
      <c r="AG16" s="1015"/>
      <c r="AH16" s="1015"/>
      <c r="AI16" s="1015"/>
      <c r="AJ16" s="1013"/>
      <c r="AK16" s="1012" t="s">
        <v>14</v>
      </c>
      <c r="AL16" s="1015"/>
      <c r="AM16" s="1015"/>
      <c r="AN16" s="1013"/>
      <c r="AO16" s="1012" t="s">
        <v>15</v>
      </c>
      <c r="AP16" s="1015"/>
      <c r="AQ16" s="1015"/>
      <c r="AR16" s="1015"/>
      <c r="AS16" s="1015"/>
      <c r="AT16" s="1013"/>
      <c r="AU16" s="1015" t="s">
        <v>16</v>
      </c>
      <c r="AV16" s="1015"/>
      <c r="AW16" s="1015"/>
      <c r="AX16" s="1013"/>
      <c r="AY16" s="1015" t="s">
        <v>17</v>
      </c>
      <c r="AZ16" s="1013"/>
      <c r="BA16" s="8"/>
    </row>
    <row r="17" spans="1:90" s="10" customFormat="1" ht="48" customHeight="1" thickBot="1" x14ac:dyDescent="0.3">
      <c r="A17" s="9"/>
      <c r="B17" s="1024"/>
      <c r="C17" s="1024"/>
      <c r="D17" s="1026"/>
      <c r="E17" s="1012" t="s">
        <v>18</v>
      </c>
      <c r="F17" s="1013"/>
      <c r="G17" s="1012" t="s">
        <v>19</v>
      </c>
      <c r="H17" s="1013"/>
      <c r="I17" s="1012" t="s">
        <v>20</v>
      </c>
      <c r="J17" s="1013"/>
      <c r="K17" s="1012" t="s">
        <v>21</v>
      </c>
      <c r="L17" s="1013"/>
      <c r="M17" s="1015" t="s">
        <v>22</v>
      </c>
      <c r="N17" s="1013"/>
      <c r="O17" s="1012" t="s">
        <v>23</v>
      </c>
      <c r="P17" s="1013"/>
      <c r="Q17" s="1012" t="s">
        <v>24</v>
      </c>
      <c r="R17" s="1013"/>
      <c r="S17" s="1012" t="s">
        <v>25</v>
      </c>
      <c r="T17" s="1013"/>
      <c r="U17" s="1012" t="s">
        <v>26</v>
      </c>
      <c r="V17" s="1013"/>
      <c r="W17" s="1012" t="s">
        <v>27</v>
      </c>
      <c r="X17" s="1013"/>
      <c r="Y17" s="1014" t="s">
        <v>28</v>
      </c>
      <c r="Z17" s="1011"/>
      <c r="AA17" s="1010" t="s">
        <v>29</v>
      </c>
      <c r="AB17" s="1011"/>
      <c r="AC17" s="1010" t="s">
        <v>30</v>
      </c>
      <c r="AD17" s="1011"/>
      <c r="AE17" s="1012" t="s">
        <v>31</v>
      </c>
      <c r="AF17" s="1013"/>
      <c r="AG17" s="1012" t="s">
        <v>32</v>
      </c>
      <c r="AH17" s="1013"/>
      <c r="AI17" s="1012" t="s">
        <v>33</v>
      </c>
      <c r="AJ17" s="1013"/>
      <c r="AK17" s="1012" t="s">
        <v>34</v>
      </c>
      <c r="AL17" s="1013"/>
      <c r="AM17" s="1012" t="s">
        <v>35</v>
      </c>
      <c r="AN17" s="1013"/>
      <c r="AO17" s="1018" t="s">
        <v>36</v>
      </c>
      <c r="AP17" s="1019"/>
      <c r="AQ17" s="1012" t="s">
        <v>37</v>
      </c>
      <c r="AR17" s="1013"/>
      <c r="AS17" s="1012" t="s">
        <v>38</v>
      </c>
      <c r="AT17" s="1013"/>
      <c r="AU17" s="1015" t="s">
        <v>39</v>
      </c>
      <c r="AV17" s="1013"/>
      <c r="AW17" s="1018" t="s">
        <v>40</v>
      </c>
      <c r="AX17" s="1019"/>
      <c r="AY17" s="1016" t="s">
        <v>41</v>
      </c>
      <c r="AZ17" s="1017"/>
      <c r="BA17" s="8"/>
      <c r="BB17" s="4"/>
      <c r="BC17" s="4"/>
      <c r="BD17" s="4"/>
      <c r="BE17" s="4"/>
      <c r="BF17" s="4"/>
      <c r="BG17" s="4"/>
      <c r="BH17" s="4"/>
    </row>
    <row r="18" spans="1:90" s="10" customFormat="1" ht="75.75" customHeight="1" thickBot="1" x14ac:dyDescent="0.3">
      <c r="A18" s="9"/>
      <c r="B18" s="1025"/>
      <c r="C18" s="1025"/>
      <c r="D18" s="1010"/>
      <c r="E18" s="11" t="s">
        <v>42</v>
      </c>
      <c r="F18" s="12" t="s">
        <v>43</v>
      </c>
      <c r="G18" s="11" t="s">
        <v>720</v>
      </c>
      <c r="H18" s="12" t="s">
        <v>43</v>
      </c>
      <c r="I18" s="11" t="s">
        <v>718</v>
      </c>
      <c r="J18" s="12" t="s">
        <v>43</v>
      </c>
      <c r="K18" s="11" t="s">
        <v>718</v>
      </c>
      <c r="L18" s="12" t="s">
        <v>719</v>
      </c>
      <c r="M18" s="13" t="s">
        <v>721</v>
      </c>
      <c r="N18" s="12" t="s">
        <v>43</v>
      </c>
      <c r="O18" s="11" t="s">
        <v>42</v>
      </c>
      <c r="P18" s="12" t="s">
        <v>43</v>
      </c>
      <c r="Q18" s="11" t="s">
        <v>42</v>
      </c>
      <c r="R18" s="12" t="s">
        <v>43</v>
      </c>
      <c r="S18" s="11" t="s">
        <v>42</v>
      </c>
      <c r="T18" s="12" t="s">
        <v>43</v>
      </c>
      <c r="U18" s="11" t="s">
        <v>42</v>
      </c>
      <c r="V18" s="12" t="s">
        <v>43</v>
      </c>
      <c r="W18" s="11" t="s">
        <v>42</v>
      </c>
      <c r="X18" s="12" t="s">
        <v>43</v>
      </c>
      <c r="Y18" s="13" t="s">
        <v>42</v>
      </c>
      <c r="Z18" s="12" t="s">
        <v>43</v>
      </c>
      <c r="AA18" s="11" t="s">
        <v>42</v>
      </c>
      <c r="AB18" s="12" t="s">
        <v>43</v>
      </c>
      <c r="AC18" s="11" t="s">
        <v>42</v>
      </c>
      <c r="AD18" s="12" t="s">
        <v>43</v>
      </c>
      <c r="AE18" s="11" t="s">
        <v>42</v>
      </c>
      <c r="AF18" s="12" t="s">
        <v>43</v>
      </c>
      <c r="AG18" s="11" t="s">
        <v>42</v>
      </c>
      <c r="AH18" s="12" t="s">
        <v>43</v>
      </c>
      <c r="AI18" s="11" t="s">
        <v>42</v>
      </c>
      <c r="AJ18" s="12" t="s">
        <v>43</v>
      </c>
      <c r="AK18" s="11" t="s">
        <v>42</v>
      </c>
      <c r="AL18" s="12" t="s">
        <v>43</v>
      </c>
      <c r="AM18" s="11" t="s">
        <v>42</v>
      </c>
      <c r="AN18" s="12" t="s">
        <v>43</v>
      </c>
      <c r="AO18" s="14" t="s">
        <v>722</v>
      </c>
      <c r="AP18" s="15" t="s">
        <v>723</v>
      </c>
      <c r="AQ18" s="14" t="s">
        <v>42</v>
      </c>
      <c r="AR18" s="15" t="s">
        <v>43</v>
      </c>
      <c r="AS18" s="14" t="s">
        <v>42</v>
      </c>
      <c r="AT18" s="15" t="s">
        <v>43</v>
      </c>
      <c r="AU18" s="16" t="s">
        <v>42</v>
      </c>
      <c r="AV18" s="15" t="s">
        <v>43</v>
      </c>
      <c r="AW18" s="14" t="s">
        <v>42</v>
      </c>
      <c r="AX18" s="17" t="s">
        <v>43</v>
      </c>
      <c r="AY18" s="14" t="s">
        <v>42</v>
      </c>
      <c r="AZ18" s="15" t="s">
        <v>43</v>
      </c>
      <c r="BA18" s="8"/>
      <c r="BB18" s="4"/>
      <c r="BC18" s="4"/>
      <c r="BD18" s="4"/>
      <c r="BE18" s="4"/>
      <c r="BF18" s="4"/>
      <c r="BG18" s="4"/>
      <c r="BH18" s="4"/>
    </row>
    <row r="19" spans="1:90" x14ac:dyDescent="0.25">
      <c r="A19" s="7"/>
      <c r="B19" s="658">
        <v>1</v>
      </c>
      <c r="C19" s="658">
        <v>2</v>
      </c>
      <c r="D19" s="658">
        <v>3</v>
      </c>
      <c r="E19" s="18" t="s">
        <v>44</v>
      </c>
      <c r="F19" s="18" t="s">
        <v>45</v>
      </c>
      <c r="G19" s="18" t="s">
        <v>46</v>
      </c>
      <c r="H19" s="18" t="s">
        <v>47</v>
      </c>
      <c r="I19" s="18" t="s">
        <v>48</v>
      </c>
      <c r="J19" s="18" t="s">
        <v>49</v>
      </c>
      <c r="K19" s="18" t="s">
        <v>50</v>
      </c>
      <c r="L19" s="18" t="s">
        <v>51</v>
      </c>
      <c r="M19" s="18" t="s">
        <v>52</v>
      </c>
      <c r="N19" s="18" t="s">
        <v>53</v>
      </c>
      <c r="O19" s="18" t="s">
        <v>54</v>
      </c>
      <c r="P19" s="18" t="s">
        <v>55</v>
      </c>
      <c r="Q19" s="18" t="s">
        <v>56</v>
      </c>
      <c r="R19" s="18" t="s">
        <v>57</v>
      </c>
      <c r="S19" s="18" t="s">
        <v>58</v>
      </c>
      <c r="T19" s="18" t="s">
        <v>59</v>
      </c>
      <c r="U19" s="19" t="s">
        <v>60</v>
      </c>
      <c r="V19" s="19" t="s">
        <v>61</v>
      </c>
      <c r="W19" s="19" t="s">
        <v>62</v>
      </c>
      <c r="X19" s="19" t="s">
        <v>63</v>
      </c>
      <c r="Y19" s="19" t="s">
        <v>64</v>
      </c>
      <c r="Z19" s="19" t="s">
        <v>65</v>
      </c>
      <c r="AA19" s="19" t="s">
        <v>66</v>
      </c>
      <c r="AB19" s="19" t="s">
        <v>67</v>
      </c>
      <c r="AC19" s="19" t="s">
        <v>68</v>
      </c>
      <c r="AD19" s="19" t="s">
        <v>69</v>
      </c>
      <c r="AE19" s="19" t="s">
        <v>70</v>
      </c>
      <c r="AF19" s="19" t="s">
        <v>71</v>
      </c>
      <c r="AG19" s="19" t="s">
        <v>72</v>
      </c>
      <c r="AH19" s="19" t="s">
        <v>73</v>
      </c>
      <c r="AI19" s="19" t="s">
        <v>74</v>
      </c>
      <c r="AJ19" s="19" t="s">
        <v>75</v>
      </c>
      <c r="AK19" s="19" t="s">
        <v>76</v>
      </c>
      <c r="AL19" s="19" t="s">
        <v>77</v>
      </c>
      <c r="AM19" s="19" t="s">
        <v>78</v>
      </c>
      <c r="AN19" s="19" t="s">
        <v>79</v>
      </c>
      <c r="AO19" s="19" t="s">
        <v>80</v>
      </c>
      <c r="AP19" s="19" t="s">
        <v>81</v>
      </c>
      <c r="AQ19" s="19" t="s">
        <v>82</v>
      </c>
      <c r="AR19" s="19" t="s">
        <v>83</v>
      </c>
      <c r="AS19" s="19" t="s">
        <v>84</v>
      </c>
      <c r="AT19" s="19" t="s">
        <v>85</v>
      </c>
      <c r="AU19" s="19" t="s">
        <v>86</v>
      </c>
      <c r="AV19" s="19" t="s">
        <v>87</v>
      </c>
      <c r="AW19" s="19" t="s">
        <v>88</v>
      </c>
      <c r="AX19" s="19" t="s">
        <v>89</v>
      </c>
      <c r="AY19" s="20" t="s">
        <v>90</v>
      </c>
      <c r="AZ19" s="20" t="s">
        <v>91</v>
      </c>
      <c r="BA19" s="8"/>
    </row>
    <row r="20" spans="1:90" s="24" customFormat="1" ht="48" customHeight="1" x14ac:dyDescent="0.25">
      <c r="A20" s="21"/>
      <c r="B20" s="659">
        <v>0</v>
      </c>
      <c r="C20" s="659" t="s">
        <v>92</v>
      </c>
      <c r="D20" s="660" t="s">
        <v>93</v>
      </c>
      <c r="E20" s="661">
        <f>SUM(E21:E26)</f>
        <v>0.55000000000000004</v>
      </c>
      <c r="F20" s="661">
        <f>SUM(F21:F26)</f>
        <v>0.55000000000000004</v>
      </c>
      <c r="G20" s="662">
        <f t="shared" ref="G20:AZ20" si="0">SUM(G21:G26)</f>
        <v>0</v>
      </c>
      <c r="H20" s="663">
        <f t="shared" si="0"/>
        <v>0</v>
      </c>
      <c r="I20" s="663">
        <f t="shared" si="0"/>
        <v>1.4510000000000001</v>
      </c>
      <c r="J20" s="663">
        <f t="shared" si="0"/>
        <v>4.3010000000000002</v>
      </c>
      <c r="K20" s="661">
        <f t="shared" si="0"/>
        <v>6.0030000000000001</v>
      </c>
      <c r="L20" s="661">
        <f t="shared" si="0"/>
        <v>6.0030000000000001</v>
      </c>
      <c r="M20" s="661">
        <f t="shared" si="0"/>
        <v>182</v>
      </c>
      <c r="N20" s="661">
        <f t="shared" si="0"/>
        <v>182</v>
      </c>
      <c r="O20" s="661">
        <f t="shared" si="0"/>
        <v>0</v>
      </c>
      <c r="P20" s="661">
        <f t="shared" si="0"/>
        <v>0</v>
      </c>
      <c r="Q20" s="661">
        <f t="shared" si="0"/>
        <v>0</v>
      </c>
      <c r="R20" s="661">
        <f t="shared" si="0"/>
        <v>0</v>
      </c>
      <c r="S20" s="661">
        <f t="shared" si="0"/>
        <v>0</v>
      </c>
      <c r="T20" s="661">
        <f t="shared" si="0"/>
        <v>0</v>
      </c>
      <c r="U20" s="663">
        <f t="shared" si="0"/>
        <v>0</v>
      </c>
      <c r="V20" s="663">
        <f t="shared" si="0"/>
        <v>0</v>
      </c>
      <c r="W20" s="663">
        <f t="shared" si="0"/>
        <v>0</v>
      </c>
      <c r="X20" s="663">
        <f t="shared" si="0"/>
        <v>0</v>
      </c>
      <c r="Y20" s="661">
        <f t="shared" si="0"/>
        <v>0</v>
      </c>
      <c r="Z20" s="661">
        <f t="shared" si="0"/>
        <v>0</v>
      </c>
      <c r="AA20" s="661">
        <f t="shared" si="0"/>
        <v>0</v>
      </c>
      <c r="AB20" s="661">
        <f t="shared" si="0"/>
        <v>0</v>
      </c>
      <c r="AC20" s="661">
        <f t="shared" si="0"/>
        <v>0</v>
      </c>
      <c r="AD20" s="661">
        <f t="shared" si="0"/>
        <v>0</v>
      </c>
      <c r="AE20" s="661">
        <f t="shared" si="0"/>
        <v>0</v>
      </c>
      <c r="AF20" s="661">
        <f t="shared" si="0"/>
        <v>0</v>
      </c>
      <c r="AG20" s="661">
        <f t="shared" si="0"/>
        <v>0</v>
      </c>
      <c r="AH20" s="661">
        <f t="shared" si="0"/>
        <v>0</v>
      </c>
      <c r="AI20" s="661">
        <f t="shared" si="0"/>
        <v>0</v>
      </c>
      <c r="AJ20" s="661">
        <f t="shared" si="0"/>
        <v>0</v>
      </c>
      <c r="AK20" s="661">
        <f t="shared" si="0"/>
        <v>0</v>
      </c>
      <c r="AL20" s="661">
        <f t="shared" si="0"/>
        <v>0</v>
      </c>
      <c r="AM20" s="661">
        <f t="shared" si="0"/>
        <v>0</v>
      </c>
      <c r="AN20" s="661">
        <f t="shared" si="0"/>
        <v>0</v>
      </c>
      <c r="AO20" s="663">
        <f>SUM(AO21:AO26)</f>
        <v>55.944000000000003</v>
      </c>
      <c r="AP20" s="663">
        <f t="shared" si="0"/>
        <v>63.903100000000009</v>
      </c>
      <c r="AQ20" s="661">
        <f t="shared" si="0"/>
        <v>0</v>
      </c>
      <c r="AR20" s="661">
        <f t="shared" si="0"/>
        <v>0</v>
      </c>
      <c r="AS20" s="663">
        <f t="shared" si="0"/>
        <v>0</v>
      </c>
      <c r="AT20" s="663">
        <f t="shared" si="0"/>
        <v>0</v>
      </c>
      <c r="AU20" s="661">
        <f t="shared" si="0"/>
        <v>0</v>
      </c>
      <c r="AV20" s="661">
        <f t="shared" si="0"/>
        <v>0</v>
      </c>
      <c r="AW20" s="663">
        <f t="shared" si="0"/>
        <v>3.1001000000000003</v>
      </c>
      <c r="AX20" s="663">
        <f t="shared" si="0"/>
        <v>11.100000000000001</v>
      </c>
      <c r="AY20" s="661">
        <f t="shared" si="0"/>
        <v>0</v>
      </c>
      <c r="AZ20" s="661">
        <f t="shared" si="0"/>
        <v>0</v>
      </c>
      <c r="BA20" s="22"/>
      <c r="BB20" s="23"/>
      <c r="BC20" s="22"/>
      <c r="BD20" s="22"/>
      <c r="BE20" s="22"/>
      <c r="BF20" s="22"/>
      <c r="BG20" s="22"/>
      <c r="BH20" s="22"/>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row>
    <row r="21" spans="1:90" s="24" customFormat="1" ht="42" customHeight="1" x14ac:dyDescent="0.25">
      <c r="A21" s="21"/>
      <c r="B21" s="664" t="s">
        <v>94</v>
      </c>
      <c r="C21" s="651" t="s">
        <v>95</v>
      </c>
      <c r="D21" s="656" t="s">
        <v>93</v>
      </c>
      <c r="E21" s="657">
        <f>E28</f>
        <v>0</v>
      </c>
      <c r="F21" s="657">
        <f>F28</f>
        <v>0</v>
      </c>
      <c r="G21" s="665">
        <f>SUBTOTAL(9,G22:G80)</f>
        <v>0</v>
      </c>
      <c r="H21" s="657">
        <f t="shared" ref="H21:AZ21" si="1">H28</f>
        <v>0</v>
      </c>
      <c r="I21" s="657">
        <f t="shared" si="1"/>
        <v>0</v>
      </c>
      <c r="J21" s="657">
        <f t="shared" si="1"/>
        <v>0</v>
      </c>
      <c r="K21" s="657">
        <f t="shared" si="1"/>
        <v>0</v>
      </c>
      <c r="L21" s="657">
        <f t="shared" si="1"/>
        <v>0</v>
      </c>
      <c r="M21" s="657">
        <f t="shared" si="1"/>
        <v>0</v>
      </c>
      <c r="N21" s="657">
        <f t="shared" si="1"/>
        <v>0</v>
      </c>
      <c r="O21" s="657">
        <f t="shared" si="1"/>
        <v>0</v>
      </c>
      <c r="P21" s="657">
        <f t="shared" si="1"/>
        <v>0</v>
      </c>
      <c r="Q21" s="657">
        <f t="shared" si="1"/>
        <v>0</v>
      </c>
      <c r="R21" s="657">
        <f t="shared" si="1"/>
        <v>0</v>
      </c>
      <c r="S21" s="657">
        <f t="shared" si="1"/>
        <v>0</v>
      </c>
      <c r="T21" s="657">
        <f t="shared" si="1"/>
        <v>0</v>
      </c>
      <c r="U21" s="657">
        <f>U28</f>
        <v>0</v>
      </c>
      <c r="V21" s="657">
        <f t="shared" si="1"/>
        <v>0</v>
      </c>
      <c r="W21" s="657">
        <f t="shared" si="1"/>
        <v>0</v>
      </c>
      <c r="X21" s="657">
        <f t="shared" si="1"/>
        <v>0</v>
      </c>
      <c r="Y21" s="657">
        <f t="shared" si="1"/>
        <v>0</v>
      </c>
      <c r="Z21" s="657">
        <f t="shared" si="1"/>
        <v>0</v>
      </c>
      <c r="AA21" s="657">
        <f t="shared" si="1"/>
        <v>0</v>
      </c>
      <c r="AB21" s="657">
        <f t="shared" si="1"/>
        <v>0</v>
      </c>
      <c r="AC21" s="657">
        <f t="shared" si="1"/>
        <v>0</v>
      </c>
      <c r="AD21" s="657">
        <f t="shared" si="1"/>
        <v>0</v>
      </c>
      <c r="AE21" s="657">
        <f t="shared" si="1"/>
        <v>0</v>
      </c>
      <c r="AF21" s="657">
        <f t="shared" si="1"/>
        <v>0</v>
      </c>
      <c r="AG21" s="657">
        <f t="shared" si="1"/>
        <v>0</v>
      </c>
      <c r="AH21" s="657">
        <f t="shared" si="1"/>
        <v>0</v>
      </c>
      <c r="AI21" s="657">
        <f t="shared" si="1"/>
        <v>0</v>
      </c>
      <c r="AJ21" s="657">
        <f t="shared" si="1"/>
        <v>0</v>
      </c>
      <c r="AK21" s="657">
        <f t="shared" si="1"/>
        <v>0</v>
      </c>
      <c r="AL21" s="657">
        <f t="shared" si="1"/>
        <v>0</v>
      </c>
      <c r="AM21" s="657">
        <f t="shared" si="1"/>
        <v>0</v>
      </c>
      <c r="AN21" s="657">
        <f t="shared" si="1"/>
        <v>0</v>
      </c>
      <c r="AO21" s="666">
        <f>AO28</f>
        <v>0</v>
      </c>
      <c r="AP21" s="666">
        <f>AP28</f>
        <v>0</v>
      </c>
      <c r="AQ21" s="666">
        <f t="shared" si="1"/>
        <v>0</v>
      </c>
      <c r="AR21" s="666">
        <f t="shared" si="1"/>
        <v>0</v>
      </c>
      <c r="AS21" s="666">
        <f t="shared" si="1"/>
        <v>0</v>
      </c>
      <c r="AT21" s="666">
        <f t="shared" si="1"/>
        <v>0</v>
      </c>
      <c r="AU21" s="666">
        <f t="shared" si="1"/>
        <v>0</v>
      </c>
      <c r="AV21" s="666">
        <f t="shared" si="1"/>
        <v>0</v>
      </c>
      <c r="AW21" s="666">
        <f t="shared" si="1"/>
        <v>0</v>
      </c>
      <c r="AX21" s="666">
        <f t="shared" si="1"/>
        <v>0</v>
      </c>
      <c r="AY21" s="657">
        <f t="shared" si="1"/>
        <v>0</v>
      </c>
      <c r="AZ21" s="657">
        <f t="shared" si="1"/>
        <v>0</v>
      </c>
      <c r="BA21" s="25">
        <f>AX21+AP21</f>
        <v>0</v>
      </c>
      <c r="BB21" s="22"/>
      <c r="BC21" s="22"/>
      <c r="BD21" s="22"/>
      <c r="BE21" s="22"/>
      <c r="BF21" s="22"/>
      <c r="BG21" s="22"/>
      <c r="BH21" s="22"/>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row>
    <row r="22" spans="1:90" s="24" customFormat="1" ht="42" customHeight="1" x14ac:dyDescent="0.25">
      <c r="A22" s="21"/>
      <c r="B22" s="664" t="s">
        <v>96</v>
      </c>
      <c r="C22" s="651" t="s">
        <v>97</v>
      </c>
      <c r="D22" s="656" t="s">
        <v>93</v>
      </c>
      <c r="E22" s="657">
        <f>E40</f>
        <v>0</v>
      </c>
      <c r="F22" s="657">
        <f>F40</f>
        <v>0</v>
      </c>
      <c r="G22" s="657">
        <f t="shared" ref="G22:AZ22" si="2">G40</f>
        <v>0</v>
      </c>
      <c r="H22" s="657">
        <f t="shared" si="2"/>
        <v>0</v>
      </c>
      <c r="I22" s="657">
        <f t="shared" si="2"/>
        <v>0</v>
      </c>
      <c r="J22" s="657">
        <f t="shared" si="2"/>
        <v>0</v>
      </c>
      <c r="K22" s="657">
        <f t="shared" si="2"/>
        <v>0</v>
      </c>
      <c r="L22" s="657">
        <f t="shared" si="2"/>
        <v>0</v>
      </c>
      <c r="M22" s="657">
        <f t="shared" si="2"/>
        <v>0</v>
      </c>
      <c r="N22" s="657">
        <f t="shared" si="2"/>
        <v>0</v>
      </c>
      <c r="O22" s="657">
        <f t="shared" si="2"/>
        <v>0</v>
      </c>
      <c r="P22" s="657">
        <f t="shared" si="2"/>
        <v>0</v>
      </c>
      <c r="Q22" s="657">
        <f t="shared" si="2"/>
        <v>0</v>
      </c>
      <c r="R22" s="657">
        <f t="shared" si="2"/>
        <v>0</v>
      </c>
      <c r="S22" s="657">
        <f t="shared" si="2"/>
        <v>0</v>
      </c>
      <c r="T22" s="657">
        <f t="shared" si="2"/>
        <v>0</v>
      </c>
      <c r="U22" s="657">
        <f t="shared" si="2"/>
        <v>0</v>
      </c>
      <c r="V22" s="657">
        <f t="shared" si="2"/>
        <v>0</v>
      </c>
      <c r="W22" s="657">
        <f t="shared" si="2"/>
        <v>0</v>
      </c>
      <c r="X22" s="657">
        <f t="shared" si="2"/>
        <v>0</v>
      </c>
      <c r="Y22" s="657">
        <f t="shared" si="2"/>
        <v>0</v>
      </c>
      <c r="Z22" s="657">
        <f t="shared" si="2"/>
        <v>0</v>
      </c>
      <c r="AA22" s="657">
        <f t="shared" si="2"/>
        <v>0</v>
      </c>
      <c r="AB22" s="657">
        <f t="shared" si="2"/>
        <v>0</v>
      </c>
      <c r="AC22" s="657">
        <f t="shared" si="2"/>
        <v>0</v>
      </c>
      <c r="AD22" s="657">
        <f t="shared" si="2"/>
        <v>0</v>
      </c>
      <c r="AE22" s="657">
        <f t="shared" si="2"/>
        <v>0</v>
      </c>
      <c r="AF22" s="657">
        <f t="shared" si="2"/>
        <v>0</v>
      </c>
      <c r="AG22" s="657">
        <f t="shared" si="2"/>
        <v>0</v>
      </c>
      <c r="AH22" s="657">
        <f t="shared" si="2"/>
        <v>0</v>
      </c>
      <c r="AI22" s="657">
        <f t="shared" si="2"/>
        <v>0</v>
      </c>
      <c r="AJ22" s="657">
        <f t="shared" si="2"/>
        <v>0</v>
      </c>
      <c r="AK22" s="657">
        <f t="shared" si="2"/>
        <v>0</v>
      </c>
      <c r="AL22" s="657">
        <f t="shared" si="2"/>
        <v>0</v>
      </c>
      <c r="AM22" s="657">
        <f t="shared" si="2"/>
        <v>0</v>
      </c>
      <c r="AN22" s="657">
        <f t="shared" si="2"/>
        <v>0</v>
      </c>
      <c r="AO22" s="666">
        <f>AO40</f>
        <v>2.5</v>
      </c>
      <c r="AP22" s="666">
        <f>AP40</f>
        <v>1E-4</v>
      </c>
      <c r="AQ22" s="666">
        <f t="shared" si="2"/>
        <v>0</v>
      </c>
      <c r="AR22" s="666">
        <f t="shared" si="2"/>
        <v>0</v>
      </c>
      <c r="AS22" s="666">
        <f t="shared" si="2"/>
        <v>0</v>
      </c>
      <c r="AT22" s="666">
        <f t="shared" si="2"/>
        <v>0</v>
      </c>
      <c r="AU22" s="666">
        <f t="shared" si="2"/>
        <v>0</v>
      </c>
      <c r="AV22" s="666">
        <f t="shared" si="2"/>
        <v>0</v>
      </c>
      <c r="AW22" s="666">
        <f t="shared" si="2"/>
        <v>2</v>
      </c>
      <c r="AX22" s="666">
        <f t="shared" si="2"/>
        <v>2</v>
      </c>
      <c r="AY22" s="657">
        <f t="shared" si="2"/>
        <v>0</v>
      </c>
      <c r="AZ22" s="657">
        <f t="shared" si="2"/>
        <v>0</v>
      </c>
      <c r="BA22" s="25">
        <f t="shared" ref="BA22:BA76" si="3">AX22+AP22</f>
        <v>2.0001000000000002</v>
      </c>
      <c r="BB22" s="22"/>
      <c r="BC22" s="22"/>
      <c r="BD22" s="22"/>
      <c r="BE22" s="22"/>
      <c r="BF22" s="22"/>
      <c r="BG22" s="22"/>
      <c r="BH22" s="22"/>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row>
    <row r="23" spans="1:90" s="24" customFormat="1" ht="42" customHeight="1" x14ac:dyDescent="0.25">
      <c r="A23" s="21"/>
      <c r="B23" s="664" t="s">
        <v>98</v>
      </c>
      <c r="C23" s="651" t="s">
        <v>99</v>
      </c>
      <c r="D23" s="656" t="s">
        <v>93</v>
      </c>
      <c r="E23" s="657">
        <f>E65</f>
        <v>0</v>
      </c>
      <c r="F23" s="657">
        <f>F65</f>
        <v>0</v>
      </c>
      <c r="G23" s="657">
        <f t="shared" ref="G23:AZ23" si="4">G65</f>
        <v>0</v>
      </c>
      <c r="H23" s="657">
        <f t="shared" si="4"/>
        <v>0</v>
      </c>
      <c r="I23" s="657">
        <f t="shared" si="4"/>
        <v>0</v>
      </c>
      <c r="J23" s="657">
        <f t="shared" si="4"/>
        <v>0</v>
      </c>
      <c r="K23" s="657">
        <f t="shared" si="4"/>
        <v>0</v>
      </c>
      <c r="L23" s="657">
        <f t="shared" si="4"/>
        <v>0</v>
      </c>
      <c r="M23" s="657">
        <f t="shared" si="4"/>
        <v>0</v>
      </c>
      <c r="N23" s="657">
        <f t="shared" si="4"/>
        <v>0</v>
      </c>
      <c r="O23" s="657">
        <f t="shared" si="4"/>
        <v>0</v>
      </c>
      <c r="P23" s="657">
        <f t="shared" si="4"/>
        <v>0</v>
      </c>
      <c r="Q23" s="657">
        <f t="shared" si="4"/>
        <v>0</v>
      </c>
      <c r="R23" s="657">
        <f t="shared" si="4"/>
        <v>0</v>
      </c>
      <c r="S23" s="657">
        <f t="shared" si="4"/>
        <v>0</v>
      </c>
      <c r="T23" s="657">
        <f t="shared" si="4"/>
        <v>0</v>
      </c>
      <c r="U23" s="657">
        <f t="shared" si="4"/>
        <v>0</v>
      </c>
      <c r="V23" s="657">
        <f t="shared" si="4"/>
        <v>0</v>
      </c>
      <c r="W23" s="657">
        <f t="shared" si="4"/>
        <v>0</v>
      </c>
      <c r="X23" s="657">
        <f t="shared" si="4"/>
        <v>0</v>
      </c>
      <c r="Y23" s="657">
        <f t="shared" si="4"/>
        <v>0</v>
      </c>
      <c r="Z23" s="657">
        <f t="shared" si="4"/>
        <v>0</v>
      </c>
      <c r="AA23" s="657">
        <f t="shared" si="4"/>
        <v>0</v>
      </c>
      <c r="AB23" s="657">
        <f t="shared" si="4"/>
        <v>0</v>
      </c>
      <c r="AC23" s="657">
        <f t="shared" si="4"/>
        <v>0</v>
      </c>
      <c r="AD23" s="657">
        <f t="shared" si="4"/>
        <v>0</v>
      </c>
      <c r="AE23" s="657">
        <f t="shared" si="4"/>
        <v>0</v>
      </c>
      <c r="AF23" s="657">
        <f t="shared" si="4"/>
        <v>0</v>
      </c>
      <c r="AG23" s="657">
        <f t="shared" si="4"/>
        <v>0</v>
      </c>
      <c r="AH23" s="657">
        <f t="shared" si="4"/>
        <v>0</v>
      </c>
      <c r="AI23" s="657">
        <f t="shared" si="4"/>
        <v>0</v>
      </c>
      <c r="AJ23" s="657">
        <f t="shared" si="4"/>
        <v>0</v>
      </c>
      <c r="AK23" s="657">
        <f t="shared" si="4"/>
        <v>0</v>
      </c>
      <c r="AL23" s="657">
        <f t="shared" si="4"/>
        <v>0</v>
      </c>
      <c r="AM23" s="657">
        <f t="shared" si="4"/>
        <v>0</v>
      </c>
      <c r="AN23" s="657">
        <f t="shared" si="4"/>
        <v>0</v>
      </c>
      <c r="AO23" s="666">
        <f t="shared" si="4"/>
        <v>0</v>
      </c>
      <c r="AP23" s="666">
        <f t="shared" si="4"/>
        <v>0</v>
      </c>
      <c r="AQ23" s="666">
        <f t="shared" si="4"/>
        <v>0</v>
      </c>
      <c r="AR23" s="666">
        <f t="shared" si="4"/>
        <v>0</v>
      </c>
      <c r="AS23" s="666">
        <f t="shared" si="4"/>
        <v>0</v>
      </c>
      <c r="AT23" s="666">
        <f t="shared" si="4"/>
        <v>0</v>
      </c>
      <c r="AU23" s="666">
        <f t="shared" si="4"/>
        <v>0</v>
      </c>
      <c r="AV23" s="666">
        <f t="shared" si="4"/>
        <v>0</v>
      </c>
      <c r="AW23" s="666">
        <f t="shared" si="4"/>
        <v>0</v>
      </c>
      <c r="AX23" s="666">
        <f t="shared" si="4"/>
        <v>0</v>
      </c>
      <c r="AY23" s="657">
        <f t="shared" si="4"/>
        <v>0</v>
      </c>
      <c r="AZ23" s="657">
        <f t="shared" si="4"/>
        <v>0</v>
      </c>
      <c r="BA23" s="25">
        <f t="shared" si="3"/>
        <v>0</v>
      </c>
      <c r="BB23" s="22"/>
      <c r="BC23" s="22"/>
      <c r="BD23" s="22"/>
      <c r="BE23" s="22"/>
      <c r="BF23" s="22"/>
      <c r="BG23" s="22"/>
      <c r="BH23" s="22"/>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row>
    <row r="24" spans="1:90" s="24" customFormat="1" ht="42" customHeight="1" x14ac:dyDescent="0.25">
      <c r="A24" s="21"/>
      <c r="B24" s="664" t="s">
        <v>100</v>
      </c>
      <c r="C24" s="651" t="s">
        <v>101</v>
      </c>
      <c r="D24" s="656" t="s">
        <v>93</v>
      </c>
      <c r="E24" s="657">
        <f t="shared" ref="E24:AZ24" si="5">E68</f>
        <v>0.55000000000000004</v>
      </c>
      <c r="F24" s="657">
        <f t="shared" si="5"/>
        <v>0.55000000000000004</v>
      </c>
      <c r="G24" s="657">
        <f t="shared" si="5"/>
        <v>0</v>
      </c>
      <c r="H24" s="657">
        <f t="shared" si="5"/>
        <v>0</v>
      </c>
      <c r="I24" s="657">
        <f t="shared" si="5"/>
        <v>1.4510000000000001</v>
      </c>
      <c r="J24" s="657">
        <f t="shared" si="5"/>
        <v>4.3010000000000002</v>
      </c>
      <c r="K24" s="657">
        <f t="shared" si="5"/>
        <v>6.0030000000000001</v>
      </c>
      <c r="L24" s="657">
        <f t="shared" si="5"/>
        <v>6.0030000000000001</v>
      </c>
      <c r="M24" s="657">
        <f t="shared" si="5"/>
        <v>182</v>
      </c>
      <c r="N24" s="657">
        <f t="shared" si="5"/>
        <v>182</v>
      </c>
      <c r="O24" s="657">
        <f t="shared" si="5"/>
        <v>0</v>
      </c>
      <c r="P24" s="657">
        <f t="shared" si="5"/>
        <v>0</v>
      </c>
      <c r="Q24" s="657">
        <f t="shared" si="5"/>
        <v>0</v>
      </c>
      <c r="R24" s="657">
        <f t="shared" si="5"/>
        <v>0</v>
      </c>
      <c r="S24" s="657">
        <f t="shared" si="5"/>
        <v>0</v>
      </c>
      <c r="T24" s="657">
        <f t="shared" si="5"/>
        <v>0</v>
      </c>
      <c r="U24" s="657">
        <f t="shared" si="5"/>
        <v>0</v>
      </c>
      <c r="V24" s="657">
        <f t="shared" si="5"/>
        <v>0</v>
      </c>
      <c r="W24" s="657">
        <f t="shared" si="5"/>
        <v>0</v>
      </c>
      <c r="X24" s="657">
        <f t="shared" si="5"/>
        <v>0</v>
      </c>
      <c r="Y24" s="657">
        <f t="shared" si="5"/>
        <v>0</v>
      </c>
      <c r="Z24" s="657">
        <f t="shared" si="5"/>
        <v>0</v>
      </c>
      <c r="AA24" s="657">
        <f t="shared" si="5"/>
        <v>0</v>
      </c>
      <c r="AB24" s="657">
        <f t="shared" si="5"/>
        <v>0</v>
      </c>
      <c r="AC24" s="657">
        <f t="shared" si="5"/>
        <v>0</v>
      </c>
      <c r="AD24" s="657">
        <f t="shared" si="5"/>
        <v>0</v>
      </c>
      <c r="AE24" s="657">
        <f t="shared" si="5"/>
        <v>0</v>
      </c>
      <c r="AF24" s="657">
        <f t="shared" si="5"/>
        <v>0</v>
      </c>
      <c r="AG24" s="657">
        <f t="shared" si="5"/>
        <v>0</v>
      </c>
      <c r="AH24" s="657">
        <f t="shared" si="5"/>
        <v>0</v>
      </c>
      <c r="AI24" s="657">
        <f t="shared" si="5"/>
        <v>0</v>
      </c>
      <c r="AJ24" s="657">
        <f t="shared" si="5"/>
        <v>0</v>
      </c>
      <c r="AK24" s="657">
        <f t="shared" si="5"/>
        <v>0</v>
      </c>
      <c r="AL24" s="657">
        <f t="shared" si="5"/>
        <v>0</v>
      </c>
      <c r="AM24" s="657">
        <f t="shared" si="5"/>
        <v>0</v>
      </c>
      <c r="AN24" s="657">
        <f t="shared" si="5"/>
        <v>0</v>
      </c>
      <c r="AO24" s="666">
        <f t="shared" si="5"/>
        <v>53.444000000000003</v>
      </c>
      <c r="AP24" s="666">
        <f t="shared" si="5"/>
        <v>63.903000000000006</v>
      </c>
      <c r="AQ24" s="666">
        <f t="shared" si="5"/>
        <v>0</v>
      </c>
      <c r="AR24" s="666">
        <f t="shared" si="5"/>
        <v>0</v>
      </c>
      <c r="AS24" s="666">
        <f t="shared" si="5"/>
        <v>0</v>
      </c>
      <c r="AT24" s="666">
        <f t="shared" si="5"/>
        <v>0</v>
      </c>
      <c r="AU24" s="666">
        <f t="shared" si="5"/>
        <v>0</v>
      </c>
      <c r="AV24" s="666">
        <f t="shared" si="5"/>
        <v>0</v>
      </c>
      <c r="AW24" s="666">
        <f t="shared" si="5"/>
        <v>0</v>
      </c>
      <c r="AX24" s="666">
        <f t="shared" si="5"/>
        <v>0</v>
      </c>
      <c r="AY24" s="657">
        <f t="shared" si="5"/>
        <v>0</v>
      </c>
      <c r="AZ24" s="657">
        <f t="shared" si="5"/>
        <v>0</v>
      </c>
      <c r="BA24" s="25">
        <f t="shared" si="3"/>
        <v>63.903000000000006</v>
      </c>
      <c r="BB24" s="22"/>
      <c r="BC24" s="22"/>
      <c r="BD24" s="22"/>
      <c r="BE24" s="22"/>
      <c r="BF24" s="22"/>
      <c r="BG24" s="22"/>
      <c r="BH24" s="22"/>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row>
    <row r="25" spans="1:90" s="24" customFormat="1" ht="42" customHeight="1" x14ac:dyDescent="0.25">
      <c r="A25" s="21"/>
      <c r="B25" s="664" t="s">
        <v>102</v>
      </c>
      <c r="C25" s="651" t="s">
        <v>103</v>
      </c>
      <c r="D25" s="656" t="s">
        <v>93</v>
      </c>
      <c r="E25" s="657">
        <f t="shared" ref="E25:AZ25" si="6">E75</f>
        <v>0</v>
      </c>
      <c r="F25" s="657">
        <f t="shared" si="6"/>
        <v>0</v>
      </c>
      <c r="G25" s="657">
        <f t="shared" si="6"/>
        <v>0</v>
      </c>
      <c r="H25" s="657">
        <f t="shared" si="6"/>
        <v>0</v>
      </c>
      <c r="I25" s="657">
        <f t="shared" si="6"/>
        <v>0</v>
      </c>
      <c r="J25" s="657">
        <f t="shared" si="6"/>
        <v>0</v>
      </c>
      <c r="K25" s="657">
        <f t="shared" si="6"/>
        <v>0</v>
      </c>
      <c r="L25" s="657">
        <f t="shared" si="6"/>
        <v>0</v>
      </c>
      <c r="M25" s="657">
        <f t="shared" si="6"/>
        <v>0</v>
      </c>
      <c r="N25" s="657">
        <f t="shared" si="6"/>
        <v>0</v>
      </c>
      <c r="O25" s="657">
        <f t="shared" si="6"/>
        <v>0</v>
      </c>
      <c r="P25" s="657">
        <f t="shared" si="6"/>
        <v>0</v>
      </c>
      <c r="Q25" s="657">
        <f t="shared" si="6"/>
        <v>0</v>
      </c>
      <c r="R25" s="657">
        <f t="shared" si="6"/>
        <v>0</v>
      </c>
      <c r="S25" s="657">
        <f t="shared" si="6"/>
        <v>0</v>
      </c>
      <c r="T25" s="657">
        <f t="shared" si="6"/>
        <v>0</v>
      </c>
      <c r="U25" s="657">
        <f t="shared" si="6"/>
        <v>0</v>
      </c>
      <c r="V25" s="657">
        <f t="shared" si="6"/>
        <v>0</v>
      </c>
      <c r="W25" s="657">
        <f t="shared" si="6"/>
        <v>0</v>
      </c>
      <c r="X25" s="657">
        <f t="shared" si="6"/>
        <v>0</v>
      </c>
      <c r="Y25" s="657">
        <f t="shared" si="6"/>
        <v>0</v>
      </c>
      <c r="Z25" s="657">
        <f t="shared" si="6"/>
        <v>0</v>
      </c>
      <c r="AA25" s="657">
        <f t="shared" si="6"/>
        <v>0</v>
      </c>
      <c r="AB25" s="657">
        <f t="shared" si="6"/>
        <v>0</v>
      </c>
      <c r="AC25" s="657">
        <f t="shared" si="6"/>
        <v>0</v>
      </c>
      <c r="AD25" s="657">
        <f t="shared" si="6"/>
        <v>0</v>
      </c>
      <c r="AE25" s="657">
        <f t="shared" si="6"/>
        <v>0</v>
      </c>
      <c r="AF25" s="657">
        <f t="shared" si="6"/>
        <v>0</v>
      </c>
      <c r="AG25" s="657">
        <f t="shared" si="6"/>
        <v>0</v>
      </c>
      <c r="AH25" s="657">
        <f t="shared" si="6"/>
        <v>0</v>
      </c>
      <c r="AI25" s="657">
        <f t="shared" si="6"/>
        <v>0</v>
      </c>
      <c r="AJ25" s="657">
        <f t="shared" si="6"/>
        <v>0</v>
      </c>
      <c r="AK25" s="657">
        <f t="shared" si="6"/>
        <v>0</v>
      </c>
      <c r="AL25" s="657">
        <f t="shared" si="6"/>
        <v>0</v>
      </c>
      <c r="AM25" s="657">
        <f t="shared" si="6"/>
        <v>0</v>
      </c>
      <c r="AN25" s="657">
        <f t="shared" si="6"/>
        <v>0</v>
      </c>
      <c r="AO25" s="666">
        <f t="shared" si="6"/>
        <v>0</v>
      </c>
      <c r="AP25" s="666">
        <f t="shared" si="6"/>
        <v>0</v>
      </c>
      <c r="AQ25" s="666">
        <f t="shared" si="6"/>
        <v>0</v>
      </c>
      <c r="AR25" s="666">
        <f t="shared" si="6"/>
        <v>0</v>
      </c>
      <c r="AS25" s="666">
        <f t="shared" si="6"/>
        <v>0</v>
      </c>
      <c r="AT25" s="666">
        <f t="shared" si="6"/>
        <v>0</v>
      </c>
      <c r="AU25" s="666">
        <f t="shared" si="6"/>
        <v>0</v>
      </c>
      <c r="AV25" s="666">
        <f t="shared" si="6"/>
        <v>0</v>
      </c>
      <c r="AW25" s="666">
        <f t="shared" si="6"/>
        <v>0</v>
      </c>
      <c r="AX25" s="666">
        <f t="shared" si="6"/>
        <v>0</v>
      </c>
      <c r="AY25" s="657">
        <f t="shared" si="6"/>
        <v>0</v>
      </c>
      <c r="AZ25" s="657">
        <f t="shared" si="6"/>
        <v>0</v>
      </c>
      <c r="BA25" s="25">
        <f t="shared" si="3"/>
        <v>0</v>
      </c>
      <c r="BB25" s="22"/>
      <c r="BC25" s="22"/>
      <c r="BD25" s="22"/>
      <c r="BE25" s="22"/>
      <c r="BF25" s="22"/>
      <c r="BG25" s="22"/>
      <c r="BH25" s="22"/>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row>
    <row r="26" spans="1:90" s="24" customFormat="1" ht="42" customHeight="1" x14ac:dyDescent="0.25">
      <c r="A26" s="21"/>
      <c r="B26" s="664" t="s">
        <v>104</v>
      </c>
      <c r="C26" s="651" t="s">
        <v>105</v>
      </c>
      <c r="D26" s="656" t="s">
        <v>93</v>
      </c>
      <c r="E26" s="657">
        <f t="shared" ref="E26:AZ26" si="7">E76</f>
        <v>0</v>
      </c>
      <c r="F26" s="657">
        <f t="shared" si="7"/>
        <v>0</v>
      </c>
      <c r="G26" s="657">
        <f t="shared" si="7"/>
        <v>0</v>
      </c>
      <c r="H26" s="657">
        <f t="shared" si="7"/>
        <v>0</v>
      </c>
      <c r="I26" s="657">
        <f t="shared" si="7"/>
        <v>0</v>
      </c>
      <c r="J26" s="657">
        <f t="shared" si="7"/>
        <v>0</v>
      </c>
      <c r="K26" s="657">
        <f t="shared" si="7"/>
        <v>0</v>
      </c>
      <c r="L26" s="657">
        <f t="shared" si="7"/>
        <v>0</v>
      </c>
      <c r="M26" s="657">
        <f t="shared" si="7"/>
        <v>0</v>
      </c>
      <c r="N26" s="657">
        <f t="shared" si="7"/>
        <v>0</v>
      </c>
      <c r="O26" s="657">
        <f t="shared" si="7"/>
        <v>0</v>
      </c>
      <c r="P26" s="657">
        <f t="shared" si="7"/>
        <v>0</v>
      </c>
      <c r="Q26" s="657">
        <f t="shared" si="7"/>
        <v>0</v>
      </c>
      <c r="R26" s="657">
        <f t="shared" si="7"/>
        <v>0</v>
      </c>
      <c r="S26" s="657">
        <f t="shared" si="7"/>
        <v>0</v>
      </c>
      <c r="T26" s="657">
        <f t="shared" si="7"/>
        <v>0</v>
      </c>
      <c r="U26" s="657">
        <f t="shared" si="7"/>
        <v>0</v>
      </c>
      <c r="V26" s="657">
        <f t="shared" si="7"/>
        <v>0</v>
      </c>
      <c r="W26" s="657">
        <f t="shared" si="7"/>
        <v>0</v>
      </c>
      <c r="X26" s="657">
        <f t="shared" si="7"/>
        <v>0</v>
      </c>
      <c r="Y26" s="657">
        <f t="shared" si="7"/>
        <v>0</v>
      </c>
      <c r="Z26" s="657">
        <f t="shared" si="7"/>
        <v>0</v>
      </c>
      <c r="AA26" s="657">
        <f t="shared" si="7"/>
        <v>0</v>
      </c>
      <c r="AB26" s="657">
        <f t="shared" si="7"/>
        <v>0</v>
      </c>
      <c r="AC26" s="657">
        <f t="shared" si="7"/>
        <v>0</v>
      </c>
      <c r="AD26" s="657">
        <f t="shared" si="7"/>
        <v>0</v>
      </c>
      <c r="AE26" s="657">
        <f t="shared" si="7"/>
        <v>0</v>
      </c>
      <c r="AF26" s="657">
        <f t="shared" si="7"/>
        <v>0</v>
      </c>
      <c r="AG26" s="657">
        <f t="shared" si="7"/>
        <v>0</v>
      </c>
      <c r="AH26" s="657">
        <f t="shared" si="7"/>
        <v>0</v>
      </c>
      <c r="AI26" s="657">
        <f t="shared" si="7"/>
        <v>0</v>
      </c>
      <c r="AJ26" s="657">
        <f t="shared" si="7"/>
        <v>0</v>
      </c>
      <c r="AK26" s="657">
        <f t="shared" si="7"/>
        <v>0</v>
      </c>
      <c r="AL26" s="657">
        <f t="shared" si="7"/>
        <v>0</v>
      </c>
      <c r="AM26" s="657">
        <f t="shared" si="7"/>
        <v>0</v>
      </c>
      <c r="AN26" s="657">
        <f t="shared" si="7"/>
        <v>0</v>
      </c>
      <c r="AO26" s="666">
        <f t="shared" si="7"/>
        <v>0</v>
      </c>
      <c r="AP26" s="666">
        <f t="shared" si="7"/>
        <v>0</v>
      </c>
      <c r="AQ26" s="666">
        <f t="shared" si="7"/>
        <v>0</v>
      </c>
      <c r="AR26" s="666">
        <f t="shared" si="7"/>
        <v>0</v>
      </c>
      <c r="AS26" s="666">
        <f t="shared" si="7"/>
        <v>0</v>
      </c>
      <c r="AT26" s="666">
        <f t="shared" si="7"/>
        <v>0</v>
      </c>
      <c r="AU26" s="666">
        <f t="shared" si="7"/>
        <v>0</v>
      </c>
      <c r="AV26" s="666">
        <f t="shared" si="7"/>
        <v>0</v>
      </c>
      <c r="AW26" s="666">
        <f t="shared" si="7"/>
        <v>1.1001000000000001</v>
      </c>
      <c r="AX26" s="666">
        <f t="shared" si="7"/>
        <v>9.1000000000000014</v>
      </c>
      <c r="AY26" s="657">
        <f t="shared" si="7"/>
        <v>0</v>
      </c>
      <c r="AZ26" s="657">
        <f t="shared" si="7"/>
        <v>0</v>
      </c>
      <c r="BA26" s="25">
        <f t="shared" si="3"/>
        <v>9.1000000000000014</v>
      </c>
      <c r="BB26" s="22"/>
      <c r="BC26" s="22"/>
      <c r="BD26" s="22"/>
      <c r="BE26" s="22"/>
      <c r="BF26" s="22"/>
      <c r="BG26" s="22"/>
      <c r="BH26" s="22"/>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row>
    <row r="27" spans="1:90" ht="48" customHeight="1" x14ac:dyDescent="0.25">
      <c r="A27" s="7"/>
      <c r="B27" s="659" t="s">
        <v>106</v>
      </c>
      <c r="C27" s="667" t="s">
        <v>107</v>
      </c>
      <c r="D27" s="660" t="s">
        <v>93</v>
      </c>
      <c r="E27" s="663">
        <f>E28+E40+E65+E68+E75+E76</f>
        <v>0.55000000000000004</v>
      </c>
      <c r="F27" s="663">
        <f>F28+F40+F65+F68+F75+F76</f>
        <v>0.55000000000000004</v>
      </c>
      <c r="G27" s="663">
        <f>G28+G40+G65+G68+G75+G76</f>
        <v>0</v>
      </c>
      <c r="H27" s="663">
        <v>0</v>
      </c>
      <c r="I27" s="663">
        <v>0</v>
      </c>
      <c r="J27" s="663">
        <f t="shared" ref="J27:AZ27" si="8">J28+J40+J65+J68+J75+J76</f>
        <v>4.3010000000000002</v>
      </c>
      <c r="K27" s="663">
        <f t="shared" si="8"/>
        <v>6.0030000000000001</v>
      </c>
      <c r="L27" s="663">
        <f t="shared" si="8"/>
        <v>6.0030000000000001</v>
      </c>
      <c r="M27" s="663">
        <f t="shared" si="8"/>
        <v>182</v>
      </c>
      <c r="N27" s="663">
        <f t="shared" si="8"/>
        <v>182</v>
      </c>
      <c r="O27" s="663">
        <f t="shared" si="8"/>
        <v>0</v>
      </c>
      <c r="P27" s="663">
        <f t="shared" si="8"/>
        <v>0</v>
      </c>
      <c r="Q27" s="663">
        <f t="shared" si="8"/>
        <v>0</v>
      </c>
      <c r="R27" s="663">
        <f t="shared" si="8"/>
        <v>0</v>
      </c>
      <c r="S27" s="663">
        <f t="shared" si="8"/>
        <v>0</v>
      </c>
      <c r="T27" s="663">
        <f t="shared" si="8"/>
        <v>0</v>
      </c>
      <c r="U27" s="663">
        <f t="shared" si="8"/>
        <v>0</v>
      </c>
      <c r="V27" s="663">
        <f t="shared" si="8"/>
        <v>0</v>
      </c>
      <c r="W27" s="663">
        <f t="shared" si="8"/>
        <v>0</v>
      </c>
      <c r="X27" s="663">
        <f t="shared" si="8"/>
        <v>0</v>
      </c>
      <c r="Y27" s="663">
        <f t="shared" si="8"/>
        <v>0</v>
      </c>
      <c r="Z27" s="663">
        <f t="shared" si="8"/>
        <v>0</v>
      </c>
      <c r="AA27" s="663">
        <f t="shared" si="8"/>
        <v>0</v>
      </c>
      <c r="AB27" s="663">
        <f t="shared" si="8"/>
        <v>0</v>
      </c>
      <c r="AC27" s="663">
        <f t="shared" si="8"/>
        <v>0</v>
      </c>
      <c r="AD27" s="663">
        <f t="shared" si="8"/>
        <v>0</v>
      </c>
      <c r="AE27" s="663">
        <f t="shared" si="8"/>
        <v>0</v>
      </c>
      <c r="AF27" s="663">
        <f t="shared" si="8"/>
        <v>0</v>
      </c>
      <c r="AG27" s="663">
        <f t="shared" si="8"/>
        <v>0</v>
      </c>
      <c r="AH27" s="663">
        <f t="shared" si="8"/>
        <v>0</v>
      </c>
      <c r="AI27" s="663">
        <f t="shared" si="8"/>
        <v>0</v>
      </c>
      <c r="AJ27" s="663">
        <f t="shared" si="8"/>
        <v>0</v>
      </c>
      <c r="AK27" s="663">
        <f t="shared" si="8"/>
        <v>0</v>
      </c>
      <c r="AL27" s="663">
        <f t="shared" si="8"/>
        <v>0</v>
      </c>
      <c r="AM27" s="663">
        <f t="shared" si="8"/>
        <v>0</v>
      </c>
      <c r="AN27" s="663">
        <f t="shared" si="8"/>
        <v>0</v>
      </c>
      <c r="AO27" s="663">
        <f t="shared" si="8"/>
        <v>55.944000000000003</v>
      </c>
      <c r="AP27" s="663">
        <f t="shared" si="8"/>
        <v>63.903100000000009</v>
      </c>
      <c r="AQ27" s="663">
        <f t="shared" si="8"/>
        <v>0</v>
      </c>
      <c r="AR27" s="663">
        <f t="shared" si="8"/>
        <v>0</v>
      </c>
      <c r="AS27" s="663">
        <f t="shared" si="8"/>
        <v>0</v>
      </c>
      <c r="AT27" s="663">
        <f t="shared" si="8"/>
        <v>0</v>
      </c>
      <c r="AU27" s="663">
        <f t="shared" si="8"/>
        <v>0</v>
      </c>
      <c r="AV27" s="663">
        <f t="shared" si="8"/>
        <v>0</v>
      </c>
      <c r="AW27" s="663">
        <f t="shared" si="8"/>
        <v>3.1001000000000003</v>
      </c>
      <c r="AX27" s="663">
        <f t="shared" si="8"/>
        <v>11.100000000000001</v>
      </c>
      <c r="AY27" s="663">
        <f t="shared" si="8"/>
        <v>0</v>
      </c>
      <c r="AZ27" s="663">
        <f t="shared" si="8"/>
        <v>0</v>
      </c>
      <c r="BA27" s="25">
        <f t="shared" si="3"/>
        <v>75.003100000000018</v>
      </c>
      <c r="BB27" s="8"/>
      <c r="BC27" s="8"/>
      <c r="BD27" s="8"/>
      <c r="BE27" s="8"/>
      <c r="BF27" s="8"/>
      <c r="BG27" s="8"/>
      <c r="BH27" s="8"/>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row>
    <row r="28" spans="1:90" s="24" customFormat="1" ht="48" customHeight="1" x14ac:dyDescent="0.25">
      <c r="A28" s="21"/>
      <c r="B28" s="659" t="s">
        <v>108</v>
      </c>
      <c r="C28" s="667" t="s">
        <v>109</v>
      </c>
      <c r="D28" s="660" t="s">
        <v>93</v>
      </c>
      <c r="E28" s="663">
        <f>E29+E33+E36+E37</f>
        <v>0</v>
      </c>
      <c r="F28" s="663">
        <f>F29+F33+F36+F37</f>
        <v>0</v>
      </c>
      <c r="G28" s="663">
        <v>0</v>
      </c>
      <c r="H28" s="663">
        <v>0</v>
      </c>
      <c r="I28" s="663">
        <v>0</v>
      </c>
      <c r="J28" s="663">
        <v>0</v>
      </c>
      <c r="K28" s="663">
        <f t="shared" ref="K28:AZ28" si="9">K29+K33+K36+K37</f>
        <v>0</v>
      </c>
      <c r="L28" s="663">
        <f t="shared" si="9"/>
        <v>0</v>
      </c>
      <c r="M28" s="663">
        <f t="shared" si="9"/>
        <v>0</v>
      </c>
      <c r="N28" s="663">
        <f t="shared" si="9"/>
        <v>0</v>
      </c>
      <c r="O28" s="663">
        <f t="shared" si="9"/>
        <v>0</v>
      </c>
      <c r="P28" s="663">
        <f t="shared" si="9"/>
        <v>0</v>
      </c>
      <c r="Q28" s="663">
        <f t="shared" si="9"/>
        <v>0</v>
      </c>
      <c r="R28" s="663">
        <f t="shared" si="9"/>
        <v>0</v>
      </c>
      <c r="S28" s="663">
        <f t="shared" si="9"/>
        <v>0</v>
      </c>
      <c r="T28" s="663">
        <f t="shared" si="9"/>
        <v>0</v>
      </c>
      <c r="U28" s="663">
        <f>U29+U33+U36+U37</f>
        <v>0</v>
      </c>
      <c r="V28" s="663">
        <f t="shared" si="9"/>
        <v>0</v>
      </c>
      <c r="W28" s="663">
        <f t="shared" si="9"/>
        <v>0</v>
      </c>
      <c r="X28" s="663">
        <f t="shared" si="9"/>
        <v>0</v>
      </c>
      <c r="Y28" s="663">
        <f t="shared" si="9"/>
        <v>0</v>
      </c>
      <c r="Z28" s="663">
        <f t="shared" si="9"/>
        <v>0</v>
      </c>
      <c r="AA28" s="663">
        <f t="shared" si="9"/>
        <v>0</v>
      </c>
      <c r="AB28" s="663">
        <f t="shared" si="9"/>
        <v>0</v>
      </c>
      <c r="AC28" s="663">
        <f t="shared" si="9"/>
        <v>0</v>
      </c>
      <c r="AD28" s="663">
        <f t="shared" si="9"/>
        <v>0</v>
      </c>
      <c r="AE28" s="663">
        <f t="shared" si="9"/>
        <v>0</v>
      </c>
      <c r="AF28" s="663">
        <f t="shared" si="9"/>
        <v>0</v>
      </c>
      <c r="AG28" s="663">
        <f t="shared" si="9"/>
        <v>0</v>
      </c>
      <c r="AH28" s="663">
        <f t="shared" si="9"/>
        <v>0</v>
      </c>
      <c r="AI28" s="663">
        <f t="shared" si="9"/>
        <v>0</v>
      </c>
      <c r="AJ28" s="663">
        <f t="shared" si="9"/>
        <v>0</v>
      </c>
      <c r="AK28" s="663">
        <f t="shared" si="9"/>
        <v>0</v>
      </c>
      <c r="AL28" s="663">
        <f t="shared" si="9"/>
        <v>0</v>
      </c>
      <c r="AM28" s="663">
        <f t="shared" si="9"/>
        <v>0</v>
      </c>
      <c r="AN28" s="663">
        <f t="shared" si="9"/>
        <v>0</v>
      </c>
      <c r="AO28" s="663">
        <f t="shared" si="9"/>
        <v>0</v>
      </c>
      <c r="AP28" s="663">
        <f t="shared" si="9"/>
        <v>0</v>
      </c>
      <c r="AQ28" s="663">
        <f t="shared" si="9"/>
        <v>0</v>
      </c>
      <c r="AR28" s="663">
        <f t="shared" si="9"/>
        <v>0</v>
      </c>
      <c r="AS28" s="663">
        <f t="shared" si="9"/>
        <v>0</v>
      </c>
      <c r="AT28" s="663">
        <f t="shared" si="9"/>
        <v>0</v>
      </c>
      <c r="AU28" s="663">
        <f t="shared" si="9"/>
        <v>0</v>
      </c>
      <c r="AV28" s="663">
        <f t="shared" si="9"/>
        <v>0</v>
      </c>
      <c r="AW28" s="663">
        <f t="shared" si="9"/>
        <v>0</v>
      </c>
      <c r="AX28" s="663">
        <f t="shared" si="9"/>
        <v>0</v>
      </c>
      <c r="AY28" s="663">
        <f t="shared" si="9"/>
        <v>0</v>
      </c>
      <c r="AZ28" s="663">
        <f t="shared" si="9"/>
        <v>0</v>
      </c>
      <c r="BA28" s="25">
        <f t="shared" si="3"/>
        <v>0</v>
      </c>
      <c r="BB28" s="22"/>
      <c r="BC28" s="22"/>
      <c r="BD28" s="22"/>
      <c r="BE28" s="22"/>
      <c r="BF28" s="22"/>
      <c r="BG28" s="22"/>
      <c r="BH28" s="22"/>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row>
    <row r="29" spans="1:90" ht="48" customHeight="1" outlineLevel="1" x14ac:dyDescent="0.25">
      <c r="A29" s="7"/>
      <c r="B29" s="667" t="s">
        <v>110</v>
      </c>
      <c r="C29" s="667" t="s">
        <v>111</v>
      </c>
      <c r="D29" s="660" t="s">
        <v>93</v>
      </c>
      <c r="E29" s="661">
        <f>E30+E31+E32</f>
        <v>0</v>
      </c>
      <c r="F29" s="661">
        <f>F30+F31+F32</f>
        <v>0</v>
      </c>
      <c r="G29" s="661">
        <f t="shared" ref="G29:AZ29" si="10">G30+G31+G32</f>
        <v>0</v>
      </c>
      <c r="H29" s="661">
        <f t="shared" si="10"/>
        <v>0</v>
      </c>
      <c r="I29" s="661">
        <f t="shared" si="10"/>
        <v>0</v>
      </c>
      <c r="J29" s="661">
        <f t="shared" si="10"/>
        <v>0</v>
      </c>
      <c r="K29" s="661">
        <f t="shared" si="10"/>
        <v>0</v>
      </c>
      <c r="L29" s="661">
        <f t="shared" si="10"/>
        <v>0</v>
      </c>
      <c r="M29" s="661">
        <f t="shared" si="10"/>
        <v>0</v>
      </c>
      <c r="N29" s="661">
        <f t="shared" si="10"/>
        <v>0</v>
      </c>
      <c r="O29" s="661">
        <f t="shared" si="10"/>
        <v>0</v>
      </c>
      <c r="P29" s="661">
        <f t="shared" si="10"/>
        <v>0</v>
      </c>
      <c r="Q29" s="661">
        <f t="shared" si="10"/>
        <v>0</v>
      </c>
      <c r="R29" s="661">
        <f t="shared" si="10"/>
        <v>0</v>
      </c>
      <c r="S29" s="661">
        <f t="shared" si="10"/>
        <v>0</v>
      </c>
      <c r="T29" s="661">
        <f t="shared" si="10"/>
        <v>0</v>
      </c>
      <c r="U29" s="661">
        <f t="shared" si="10"/>
        <v>0</v>
      </c>
      <c r="V29" s="661">
        <f t="shared" si="10"/>
        <v>0</v>
      </c>
      <c r="W29" s="661">
        <f t="shared" si="10"/>
        <v>0</v>
      </c>
      <c r="X29" s="661">
        <f t="shared" si="10"/>
        <v>0</v>
      </c>
      <c r="Y29" s="661">
        <f t="shared" si="10"/>
        <v>0</v>
      </c>
      <c r="Z29" s="661">
        <f t="shared" si="10"/>
        <v>0</v>
      </c>
      <c r="AA29" s="661">
        <f t="shared" si="10"/>
        <v>0</v>
      </c>
      <c r="AB29" s="661">
        <f t="shared" si="10"/>
        <v>0</v>
      </c>
      <c r="AC29" s="661">
        <f t="shared" si="10"/>
        <v>0</v>
      </c>
      <c r="AD29" s="661">
        <f t="shared" si="10"/>
        <v>0</v>
      </c>
      <c r="AE29" s="661">
        <f t="shared" si="10"/>
        <v>0</v>
      </c>
      <c r="AF29" s="661">
        <f t="shared" si="10"/>
        <v>0</v>
      </c>
      <c r="AG29" s="661">
        <f t="shared" si="10"/>
        <v>0</v>
      </c>
      <c r="AH29" s="661">
        <f t="shared" si="10"/>
        <v>0</v>
      </c>
      <c r="AI29" s="661">
        <f t="shared" si="10"/>
        <v>0</v>
      </c>
      <c r="AJ29" s="661">
        <f t="shared" si="10"/>
        <v>0</v>
      </c>
      <c r="AK29" s="661">
        <f t="shared" si="10"/>
        <v>0</v>
      </c>
      <c r="AL29" s="661">
        <f t="shared" si="10"/>
        <v>0</v>
      </c>
      <c r="AM29" s="661">
        <f t="shared" si="10"/>
        <v>0</v>
      </c>
      <c r="AN29" s="661">
        <f t="shared" si="10"/>
        <v>0</v>
      </c>
      <c r="AO29" s="661">
        <f t="shared" si="10"/>
        <v>0</v>
      </c>
      <c r="AP29" s="661">
        <f t="shared" si="10"/>
        <v>0</v>
      </c>
      <c r="AQ29" s="661">
        <f t="shared" si="10"/>
        <v>0</v>
      </c>
      <c r="AR29" s="661">
        <f t="shared" si="10"/>
        <v>0</v>
      </c>
      <c r="AS29" s="661">
        <f t="shared" si="10"/>
        <v>0</v>
      </c>
      <c r="AT29" s="661">
        <f t="shared" si="10"/>
        <v>0</v>
      </c>
      <c r="AU29" s="661">
        <f t="shared" si="10"/>
        <v>0</v>
      </c>
      <c r="AV29" s="661">
        <f t="shared" si="10"/>
        <v>0</v>
      </c>
      <c r="AW29" s="661">
        <f t="shared" si="10"/>
        <v>0</v>
      </c>
      <c r="AX29" s="661">
        <f t="shared" si="10"/>
        <v>0</v>
      </c>
      <c r="AY29" s="661">
        <f t="shared" si="10"/>
        <v>0</v>
      </c>
      <c r="AZ29" s="661">
        <f t="shared" si="10"/>
        <v>0</v>
      </c>
      <c r="BA29" s="25">
        <f t="shared" si="3"/>
        <v>0</v>
      </c>
    </row>
    <row r="30" spans="1:90" ht="42" customHeight="1" outlineLevel="1" x14ac:dyDescent="0.25">
      <c r="A30" s="7"/>
      <c r="B30" s="668" t="s">
        <v>112</v>
      </c>
      <c r="C30" s="669" t="s">
        <v>113</v>
      </c>
      <c r="D30" s="651" t="s">
        <v>93</v>
      </c>
      <c r="E30" s="657">
        <v>0</v>
      </c>
      <c r="F30" s="657">
        <v>0</v>
      </c>
      <c r="G30" s="657">
        <v>0</v>
      </c>
      <c r="H30" s="657">
        <v>0</v>
      </c>
      <c r="I30" s="657">
        <v>0</v>
      </c>
      <c r="J30" s="657">
        <v>0</v>
      </c>
      <c r="K30" s="657">
        <v>0</v>
      </c>
      <c r="L30" s="657">
        <v>0</v>
      </c>
      <c r="M30" s="657">
        <v>0</v>
      </c>
      <c r="N30" s="657">
        <v>0</v>
      </c>
      <c r="O30" s="657">
        <v>0</v>
      </c>
      <c r="P30" s="657">
        <v>0</v>
      </c>
      <c r="Q30" s="657">
        <v>0</v>
      </c>
      <c r="R30" s="657">
        <v>0</v>
      </c>
      <c r="S30" s="657">
        <v>0</v>
      </c>
      <c r="T30" s="657">
        <v>0</v>
      </c>
      <c r="U30" s="657">
        <v>0</v>
      </c>
      <c r="V30" s="657">
        <v>0</v>
      </c>
      <c r="W30" s="657">
        <v>0</v>
      </c>
      <c r="X30" s="657">
        <v>0</v>
      </c>
      <c r="Y30" s="657">
        <v>0</v>
      </c>
      <c r="Z30" s="657">
        <v>0</v>
      </c>
      <c r="AA30" s="657">
        <v>0</v>
      </c>
      <c r="AB30" s="657">
        <v>0</v>
      </c>
      <c r="AC30" s="657">
        <v>0</v>
      </c>
      <c r="AD30" s="657">
        <v>0</v>
      </c>
      <c r="AE30" s="657">
        <v>0</v>
      </c>
      <c r="AF30" s="657">
        <v>0</v>
      </c>
      <c r="AG30" s="657">
        <v>0</v>
      </c>
      <c r="AH30" s="657">
        <v>0</v>
      </c>
      <c r="AI30" s="657">
        <v>0</v>
      </c>
      <c r="AJ30" s="657">
        <v>0</v>
      </c>
      <c r="AK30" s="657">
        <v>0</v>
      </c>
      <c r="AL30" s="657">
        <v>0</v>
      </c>
      <c r="AM30" s="657">
        <v>0</v>
      </c>
      <c r="AN30" s="657">
        <v>0</v>
      </c>
      <c r="AO30" s="657">
        <v>0</v>
      </c>
      <c r="AP30" s="657">
        <v>0</v>
      </c>
      <c r="AQ30" s="657">
        <v>0</v>
      </c>
      <c r="AR30" s="657">
        <v>0</v>
      </c>
      <c r="AS30" s="657">
        <v>0</v>
      </c>
      <c r="AT30" s="657">
        <v>0</v>
      </c>
      <c r="AU30" s="657">
        <v>0</v>
      </c>
      <c r="AV30" s="657">
        <v>0</v>
      </c>
      <c r="AW30" s="657">
        <v>0</v>
      </c>
      <c r="AX30" s="657">
        <v>0</v>
      </c>
      <c r="AY30" s="657">
        <v>0</v>
      </c>
      <c r="AZ30" s="657">
        <v>0</v>
      </c>
      <c r="BA30" s="25">
        <f t="shared" si="3"/>
        <v>0</v>
      </c>
    </row>
    <row r="31" spans="1:90" ht="42" customHeight="1" outlineLevel="1" x14ac:dyDescent="0.25">
      <c r="A31" s="7"/>
      <c r="B31" s="668" t="s">
        <v>114</v>
      </c>
      <c r="C31" s="669" t="s">
        <v>115</v>
      </c>
      <c r="D31" s="651" t="s">
        <v>93</v>
      </c>
      <c r="E31" s="657">
        <v>0</v>
      </c>
      <c r="F31" s="657">
        <v>0</v>
      </c>
      <c r="G31" s="657">
        <v>0</v>
      </c>
      <c r="H31" s="657">
        <v>0</v>
      </c>
      <c r="I31" s="657">
        <v>0</v>
      </c>
      <c r="J31" s="657">
        <v>0</v>
      </c>
      <c r="K31" s="657">
        <v>0</v>
      </c>
      <c r="L31" s="657">
        <v>0</v>
      </c>
      <c r="M31" s="657">
        <v>0</v>
      </c>
      <c r="N31" s="657">
        <v>0</v>
      </c>
      <c r="O31" s="657">
        <v>0</v>
      </c>
      <c r="P31" s="657">
        <v>0</v>
      </c>
      <c r="Q31" s="657">
        <v>0</v>
      </c>
      <c r="R31" s="657">
        <v>0</v>
      </c>
      <c r="S31" s="657">
        <v>0</v>
      </c>
      <c r="T31" s="657">
        <v>0</v>
      </c>
      <c r="U31" s="657">
        <v>0</v>
      </c>
      <c r="V31" s="657">
        <v>0</v>
      </c>
      <c r="W31" s="657">
        <v>0</v>
      </c>
      <c r="X31" s="657">
        <v>0</v>
      </c>
      <c r="Y31" s="657">
        <v>0</v>
      </c>
      <c r="Z31" s="657">
        <v>0</v>
      </c>
      <c r="AA31" s="657">
        <v>0</v>
      </c>
      <c r="AB31" s="657">
        <v>0</v>
      </c>
      <c r="AC31" s="657">
        <v>0</v>
      </c>
      <c r="AD31" s="657">
        <v>0</v>
      </c>
      <c r="AE31" s="657">
        <v>0</v>
      </c>
      <c r="AF31" s="657">
        <v>0</v>
      </c>
      <c r="AG31" s="657">
        <v>0</v>
      </c>
      <c r="AH31" s="657">
        <v>0</v>
      </c>
      <c r="AI31" s="657">
        <v>0</v>
      </c>
      <c r="AJ31" s="657">
        <v>0</v>
      </c>
      <c r="AK31" s="657">
        <v>0</v>
      </c>
      <c r="AL31" s="657">
        <v>0</v>
      </c>
      <c r="AM31" s="657">
        <v>0</v>
      </c>
      <c r="AN31" s="657">
        <v>0</v>
      </c>
      <c r="AO31" s="657">
        <v>0</v>
      </c>
      <c r="AP31" s="657">
        <v>0</v>
      </c>
      <c r="AQ31" s="657">
        <v>0</v>
      </c>
      <c r="AR31" s="657">
        <v>0</v>
      </c>
      <c r="AS31" s="657">
        <v>0</v>
      </c>
      <c r="AT31" s="657">
        <v>0</v>
      </c>
      <c r="AU31" s="657">
        <v>0</v>
      </c>
      <c r="AV31" s="657">
        <v>0</v>
      </c>
      <c r="AW31" s="657">
        <v>0</v>
      </c>
      <c r="AX31" s="657">
        <v>0</v>
      </c>
      <c r="AY31" s="657">
        <v>0</v>
      </c>
      <c r="AZ31" s="657">
        <v>0</v>
      </c>
      <c r="BA31" s="25">
        <f t="shared" si="3"/>
        <v>0</v>
      </c>
    </row>
    <row r="32" spans="1:90" ht="42" customHeight="1" outlineLevel="1" x14ac:dyDescent="0.25">
      <c r="A32" s="7"/>
      <c r="B32" s="668" t="s">
        <v>116</v>
      </c>
      <c r="C32" s="669" t="s">
        <v>117</v>
      </c>
      <c r="D32" s="651" t="s">
        <v>93</v>
      </c>
      <c r="E32" s="657">
        <v>0</v>
      </c>
      <c r="F32" s="657">
        <v>0</v>
      </c>
      <c r="G32" s="657">
        <v>0</v>
      </c>
      <c r="H32" s="657">
        <v>0</v>
      </c>
      <c r="I32" s="657">
        <v>0</v>
      </c>
      <c r="J32" s="657">
        <v>0</v>
      </c>
      <c r="K32" s="657">
        <v>0</v>
      </c>
      <c r="L32" s="657">
        <v>0</v>
      </c>
      <c r="M32" s="657">
        <v>0</v>
      </c>
      <c r="N32" s="657">
        <v>0</v>
      </c>
      <c r="O32" s="657">
        <v>0</v>
      </c>
      <c r="P32" s="657">
        <v>0</v>
      </c>
      <c r="Q32" s="657">
        <v>0</v>
      </c>
      <c r="R32" s="657">
        <v>0</v>
      </c>
      <c r="S32" s="657">
        <v>0</v>
      </c>
      <c r="T32" s="657">
        <v>0</v>
      </c>
      <c r="U32" s="657">
        <v>0</v>
      </c>
      <c r="V32" s="657">
        <v>0</v>
      </c>
      <c r="W32" s="657">
        <v>0</v>
      </c>
      <c r="X32" s="657">
        <v>0</v>
      </c>
      <c r="Y32" s="657">
        <v>0</v>
      </c>
      <c r="Z32" s="657">
        <v>0</v>
      </c>
      <c r="AA32" s="657">
        <v>0</v>
      </c>
      <c r="AB32" s="657">
        <v>0</v>
      </c>
      <c r="AC32" s="657">
        <v>0</v>
      </c>
      <c r="AD32" s="657">
        <v>0</v>
      </c>
      <c r="AE32" s="657">
        <v>0</v>
      </c>
      <c r="AF32" s="657">
        <v>0</v>
      </c>
      <c r="AG32" s="657">
        <v>0</v>
      </c>
      <c r="AH32" s="657">
        <v>0</v>
      </c>
      <c r="AI32" s="657">
        <v>0</v>
      </c>
      <c r="AJ32" s="657">
        <v>0</v>
      </c>
      <c r="AK32" s="657">
        <v>0</v>
      </c>
      <c r="AL32" s="657">
        <v>0</v>
      </c>
      <c r="AM32" s="657">
        <v>0</v>
      </c>
      <c r="AN32" s="657">
        <v>0</v>
      </c>
      <c r="AO32" s="657">
        <v>0</v>
      </c>
      <c r="AP32" s="657">
        <v>0</v>
      </c>
      <c r="AQ32" s="657">
        <v>0</v>
      </c>
      <c r="AR32" s="657">
        <v>0</v>
      </c>
      <c r="AS32" s="657">
        <v>0</v>
      </c>
      <c r="AT32" s="657">
        <v>0</v>
      </c>
      <c r="AU32" s="657">
        <v>0</v>
      </c>
      <c r="AV32" s="657">
        <v>0</v>
      </c>
      <c r="AW32" s="657">
        <v>0</v>
      </c>
      <c r="AX32" s="657">
        <v>0</v>
      </c>
      <c r="AY32" s="657">
        <v>0</v>
      </c>
      <c r="AZ32" s="657">
        <v>0</v>
      </c>
      <c r="BA32" s="25">
        <f t="shared" si="3"/>
        <v>0</v>
      </c>
    </row>
    <row r="33" spans="1:72" ht="48" customHeight="1" outlineLevel="1" x14ac:dyDescent="0.25">
      <c r="A33" s="7"/>
      <c r="B33" s="659" t="s">
        <v>118</v>
      </c>
      <c r="C33" s="667" t="s">
        <v>119</v>
      </c>
      <c r="D33" s="659" t="s">
        <v>93</v>
      </c>
      <c r="E33" s="661">
        <v>0</v>
      </c>
      <c r="F33" s="661"/>
      <c r="G33" s="661">
        <v>0</v>
      </c>
      <c r="H33" s="661"/>
      <c r="I33" s="661">
        <v>0</v>
      </c>
      <c r="J33" s="661"/>
      <c r="K33" s="661">
        <v>0</v>
      </c>
      <c r="L33" s="661"/>
      <c r="M33" s="661">
        <v>0</v>
      </c>
      <c r="N33" s="661"/>
      <c r="O33" s="661">
        <v>0</v>
      </c>
      <c r="P33" s="661"/>
      <c r="Q33" s="661">
        <v>0</v>
      </c>
      <c r="R33" s="661"/>
      <c r="S33" s="661">
        <v>0</v>
      </c>
      <c r="T33" s="661"/>
      <c r="U33" s="661">
        <v>0</v>
      </c>
      <c r="V33" s="661"/>
      <c r="W33" s="661">
        <v>0</v>
      </c>
      <c r="X33" s="661"/>
      <c r="Y33" s="661">
        <v>0</v>
      </c>
      <c r="Z33" s="661"/>
      <c r="AA33" s="661">
        <v>0</v>
      </c>
      <c r="AB33" s="661"/>
      <c r="AC33" s="661">
        <v>0</v>
      </c>
      <c r="AD33" s="661"/>
      <c r="AE33" s="661">
        <v>0</v>
      </c>
      <c r="AF33" s="661"/>
      <c r="AG33" s="661">
        <v>0</v>
      </c>
      <c r="AH33" s="661"/>
      <c r="AI33" s="661">
        <v>0</v>
      </c>
      <c r="AJ33" s="661"/>
      <c r="AK33" s="661">
        <v>0</v>
      </c>
      <c r="AL33" s="661"/>
      <c r="AM33" s="661">
        <v>0</v>
      </c>
      <c r="AN33" s="661"/>
      <c r="AO33" s="661">
        <v>0</v>
      </c>
      <c r="AP33" s="661"/>
      <c r="AQ33" s="661">
        <v>0</v>
      </c>
      <c r="AR33" s="661"/>
      <c r="AS33" s="661">
        <v>0</v>
      </c>
      <c r="AT33" s="661"/>
      <c r="AU33" s="661">
        <v>0</v>
      </c>
      <c r="AV33" s="661"/>
      <c r="AW33" s="661">
        <v>0</v>
      </c>
      <c r="AX33" s="661"/>
      <c r="AY33" s="661">
        <v>0</v>
      </c>
      <c r="AZ33" s="670"/>
      <c r="BA33" s="25">
        <f t="shared" si="3"/>
        <v>0</v>
      </c>
    </row>
    <row r="34" spans="1:72" ht="42" customHeight="1" outlineLevel="1" x14ac:dyDescent="0.25">
      <c r="A34" s="7"/>
      <c r="B34" s="669" t="s">
        <v>120</v>
      </c>
      <c r="C34" s="669" t="s">
        <v>121</v>
      </c>
      <c r="D34" s="671" t="s">
        <v>93</v>
      </c>
      <c r="E34" s="657">
        <v>0</v>
      </c>
      <c r="F34" s="657">
        <v>0</v>
      </c>
      <c r="G34" s="657">
        <v>0</v>
      </c>
      <c r="H34" s="657">
        <v>0</v>
      </c>
      <c r="I34" s="657">
        <v>0</v>
      </c>
      <c r="J34" s="657">
        <v>0</v>
      </c>
      <c r="K34" s="657">
        <v>0</v>
      </c>
      <c r="L34" s="657">
        <v>0</v>
      </c>
      <c r="M34" s="657">
        <v>0</v>
      </c>
      <c r="N34" s="657">
        <v>0</v>
      </c>
      <c r="O34" s="657">
        <v>0</v>
      </c>
      <c r="P34" s="657">
        <v>0</v>
      </c>
      <c r="Q34" s="657">
        <v>0</v>
      </c>
      <c r="R34" s="657">
        <v>0</v>
      </c>
      <c r="S34" s="657">
        <v>0</v>
      </c>
      <c r="T34" s="657">
        <v>0</v>
      </c>
      <c r="U34" s="657">
        <v>0</v>
      </c>
      <c r="V34" s="657">
        <v>0</v>
      </c>
      <c r="W34" s="657">
        <v>0</v>
      </c>
      <c r="X34" s="657">
        <v>0</v>
      </c>
      <c r="Y34" s="657">
        <v>0</v>
      </c>
      <c r="Z34" s="657">
        <v>0</v>
      </c>
      <c r="AA34" s="657">
        <v>0</v>
      </c>
      <c r="AB34" s="657">
        <v>0</v>
      </c>
      <c r="AC34" s="657">
        <v>0</v>
      </c>
      <c r="AD34" s="657">
        <v>0</v>
      </c>
      <c r="AE34" s="657">
        <v>0</v>
      </c>
      <c r="AF34" s="657">
        <v>0</v>
      </c>
      <c r="AG34" s="657">
        <v>0</v>
      </c>
      <c r="AH34" s="657">
        <v>0</v>
      </c>
      <c r="AI34" s="657">
        <v>0</v>
      </c>
      <c r="AJ34" s="657">
        <v>0</v>
      </c>
      <c r="AK34" s="657">
        <v>0</v>
      </c>
      <c r="AL34" s="657">
        <v>0</v>
      </c>
      <c r="AM34" s="657">
        <v>0</v>
      </c>
      <c r="AN34" s="657">
        <v>0</v>
      </c>
      <c r="AO34" s="657">
        <v>0</v>
      </c>
      <c r="AP34" s="657">
        <v>0</v>
      </c>
      <c r="AQ34" s="657">
        <v>0</v>
      </c>
      <c r="AR34" s="657">
        <v>0</v>
      </c>
      <c r="AS34" s="657">
        <v>0</v>
      </c>
      <c r="AT34" s="657">
        <v>0</v>
      </c>
      <c r="AU34" s="657">
        <v>0</v>
      </c>
      <c r="AV34" s="657">
        <v>0</v>
      </c>
      <c r="AW34" s="657">
        <v>0</v>
      </c>
      <c r="AX34" s="657">
        <v>0</v>
      </c>
      <c r="AY34" s="657">
        <v>0</v>
      </c>
      <c r="AZ34" s="657">
        <v>0</v>
      </c>
      <c r="BA34" s="25">
        <f t="shared" si="3"/>
        <v>0</v>
      </c>
    </row>
    <row r="35" spans="1:72" ht="42" customHeight="1" outlineLevel="1" x14ac:dyDescent="0.25">
      <c r="A35" s="7"/>
      <c r="B35" s="668" t="s">
        <v>122</v>
      </c>
      <c r="C35" s="669" t="s">
        <v>123</v>
      </c>
      <c r="D35" s="671" t="s">
        <v>93</v>
      </c>
      <c r="E35" s="657">
        <v>0</v>
      </c>
      <c r="F35" s="657">
        <v>0</v>
      </c>
      <c r="G35" s="657">
        <v>0</v>
      </c>
      <c r="H35" s="657">
        <v>0</v>
      </c>
      <c r="I35" s="657">
        <v>0</v>
      </c>
      <c r="J35" s="657">
        <v>0</v>
      </c>
      <c r="K35" s="657">
        <v>0</v>
      </c>
      <c r="L35" s="657">
        <v>0</v>
      </c>
      <c r="M35" s="657">
        <v>0</v>
      </c>
      <c r="N35" s="657">
        <v>0</v>
      </c>
      <c r="O35" s="657">
        <v>0</v>
      </c>
      <c r="P35" s="657">
        <v>0</v>
      </c>
      <c r="Q35" s="657">
        <v>0</v>
      </c>
      <c r="R35" s="657">
        <v>0</v>
      </c>
      <c r="S35" s="657">
        <v>0</v>
      </c>
      <c r="T35" s="657">
        <v>0</v>
      </c>
      <c r="U35" s="657">
        <v>0</v>
      </c>
      <c r="V35" s="657">
        <v>0</v>
      </c>
      <c r="W35" s="657">
        <v>0</v>
      </c>
      <c r="X35" s="657">
        <v>0</v>
      </c>
      <c r="Y35" s="657">
        <v>0</v>
      </c>
      <c r="Z35" s="657">
        <v>0</v>
      </c>
      <c r="AA35" s="657">
        <v>0</v>
      </c>
      <c r="AB35" s="657">
        <v>0</v>
      </c>
      <c r="AC35" s="657">
        <v>0</v>
      </c>
      <c r="AD35" s="657">
        <v>0</v>
      </c>
      <c r="AE35" s="657">
        <v>0</v>
      </c>
      <c r="AF35" s="657">
        <v>0</v>
      </c>
      <c r="AG35" s="657">
        <v>0</v>
      </c>
      <c r="AH35" s="657">
        <v>0</v>
      </c>
      <c r="AI35" s="657">
        <v>0</v>
      </c>
      <c r="AJ35" s="657">
        <v>0</v>
      </c>
      <c r="AK35" s="657">
        <v>0</v>
      </c>
      <c r="AL35" s="657">
        <v>0</v>
      </c>
      <c r="AM35" s="657">
        <v>0</v>
      </c>
      <c r="AN35" s="657">
        <v>0</v>
      </c>
      <c r="AO35" s="657">
        <v>0</v>
      </c>
      <c r="AP35" s="657">
        <v>0</v>
      </c>
      <c r="AQ35" s="657">
        <v>0</v>
      </c>
      <c r="AR35" s="657">
        <v>0</v>
      </c>
      <c r="AS35" s="657">
        <v>0</v>
      </c>
      <c r="AT35" s="657">
        <v>0</v>
      </c>
      <c r="AU35" s="657">
        <v>0</v>
      </c>
      <c r="AV35" s="657">
        <v>0</v>
      </c>
      <c r="AW35" s="657">
        <v>0</v>
      </c>
      <c r="AX35" s="657">
        <v>0</v>
      </c>
      <c r="AY35" s="657">
        <v>0</v>
      </c>
      <c r="AZ35" s="657">
        <v>0</v>
      </c>
      <c r="BA35" s="25">
        <f t="shared" si="3"/>
        <v>0</v>
      </c>
    </row>
    <row r="36" spans="1:72" ht="48" customHeight="1" outlineLevel="1" x14ac:dyDescent="0.25">
      <c r="A36" s="7"/>
      <c r="B36" s="659" t="s">
        <v>124</v>
      </c>
      <c r="C36" s="659" t="s">
        <v>125</v>
      </c>
      <c r="D36" s="659" t="s">
        <v>93</v>
      </c>
      <c r="E36" s="672">
        <v>0</v>
      </c>
      <c r="F36" s="672">
        <v>0</v>
      </c>
      <c r="G36" s="672">
        <v>0</v>
      </c>
      <c r="H36" s="672">
        <v>0</v>
      </c>
      <c r="I36" s="672">
        <v>0</v>
      </c>
      <c r="J36" s="672">
        <v>0</v>
      </c>
      <c r="K36" s="672">
        <v>0</v>
      </c>
      <c r="L36" s="672">
        <v>0</v>
      </c>
      <c r="M36" s="672">
        <v>0</v>
      </c>
      <c r="N36" s="672">
        <v>0</v>
      </c>
      <c r="O36" s="672">
        <v>0</v>
      </c>
      <c r="P36" s="672">
        <v>0</v>
      </c>
      <c r="Q36" s="672">
        <v>0</v>
      </c>
      <c r="R36" s="672">
        <v>0</v>
      </c>
      <c r="S36" s="672">
        <v>0</v>
      </c>
      <c r="T36" s="672">
        <v>0</v>
      </c>
      <c r="U36" s="672">
        <v>0</v>
      </c>
      <c r="V36" s="672">
        <v>0</v>
      </c>
      <c r="W36" s="672">
        <v>0</v>
      </c>
      <c r="X36" s="672">
        <v>0</v>
      </c>
      <c r="Y36" s="672">
        <v>0</v>
      </c>
      <c r="Z36" s="672">
        <v>0</v>
      </c>
      <c r="AA36" s="672">
        <v>0</v>
      </c>
      <c r="AB36" s="672">
        <v>0</v>
      </c>
      <c r="AC36" s="672">
        <v>0</v>
      </c>
      <c r="AD36" s="672">
        <v>0</v>
      </c>
      <c r="AE36" s="672">
        <v>0</v>
      </c>
      <c r="AF36" s="672">
        <v>0</v>
      </c>
      <c r="AG36" s="672">
        <v>0</v>
      </c>
      <c r="AH36" s="672">
        <v>0</v>
      </c>
      <c r="AI36" s="672">
        <v>0</v>
      </c>
      <c r="AJ36" s="672">
        <v>0</v>
      </c>
      <c r="AK36" s="672">
        <v>0</v>
      </c>
      <c r="AL36" s="672">
        <v>0</v>
      </c>
      <c r="AM36" s="672">
        <v>0</v>
      </c>
      <c r="AN36" s="672">
        <v>0</v>
      </c>
      <c r="AO36" s="672">
        <v>0</v>
      </c>
      <c r="AP36" s="672">
        <v>0</v>
      </c>
      <c r="AQ36" s="672">
        <v>0</v>
      </c>
      <c r="AR36" s="672">
        <v>0</v>
      </c>
      <c r="AS36" s="672">
        <v>0</v>
      </c>
      <c r="AT36" s="672">
        <v>0</v>
      </c>
      <c r="AU36" s="672">
        <v>0</v>
      </c>
      <c r="AV36" s="672">
        <v>0</v>
      </c>
      <c r="AW36" s="672">
        <v>0</v>
      </c>
      <c r="AX36" s="672">
        <v>0</v>
      </c>
      <c r="AY36" s="672">
        <v>0</v>
      </c>
      <c r="AZ36" s="672">
        <v>0</v>
      </c>
      <c r="BA36" s="25">
        <f t="shared" si="3"/>
        <v>0</v>
      </c>
    </row>
    <row r="37" spans="1:72" ht="48" customHeight="1" outlineLevel="1" x14ac:dyDescent="0.25">
      <c r="A37" s="7"/>
      <c r="B37" s="673" t="s">
        <v>126</v>
      </c>
      <c r="C37" s="659" t="s">
        <v>127</v>
      </c>
      <c r="D37" s="659" t="s">
        <v>93</v>
      </c>
      <c r="E37" s="672">
        <v>0</v>
      </c>
      <c r="F37" s="672">
        <v>0</v>
      </c>
      <c r="G37" s="672">
        <v>0</v>
      </c>
      <c r="H37" s="672">
        <v>0</v>
      </c>
      <c r="I37" s="672">
        <v>0</v>
      </c>
      <c r="J37" s="672">
        <v>0</v>
      </c>
      <c r="K37" s="672">
        <v>0</v>
      </c>
      <c r="L37" s="672">
        <v>0</v>
      </c>
      <c r="M37" s="672">
        <v>0</v>
      </c>
      <c r="N37" s="672">
        <v>0</v>
      </c>
      <c r="O37" s="672">
        <v>0</v>
      </c>
      <c r="P37" s="672">
        <v>0</v>
      </c>
      <c r="Q37" s="672">
        <v>0</v>
      </c>
      <c r="R37" s="672">
        <v>0</v>
      </c>
      <c r="S37" s="672">
        <v>0</v>
      </c>
      <c r="T37" s="672">
        <v>0</v>
      </c>
      <c r="U37" s="672">
        <v>0</v>
      </c>
      <c r="V37" s="672">
        <v>0</v>
      </c>
      <c r="W37" s="672">
        <v>0</v>
      </c>
      <c r="X37" s="672">
        <v>0</v>
      </c>
      <c r="Y37" s="672">
        <v>0</v>
      </c>
      <c r="Z37" s="672">
        <v>0</v>
      </c>
      <c r="AA37" s="672">
        <v>0</v>
      </c>
      <c r="AB37" s="672">
        <v>0</v>
      </c>
      <c r="AC37" s="672">
        <v>0</v>
      </c>
      <c r="AD37" s="672">
        <v>0</v>
      </c>
      <c r="AE37" s="672">
        <v>0</v>
      </c>
      <c r="AF37" s="672">
        <v>0</v>
      </c>
      <c r="AG37" s="672">
        <v>0</v>
      </c>
      <c r="AH37" s="672">
        <v>0</v>
      </c>
      <c r="AI37" s="672">
        <v>0</v>
      </c>
      <c r="AJ37" s="672">
        <v>0</v>
      </c>
      <c r="AK37" s="672">
        <v>0</v>
      </c>
      <c r="AL37" s="672">
        <v>0</v>
      </c>
      <c r="AM37" s="672">
        <v>0</v>
      </c>
      <c r="AN37" s="672">
        <v>0</v>
      </c>
      <c r="AO37" s="672">
        <f>SUBTOTAL(9,AO38:AO39)</f>
        <v>0</v>
      </c>
      <c r="AP37" s="672">
        <f>SUBTOTAL(9,AP38:AP39)</f>
        <v>0</v>
      </c>
      <c r="AQ37" s="672">
        <v>0</v>
      </c>
      <c r="AR37" s="672">
        <v>0</v>
      </c>
      <c r="AS37" s="672">
        <v>0</v>
      </c>
      <c r="AT37" s="672">
        <v>0</v>
      </c>
      <c r="AU37" s="672">
        <v>0</v>
      </c>
      <c r="AV37" s="672">
        <v>0</v>
      </c>
      <c r="AW37" s="672">
        <v>0</v>
      </c>
      <c r="AX37" s="672">
        <v>0</v>
      </c>
      <c r="AY37" s="672">
        <v>0</v>
      </c>
      <c r="AZ37" s="672">
        <v>0</v>
      </c>
      <c r="BA37" s="25">
        <f t="shared" si="3"/>
        <v>0</v>
      </c>
    </row>
    <row r="38" spans="1:72" s="378" customFormat="1" ht="42" customHeight="1" outlineLevel="1" x14ac:dyDescent="0.25">
      <c r="A38" s="7"/>
      <c r="B38" s="650" t="s">
        <v>283</v>
      </c>
      <c r="C38" s="651" t="s">
        <v>284</v>
      </c>
      <c r="D38" s="652"/>
      <c r="E38" s="653"/>
      <c r="F38" s="653"/>
      <c r="G38" s="653"/>
      <c r="H38" s="653"/>
      <c r="I38" s="653"/>
      <c r="J38" s="653"/>
      <c r="K38" s="653"/>
      <c r="L38" s="653"/>
      <c r="M38" s="653"/>
      <c r="N38" s="653"/>
      <c r="O38" s="653"/>
      <c r="P38" s="653"/>
      <c r="Q38" s="653"/>
      <c r="R38" s="653"/>
      <c r="S38" s="653"/>
      <c r="T38" s="653"/>
      <c r="U38" s="653"/>
      <c r="V38" s="653"/>
      <c r="W38" s="653"/>
      <c r="X38" s="653"/>
      <c r="Y38" s="653"/>
      <c r="Z38" s="653"/>
      <c r="AA38" s="653"/>
      <c r="AB38" s="653"/>
      <c r="AC38" s="653"/>
      <c r="AD38" s="653"/>
      <c r="AE38" s="653"/>
      <c r="AF38" s="653"/>
      <c r="AG38" s="653"/>
      <c r="AH38" s="653"/>
      <c r="AI38" s="653"/>
      <c r="AJ38" s="653"/>
      <c r="AK38" s="653"/>
      <c r="AL38" s="653"/>
      <c r="AM38" s="653"/>
      <c r="AN38" s="653"/>
      <c r="AO38" s="653"/>
      <c r="AP38" s="653"/>
      <c r="AQ38" s="653"/>
      <c r="AR38" s="653"/>
      <c r="AS38" s="653"/>
      <c r="AT38" s="653"/>
      <c r="AU38" s="653"/>
      <c r="AV38" s="653"/>
      <c r="AW38" s="653"/>
      <c r="AX38" s="653"/>
      <c r="AY38" s="653"/>
      <c r="AZ38" s="653"/>
      <c r="BA38" s="25"/>
      <c r="BB38" s="4"/>
      <c r="BC38" s="4"/>
      <c r="BD38" s="4"/>
      <c r="BE38" s="4"/>
      <c r="BF38" s="4"/>
      <c r="BG38" s="4"/>
      <c r="BH38" s="4"/>
    </row>
    <row r="39" spans="1:72" s="26" customFormat="1" ht="42" customHeight="1" outlineLevel="1" x14ac:dyDescent="0.25">
      <c r="A39" s="7"/>
      <c r="B39" s="654" t="s">
        <v>128</v>
      </c>
      <c r="C39" s="655" t="s">
        <v>129</v>
      </c>
      <c r="D39" s="656" t="s">
        <v>93</v>
      </c>
      <c r="E39" s="657">
        <v>0</v>
      </c>
      <c r="F39" s="657">
        <v>0</v>
      </c>
      <c r="G39" s="657">
        <v>0</v>
      </c>
      <c r="H39" s="657">
        <v>0</v>
      </c>
      <c r="I39" s="657">
        <v>0</v>
      </c>
      <c r="J39" s="657">
        <v>0</v>
      </c>
      <c r="K39" s="657">
        <v>0</v>
      </c>
      <c r="L39" s="657">
        <v>0</v>
      </c>
      <c r="M39" s="657">
        <v>0</v>
      </c>
      <c r="N39" s="657">
        <v>0</v>
      </c>
      <c r="O39" s="657">
        <v>0</v>
      </c>
      <c r="P39" s="657">
        <v>0</v>
      </c>
      <c r="Q39" s="657">
        <v>0</v>
      </c>
      <c r="R39" s="657">
        <v>0</v>
      </c>
      <c r="S39" s="657">
        <v>0</v>
      </c>
      <c r="T39" s="657">
        <v>0</v>
      </c>
      <c r="U39" s="657">
        <v>0</v>
      </c>
      <c r="V39" s="657">
        <v>0</v>
      </c>
      <c r="W39" s="657">
        <v>0</v>
      </c>
      <c r="X39" s="657">
        <v>0</v>
      </c>
      <c r="Y39" s="657">
        <v>0</v>
      </c>
      <c r="Z39" s="657">
        <v>0</v>
      </c>
      <c r="AA39" s="657">
        <v>0</v>
      </c>
      <c r="AB39" s="657">
        <v>0</v>
      </c>
      <c r="AC39" s="657">
        <v>0</v>
      </c>
      <c r="AD39" s="657">
        <v>0</v>
      </c>
      <c r="AE39" s="657">
        <v>0</v>
      </c>
      <c r="AF39" s="657">
        <v>0</v>
      </c>
      <c r="AG39" s="657">
        <v>0</v>
      </c>
      <c r="AH39" s="657">
        <v>0</v>
      </c>
      <c r="AI39" s="657">
        <v>0</v>
      </c>
      <c r="AJ39" s="657">
        <v>0</v>
      </c>
      <c r="AK39" s="657">
        <v>0</v>
      </c>
      <c r="AL39" s="657">
        <v>0</v>
      </c>
      <c r="AM39" s="657">
        <v>0</v>
      </c>
      <c r="AN39" s="657">
        <v>0</v>
      </c>
      <c r="AO39" s="657">
        <v>0</v>
      </c>
      <c r="AP39" s="657">
        <v>0</v>
      </c>
      <c r="AQ39" s="657">
        <v>0</v>
      </c>
      <c r="AR39" s="657">
        <v>0</v>
      </c>
      <c r="AS39" s="657">
        <v>0</v>
      </c>
      <c r="AT39" s="657">
        <v>0</v>
      </c>
      <c r="AU39" s="657">
        <v>0</v>
      </c>
      <c r="AV39" s="657">
        <v>0</v>
      </c>
      <c r="AW39" s="657">
        <v>0</v>
      </c>
      <c r="AX39" s="657">
        <v>0</v>
      </c>
      <c r="AY39" s="657">
        <v>0</v>
      </c>
      <c r="AZ39" s="657">
        <v>0</v>
      </c>
      <c r="BA39" s="25">
        <f t="shared" si="3"/>
        <v>0</v>
      </c>
      <c r="BB39" s="8"/>
      <c r="BC39" s="8"/>
      <c r="BD39" s="8"/>
      <c r="BE39" s="8"/>
      <c r="BF39" s="8"/>
      <c r="BG39" s="8"/>
      <c r="BH39" s="8"/>
      <c r="BI39" s="7"/>
      <c r="BJ39" s="7"/>
      <c r="BK39" s="7"/>
      <c r="BL39" s="7"/>
      <c r="BM39" s="7"/>
      <c r="BN39" s="7"/>
      <c r="BO39" s="7"/>
      <c r="BP39" s="7"/>
      <c r="BQ39" s="7"/>
      <c r="BR39" s="7"/>
      <c r="BS39" s="7"/>
      <c r="BT39" s="7"/>
    </row>
    <row r="40" spans="1:72" s="26" customFormat="1" ht="48" customHeight="1" outlineLevel="1" x14ac:dyDescent="0.25">
      <c r="A40" s="7"/>
      <c r="B40" s="674" t="s">
        <v>130</v>
      </c>
      <c r="C40" s="675" t="s">
        <v>131</v>
      </c>
      <c r="D40" s="660" t="s">
        <v>93</v>
      </c>
      <c r="E40" s="661">
        <f t="shared" ref="E40:AZ40" si="11">E41+E49+E52</f>
        <v>0</v>
      </c>
      <c r="F40" s="661">
        <f t="shared" si="11"/>
        <v>0</v>
      </c>
      <c r="G40" s="661">
        <f t="shared" si="11"/>
        <v>0</v>
      </c>
      <c r="H40" s="661">
        <f t="shared" si="11"/>
        <v>0</v>
      </c>
      <c r="I40" s="661">
        <f t="shared" si="11"/>
        <v>0</v>
      </c>
      <c r="J40" s="661">
        <f t="shared" si="11"/>
        <v>0</v>
      </c>
      <c r="K40" s="661">
        <f t="shared" si="11"/>
        <v>0</v>
      </c>
      <c r="L40" s="661">
        <f t="shared" si="11"/>
        <v>0</v>
      </c>
      <c r="M40" s="661">
        <f t="shared" si="11"/>
        <v>0</v>
      </c>
      <c r="N40" s="661">
        <f t="shared" si="11"/>
        <v>0</v>
      </c>
      <c r="O40" s="661">
        <f t="shared" si="11"/>
        <v>0</v>
      </c>
      <c r="P40" s="661">
        <f t="shared" si="11"/>
        <v>0</v>
      </c>
      <c r="Q40" s="661">
        <f t="shared" si="11"/>
        <v>0</v>
      </c>
      <c r="R40" s="661">
        <f t="shared" si="11"/>
        <v>0</v>
      </c>
      <c r="S40" s="661">
        <f t="shared" si="11"/>
        <v>0</v>
      </c>
      <c r="T40" s="661">
        <f t="shared" si="11"/>
        <v>0</v>
      </c>
      <c r="U40" s="663">
        <f t="shared" si="11"/>
        <v>0</v>
      </c>
      <c r="V40" s="663">
        <f t="shared" si="11"/>
        <v>0</v>
      </c>
      <c r="W40" s="661">
        <f t="shared" si="11"/>
        <v>0</v>
      </c>
      <c r="X40" s="661">
        <f t="shared" si="11"/>
        <v>0</v>
      </c>
      <c r="Y40" s="661">
        <f t="shared" si="11"/>
        <v>0</v>
      </c>
      <c r="Z40" s="661">
        <f t="shared" si="11"/>
        <v>0</v>
      </c>
      <c r="AA40" s="661">
        <f t="shared" si="11"/>
        <v>0</v>
      </c>
      <c r="AB40" s="661">
        <f t="shared" si="11"/>
        <v>0</v>
      </c>
      <c r="AC40" s="661">
        <f t="shared" si="11"/>
        <v>0</v>
      </c>
      <c r="AD40" s="661">
        <f t="shared" si="11"/>
        <v>0</v>
      </c>
      <c r="AE40" s="661">
        <f t="shared" si="11"/>
        <v>0</v>
      </c>
      <c r="AF40" s="661">
        <f t="shared" si="11"/>
        <v>0</v>
      </c>
      <c r="AG40" s="661">
        <f t="shared" si="11"/>
        <v>0</v>
      </c>
      <c r="AH40" s="661">
        <f t="shared" si="11"/>
        <v>0</v>
      </c>
      <c r="AI40" s="661">
        <f t="shared" si="11"/>
        <v>0</v>
      </c>
      <c r="AJ40" s="661">
        <f t="shared" si="11"/>
        <v>0</v>
      </c>
      <c r="AK40" s="661">
        <f t="shared" si="11"/>
        <v>0</v>
      </c>
      <c r="AL40" s="661">
        <f t="shared" si="11"/>
        <v>0</v>
      </c>
      <c r="AM40" s="661">
        <f t="shared" si="11"/>
        <v>0</v>
      </c>
      <c r="AN40" s="661">
        <f t="shared" si="11"/>
        <v>0</v>
      </c>
      <c r="AO40" s="663">
        <f t="shared" si="11"/>
        <v>2.5</v>
      </c>
      <c r="AP40" s="663">
        <f t="shared" si="11"/>
        <v>1E-4</v>
      </c>
      <c r="AQ40" s="661">
        <f t="shared" si="11"/>
        <v>0</v>
      </c>
      <c r="AR40" s="661">
        <f t="shared" si="11"/>
        <v>0</v>
      </c>
      <c r="AS40" s="663">
        <f t="shared" si="11"/>
        <v>0</v>
      </c>
      <c r="AT40" s="663">
        <f t="shared" si="11"/>
        <v>0</v>
      </c>
      <c r="AU40" s="661">
        <f t="shared" si="11"/>
        <v>0</v>
      </c>
      <c r="AV40" s="661">
        <f t="shared" si="11"/>
        <v>0</v>
      </c>
      <c r="AW40" s="663">
        <f t="shared" si="11"/>
        <v>2</v>
      </c>
      <c r="AX40" s="663">
        <f t="shared" si="11"/>
        <v>2</v>
      </c>
      <c r="AY40" s="661">
        <f t="shared" si="11"/>
        <v>0</v>
      </c>
      <c r="AZ40" s="661">
        <f t="shared" si="11"/>
        <v>0</v>
      </c>
      <c r="BA40" s="25">
        <f t="shared" si="3"/>
        <v>2.0001000000000002</v>
      </c>
      <c r="BB40" s="8"/>
      <c r="BC40" s="8"/>
      <c r="BD40" s="8"/>
      <c r="BE40" s="8"/>
      <c r="BF40" s="8"/>
      <c r="BG40" s="8"/>
      <c r="BH40" s="8"/>
      <c r="BI40" s="7"/>
      <c r="BJ40" s="7"/>
      <c r="BK40" s="7"/>
      <c r="BL40" s="7"/>
      <c r="BM40" s="7"/>
      <c r="BN40" s="7"/>
      <c r="BO40" s="7"/>
      <c r="BP40" s="7"/>
      <c r="BQ40" s="7"/>
      <c r="BR40" s="7"/>
      <c r="BS40" s="7"/>
      <c r="BT40" s="7"/>
    </row>
    <row r="41" spans="1:72" s="26" customFormat="1" ht="48" customHeight="1" outlineLevel="1" x14ac:dyDescent="0.25">
      <c r="A41" s="7"/>
      <c r="B41" s="674" t="s">
        <v>132</v>
      </c>
      <c r="C41" s="675" t="s">
        <v>133</v>
      </c>
      <c r="D41" s="674" t="s">
        <v>93</v>
      </c>
      <c r="E41" s="661">
        <f t="shared" ref="E41:AZ41" si="12">E42+E43</f>
        <v>0</v>
      </c>
      <c r="F41" s="661">
        <f t="shared" si="12"/>
        <v>0</v>
      </c>
      <c r="G41" s="661">
        <f t="shared" si="12"/>
        <v>0</v>
      </c>
      <c r="H41" s="661">
        <f t="shared" si="12"/>
        <v>0</v>
      </c>
      <c r="I41" s="661">
        <f t="shared" si="12"/>
        <v>0</v>
      </c>
      <c r="J41" s="661">
        <f t="shared" si="12"/>
        <v>0</v>
      </c>
      <c r="K41" s="661">
        <f t="shared" si="12"/>
        <v>0</v>
      </c>
      <c r="L41" s="661">
        <f t="shared" si="12"/>
        <v>0</v>
      </c>
      <c r="M41" s="661">
        <f t="shared" si="12"/>
        <v>0</v>
      </c>
      <c r="N41" s="661">
        <f t="shared" si="12"/>
        <v>0</v>
      </c>
      <c r="O41" s="661">
        <f t="shared" si="12"/>
        <v>0</v>
      </c>
      <c r="P41" s="661">
        <f t="shared" si="12"/>
        <v>0</v>
      </c>
      <c r="Q41" s="661">
        <f t="shared" si="12"/>
        <v>0</v>
      </c>
      <c r="R41" s="661">
        <f t="shared" si="12"/>
        <v>0</v>
      </c>
      <c r="S41" s="661">
        <f t="shared" si="12"/>
        <v>0</v>
      </c>
      <c r="T41" s="661">
        <f t="shared" si="12"/>
        <v>0</v>
      </c>
      <c r="U41" s="663">
        <f t="shared" si="12"/>
        <v>0</v>
      </c>
      <c r="V41" s="663">
        <f t="shared" si="12"/>
        <v>0</v>
      </c>
      <c r="W41" s="661">
        <f t="shared" si="12"/>
        <v>0</v>
      </c>
      <c r="X41" s="661">
        <f t="shared" si="12"/>
        <v>0</v>
      </c>
      <c r="Y41" s="661">
        <f t="shared" si="12"/>
        <v>0</v>
      </c>
      <c r="Z41" s="661">
        <f t="shared" si="12"/>
        <v>0</v>
      </c>
      <c r="AA41" s="661">
        <f t="shared" si="12"/>
        <v>0</v>
      </c>
      <c r="AB41" s="661">
        <f t="shared" si="12"/>
        <v>0</v>
      </c>
      <c r="AC41" s="661">
        <f t="shared" si="12"/>
        <v>0</v>
      </c>
      <c r="AD41" s="661">
        <f t="shared" si="12"/>
        <v>0</v>
      </c>
      <c r="AE41" s="661">
        <f t="shared" si="12"/>
        <v>0</v>
      </c>
      <c r="AF41" s="661">
        <f t="shared" si="12"/>
        <v>0</v>
      </c>
      <c r="AG41" s="661">
        <f t="shared" si="12"/>
        <v>0</v>
      </c>
      <c r="AH41" s="661">
        <f t="shared" si="12"/>
        <v>0</v>
      </c>
      <c r="AI41" s="661">
        <f t="shared" si="12"/>
        <v>0</v>
      </c>
      <c r="AJ41" s="661">
        <f t="shared" si="12"/>
        <v>0</v>
      </c>
      <c r="AK41" s="661">
        <f t="shared" si="12"/>
        <v>0</v>
      </c>
      <c r="AL41" s="661">
        <f t="shared" si="12"/>
        <v>0</v>
      </c>
      <c r="AM41" s="661">
        <f t="shared" si="12"/>
        <v>0</v>
      </c>
      <c r="AN41" s="661">
        <f t="shared" si="12"/>
        <v>0</v>
      </c>
      <c r="AO41" s="663">
        <f t="shared" si="12"/>
        <v>0</v>
      </c>
      <c r="AP41" s="663">
        <f t="shared" si="12"/>
        <v>0</v>
      </c>
      <c r="AQ41" s="661">
        <f t="shared" si="12"/>
        <v>0</v>
      </c>
      <c r="AR41" s="661">
        <f t="shared" si="12"/>
        <v>0</v>
      </c>
      <c r="AS41" s="663">
        <f t="shared" si="12"/>
        <v>0</v>
      </c>
      <c r="AT41" s="663">
        <f t="shared" si="12"/>
        <v>0</v>
      </c>
      <c r="AU41" s="661">
        <f t="shared" si="12"/>
        <v>0</v>
      </c>
      <c r="AV41" s="661">
        <f t="shared" si="12"/>
        <v>0</v>
      </c>
      <c r="AW41" s="663">
        <f t="shared" si="12"/>
        <v>2</v>
      </c>
      <c r="AX41" s="663">
        <f t="shared" si="12"/>
        <v>2</v>
      </c>
      <c r="AY41" s="661">
        <f t="shared" si="12"/>
        <v>0</v>
      </c>
      <c r="AZ41" s="661">
        <f t="shared" si="12"/>
        <v>0</v>
      </c>
      <c r="BA41" s="25">
        <f t="shared" si="3"/>
        <v>2</v>
      </c>
      <c r="BB41" s="8"/>
      <c r="BC41" s="8"/>
      <c r="BD41" s="8"/>
      <c r="BE41" s="8"/>
      <c r="BF41" s="8"/>
      <c r="BG41" s="8"/>
      <c r="BH41" s="8"/>
      <c r="BI41" s="7"/>
      <c r="BJ41" s="7"/>
      <c r="BK41" s="7"/>
      <c r="BL41" s="7"/>
      <c r="BM41" s="7"/>
      <c r="BN41" s="7"/>
      <c r="BO41" s="7"/>
      <c r="BP41" s="7"/>
      <c r="BQ41" s="7"/>
      <c r="BR41" s="7"/>
      <c r="BS41" s="7"/>
      <c r="BT41" s="7"/>
    </row>
    <row r="42" spans="1:72" ht="42" customHeight="1" outlineLevel="1" x14ac:dyDescent="0.25">
      <c r="A42" s="7"/>
      <c r="B42" s="676" t="s">
        <v>134</v>
      </c>
      <c r="C42" s="677" t="s">
        <v>135</v>
      </c>
      <c r="D42" s="676" t="s">
        <v>93</v>
      </c>
      <c r="E42" s="666">
        <v>0</v>
      </c>
      <c r="F42" s="666">
        <v>0</v>
      </c>
      <c r="G42" s="666">
        <v>0</v>
      </c>
      <c r="H42" s="666">
        <v>0</v>
      </c>
      <c r="I42" s="666">
        <v>0</v>
      </c>
      <c r="J42" s="666">
        <v>0</v>
      </c>
      <c r="K42" s="666">
        <v>0</v>
      </c>
      <c r="L42" s="666">
        <v>0</v>
      </c>
      <c r="M42" s="666">
        <v>0</v>
      </c>
      <c r="N42" s="666">
        <v>0</v>
      </c>
      <c r="O42" s="666">
        <v>0</v>
      </c>
      <c r="P42" s="666">
        <v>0</v>
      </c>
      <c r="Q42" s="666">
        <v>0</v>
      </c>
      <c r="R42" s="666">
        <v>0</v>
      </c>
      <c r="S42" s="666">
        <v>0</v>
      </c>
      <c r="T42" s="666">
        <v>0</v>
      </c>
      <c r="U42" s="666">
        <v>0</v>
      </c>
      <c r="V42" s="666">
        <v>0</v>
      </c>
      <c r="W42" s="666">
        <v>0</v>
      </c>
      <c r="X42" s="666">
        <v>0</v>
      </c>
      <c r="Y42" s="666">
        <v>0</v>
      </c>
      <c r="Z42" s="666">
        <v>0</v>
      </c>
      <c r="AA42" s="666">
        <v>0</v>
      </c>
      <c r="AB42" s="666">
        <v>0</v>
      </c>
      <c r="AC42" s="666">
        <v>0</v>
      </c>
      <c r="AD42" s="666">
        <v>0</v>
      </c>
      <c r="AE42" s="666">
        <v>0</v>
      </c>
      <c r="AF42" s="666">
        <v>0</v>
      </c>
      <c r="AG42" s="666">
        <v>0</v>
      </c>
      <c r="AH42" s="666">
        <v>0</v>
      </c>
      <c r="AI42" s="666">
        <v>0</v>
      </c>
      <c r="AJ42" s="666">
        <v>0</v>
      </c>
      <c r="AK42" s="666">
        <v>0</v>
      </c>
      <c r="AL42" s="666">
        <v>0</v>
      </c>
      <c r="AM42" s="666">
        <v>0</v>
      </c>
      <c r="AN42" s="666">
        <v>0</v>
      </c>
      <c r="AO42" s="666">
        <v>0</v>
      </c>
      <c r="AP42" s="666">
        <v>0</v>
      </c>
      <c r="AQ42" s="666">
        <v>0</v>
      </c>
      <c r="AR42" s="666">
        <v>0</v>
      </c>
      <c r="AS42" s="666">
        <v>0</v>
      </c>
      <c r="AT42" s="666">
        <v>0</v>
      </c>
      <c r="AU42" s="666">
        <v>0</v>
      </c>
      <c r="AV42" s="666">
        <v>0</v>
      </c>
      <c r="AW42" s="666">
        <v>0</v>
      </c>
      <c r="AX42" s="666">
        <v>0</v>
      </c>
      <c r="AY42" s="666">
        <v>0</v>
      </c>
      <c r="AZ42" s="666">
        <v>0</v>
      </c>
      <c r="BA42" s="25">
        <f t="shared" si="3"/>
        <v>0</v>
      </c>
      <c r="BB42" s="8"/>
      <c r="BC42" s="8"/>
      <c r="BD42" s="8"/>
      <c r="BE42" s="8"/>
      <c r="BF42" s="8"/>
      <c r="BG42" s="8"/>
      <c r="BH42" s="8"/>
      <c r="BI42" s="7"/>
      <c r="BJ42" s="7"/>
      <c r="BK42" s="7"/>
      <c r="BL42" s="7"/>
      <c r="BM42" s="7"/>
      <c r="BN42" s="7"/>
      <c r="BO42" s="7"/>
      <c r="BP42" s="7"/>
      <c r="BQ42" s="7"/>
      <c r="BR42" s="7"/>
      <c r="BS42" s="7"/>
      <c r="BT42" s="7"/>
    </row>
    <row r="43" spans="1:72" ht="42" customHeight="1" x14ac:dyDescent="0.25">
      <c r="A43" s="7"/>
      <c r="B43" s="676" t="s">
        <v>139</v>
      </c>
      <c r="C43" s="677" t="s">
        <v>140</v>
      </c>
      <c r="D43" s="676" t="s">
        <v>93</v>
      </c>
      <c r="E43" s="666">
        <f>SUBTOTAL(9,E44:E48)</f>
        <v>0</v>
      </c>
      <c r="F43" s="666">
        <f t="shared" ref="F43:AZ43" si="13">SUBTOTAL(9,F44:F48)</f>
        <v>0</v>
      </c>
      <c r="G43" s="666">
        <f t="shared" si="13"/>
        <v>0</v>
      </c>
      <c r="H43" s="666">
        <f t="shared" si="13"/>
        <v>0</v>
      </c>
      <c r="I43" s="666">
        <f t="shared" si="13"/>
        <v>0</v>
      </c>
      <c r="J43" s="666">
        <f t="shared" si="13"/>
        <v>0</v>
      </c>
      <c r="K43" s="666">
        <f t="shared" si="13"/>
        <v>0</v>
      </c>
      <c r="L43" s="666">
        <f t="shared" si="13"/>
        <v>0</v>
      </c>
      <c r="M43" s="666">
        <f t="shared" si="13"/>
        <v>0</v>
      </c>
      <c r="N43" s="666">
        <f t="shared" si="13"/>
        <v>0</v>
      </c>
      <c r="O43" s="666">
        <f t="shared" si="13"/>
        <v>0</v>
      </c>
      <c r="P43" s="666">
        <f t="shared" si="13"/>
        <v>0</v>
      </c>
      <c r="Q43" s="666">
        <f t="shared" si="13"/>
        <v>0</v>
      </c>
      <c r="R43" s="666">
        <f t="shared" si="13"/>
        <v>0</v>
      </c>
      <c r="S43" s="666">
        <f t="shared" si="13"/>
        <v>0</v>
      </c>
      <c r="T43" s="666">
        <f t="shared" si="13"/>
        <v>0</v>
      </c>
      <c r="U43" s="666">
        <f t="shared" si="13"/>
        <v>0</v>
      </c>
      <c r="V43" s="666">
        <f t="shared" si="13"/>
        <v>0</v>
      </c>
      <c r="W43" s="666">
        <f t="shared" si="13"/>
        <v>0</v>
      </c>
      <c r="X43" s="666">
        <f t="shared" si="13"/>
        <v>0</v>
      </c>
      <c r="Y43" s="666">
        <f t="shared" si="13"/>
        <v>0</v>
      </c>
      <c r="Z43" s="666">
        <f t="shared" si="13"/>
        <v>0</v>
      </c>
      <c r="AA43" s="666">
        <f t="shared" si="13"/>
        <v>0</v>
      </c>
      <c r="AB43" s="666">
        <f t="shared" si="13"/>
        <v>0</v>
      </c>
      <c r="AC43" s="666">
        <f t="shared" si="13"/>
        <v>0</v>
      </c>
      <c r="AD43" s="666">
        <f t="shared" si="13"/>
        <v>0</v>
      </c>
      <c r="AE43" s="666">
        <f t="shared" si="13"/>
        <v>0</v>
      </c>
      <c r="AF43" s="666">
        <f t="shared" si="13"/>
        <v>0</v>
      </c>
      <c r="AG43" s="666">
        <f t="shared" si="13"/>
        <v>0</v>
      </c>
      <c r="AH43" s="666">
        <f t="shared" si="13"/>
        <v>0</v>
      </c>
      <c r="AI43" s="666">
        <f t="shared" si="13"/>
        <v>0</v>
      </c>
      <c r="AJ43" s="666">
        <f t="shared" si="13"/>
        <v>0</v>
      </c>
      <c r="AK43" s="666">
        <f t="shared" si="13"/>
        <v>0</v>
      </c>
      <c r="AL43" s="666">
        <f t="shared" si="13"/>
        <v>0</v>
      </c>
      <c r="AM43" s="666">
        <f t="shared" si="13"/>
        <v>0</v>
      </c>
      <c r="AN43" s="666">
        <f t="shared" si="13"/>
        <v>0</v>
      </c>
      <c r="AO43" s="666">
        <f t="shared" si="13"/>
        <v>0</v>
      </c>
      <c r="AP43" s="666">
        <f t="shared" si="13"/>
        <v>0</v>
      </c>
      <c r="AQ43" s="666">
        <f t="shared" si="13"/>
        <v>0</v>
      </c>
      <c r="AR43" s="666">
        <f t="shared" si="13"/>
        <v>0</v>
      </c>
      <c r="AS43" s="666">
        <f t="shared" si="13"/>
        <v>0</v>
      </c>
      <c r="AT43" s="666">
        <f t="shared" si="13"/>
        <v>0</v>
      </c>
      <c r="AU43" s="666">
        <f t="shared" si="13"/>
        <v>0</v>
      </c>
      <c r="AV43" s="666">
        <f t="shared" si="13"/>
        <v>0</v>
      </c>
      <c r="AW43" s="666">
        <f t="shared" si="13"/>
        <v>2</v>
      </c>
      <c r="AX43" s="666">
        <f t="shared" si="13"/>
        <v>2</v>
      </c>
      <c r="AY43" s="666">
        <f t="shared" si="13"/>
        <v>0</v>
      </c>
      <c r="AZ43" s="666">
        <f t="shared" si="13"/>
        <v>0</v>
      </c>
      <c r="BA43" s="25">
        <f t="shared" si="3"/>
        <v>2</v>
      </c>
    </row>
    <row r="44" spans="1:72" s="648" customFormat="1" ht="33" customHeight="1" x14ac:dyDescent="0.25">
      <c r="B44" s="76" t="s">
        <v>139</v>
      </c>
      <c r="C44" s="399" t="s">
        <v>820</v>
      </c>
      <c r="D44" s="76" t="s">
        <v>825</v>
      </c>
      <c r="E44" s="401"/>
      <c r="F44" s="401"/>
      <c r="G44" s="401"/>
      <c r="H44" s="401"/>
      <c r="I44" s="401"/>
      <c r="J44" s="401"/>
      <c r="K44" s="401"/>
      <c r="L44" s="401"/>
      <c r="M44" s="401"/>
      <c r="N44" s="401"/>
      <c r="O44" s="401"/>
      <c r="P44" s="401"/>
      <c r="Q44" s="401"/>
      <c r="R44" s="401"/>
      <c r="S44" s="401"/>
      <c r="T44" s="401"/>
      <c r="U44" s="401"/>
      <c r="V44" s="401"/>
      <c r="W44" s="401"/>
      <c r="X44" s="401"/>
      <c r="Y44" s="401"/>
      <c r="Z44" s="401"/>
      <c r="AA44" s="401"/>
      <c r="AB44" s="401"/>
      <c r="AC44" s="401"/>
      <c r="AD44" s="401"/>
      <c r="AE44" s="401"/>
      <c r="AF44" s="401"/>
      <c r="AG44" s="401"/>
      <c r="AH44" s="401"/>
      <c r="AI44" s="401"/>
      <c r="AJ44" s="401"/>
      <c r="AK44" s="401"/>
      <c r="AL44" s="401"/>
      <c r="AM44" s="401"/>
      <c r="AN44" s="401"/>
      <c r="AO44" s="401"/>
      <c r="AP44" s="401"/>
      <c r="AQ44" s="401"/>
      <c r="AR44" s="401"/>
      <c r="AS44" s="401"/>
      <c r="AT44" s="401"/>
      <c r="AU44" s="401"/>
      <c r="AV44" s="401"/>
      <c r="AW44" s="402">
        <v>0.4</v>
      </c>
      <c r="AX44" s="402">
        <v>0.4</v>
      </c>
      <c r="AY44" s="401"/>
      <c r="AZ44" s="401"/>
      <c r="BA44" s="27"/>
      <c r="BB44" s="4"/>
      <c r="BC44" s="4"/>
      <c r="BD44" s="4"/>
      <c r="BE44" s="4"/>
      <c r="BF44" s="4"/>
      <c r="BG44" s="4"/>
      <c r="BH44" s="4"/>
    </row>
    <row r="45" spans="1:72" s="648" customFormat="1" ht="33" customHeight="1" x14ac:dyDescent="0.25">
      <c r="B45" s="388" t="s">
        <v>139</v>
      </c>
      <c r="C45" s="649" t="s">
        <v>821</v>
      </c>
      <c r="D45" s="686" t="s">
        <v>747</v>
      </c>
      <c r="E45" s="401"/>
      <c r="F45" s="401"/>
      <c r="G45" s="401"/>
      <c r="H45" s="401"/>
      <c r="I45" s="401"/>
      <c r="J45" s="401"/>
      <c r="K45" s="401"/>
      <c r="L45" s="401"/>
      <c r="M45" s="401"/>
      <c r="N45" s="401"/>
      <c r="O45" s="401"/>
      <c r="P45" s="401"/>
      <c r="Q45" s="401"/>
      <c r="R45" s="401"/>
      <c r="S45" s="401"/>
      <c r="T45" s="401"/>
      <c r="U45" s="401"/>
      <c r="V45" s="401"/>
      <c r="W45" s="401"/>
      <c r="X45" s="401"/>
      <c r="Y45" s="401"/>
      <c r="Z45" s="401"/>
      <c r="AA45" s="401"/>
      <c r="AB45" s="401"/>
      <c r="AC45" s="401"/>
      <c r="AD45" s="401"/>
      <c r="AE45" s="401"/>
      <c r="AF45" s="401"/>
      <c r="AG45" s="401"/>
      <c r="AH45" s="401"/>
      <c r="AI45" s="401"/>
      <c r="AJ45" s="401"/>
      <c r="AK45" s="401"/>
      <c r="AL45" s="401"/>
      <c r="AM45" s="401"/>
      <c r="AN45" s="401"/>
      <c r="AO45" s="401"/>
      <c r="AP45" s="401"/>
      <c r="AQ45" s="401"/>
      <c r="AR45" s="401"/>
      <c r="AS45" s="401"/>
      <c r="AT45" s="401"/>
      <c r="AU45" s="401"/>
      <c r="AV45" s="401"/>
      <c r="AW45" s="402">
        <v>0.4</v>
      </c>
      <c r="AX45" s="402">
        <v>0.4</v>
      </c>
      <c r="AY45" s="401"/>
      <c r="AZ45" s="401"/>
      <c r="BA45" s="27"/>
      <c r="BB45" s="4"/>
      <c r="BC45" s="4"/>
      <c r="BD45" s="4"/>
      <c r="BE45" s="4"/>
      <c r="BF45" s="4"/>
      <c r="BG45" s="4"/>
      <c r="BH45" s="4"/>
    </row>
    <row r="46" spans="1:72" s="648" customFormat="1" ht="33" customHeight="1" x14ac:dyDescent="0.25">
      <c r="B46" s="388" t="s">
        <v>139</v>
      </c>
      <c r="C46" s="649" t="s">
        <v>822</v>
      </c>
      <c r="D46" s="686" t="s">
        <v>826</v>
      </c>
      <c r="E46" s="401"/>
      <c r="F46" s="401"/>
      <c r="G46" s="401"/>
      <c r="H46" s="401"/>
      <c r="I46" s="401"/>
      <c r="J46" s="401"/>
      <c r="K46" s="401"/>
      <c r="L46" s="401"/>
      <c r="M46" s="401"/>
      <c r="N46" s="401"/>
      <c r="O46" s="401"/>
      <c r="P46" s="401"/>
      <c r="Q46" s="401"/>
      <c r="R46" s="401"/>
      <c r="S46" s="401"/>
      <c r="T46" s="401"/>
      <c r="U46" s="401"/>
      <c r="V46" s="401"/>
      <c r="W46" s="401"/>
      <c r="X46" s="401"/>
      <c r="Y46" s="401"/>
      <c r="Z46" s="401"/>
      <c r="AA46" s="401"/>
      <c r="AB46" s="401"/>
      <c r="AC46" s="401"/>
      <c r="AD46" s="401"/>
      <c r="AE46" s="401"/>
      <c r="AF46" s="401"/>
      <c r="AG46" s="401"/>
      <c r="AH46" s="401"/>
      <c r="AI46" s="401"/>
      <c r="AJ46" s="401"/>
      <c r="AK46" s="401"/>
      <c r="AL46" s="401"/>
      <c r="AM46" s="401"/>
      <c r="AN46" s="401"/>
      <c r="AO46" s="401"/>
      <c r="AP46" s="401"/>
      <c r="AQ46" s="401"/>
      <c r="AR46" s="401"/>
      <c r="AS46" s="401"/>
      <c r="AT46" s="401"/>
      <c r="AU46" s="401"/>
      <c r="AV46" s="401"/>
      <c r="AW46" s="402">
        <v>0.4</v>
      </c>
      <c r="AX46" s="402">
        <v>0.4</v>
      </c>
      <c r="AY46" s="401"/>
      <c r="AZ46" s="401"/>
      <c r="BA46" s="27"/>
      <c r="BB46" s="4"/>
      <c r="BC46" s="4"/>
      <c r="BD46" s="4"/>
      <c r="BE46" s="4"/>
      <c r="BF46" s="4"/>
      <c r="BG46" s="4"/>
      <c r="BH46" s="4"/>
    </row>
    <row r="47" spans="1:72" s="648" customFormat="1" ht="33" customHeight="1" x14ac:dyDescent="0.25">
      <c r="B47" s="388" t="s">
        <v>139</v>
      </c>
      <c r="C47" s="649" t="s">
        <v>823</v>
      </c>
      <c r="D47" s="686" t="s">
        <v>724</v>
      </c>
      <c r="E47" s="401"/>
      <c r="F47" s="401"/>
      <c r="G47" s="401"/>
      <c r="H47" s="401"/>
      <c r="I47" s="401"/>
      <c r="J47" s="401"/>
      <c r="K47" s="401"/>
      <c r="L47" s="401"/>
      <c r="M47" s="401"/>
      <c r="N47" s="401"/>
      <c r="O47" s="401"/>
      <c r="P47" s="401"/>
      <c r="Q47" s="401"/>
      <c r="R47" s="401"/>
      <c r="S47" s="401"/>
      <c r="T47" s="401"/>
      <c r="U47" s="401"/>
      <c r="V47" s="401"/>
      <c r="W47" s="401"/>
      <c r="X47" s="401"/>
      <c r="Y47" s="401"/>
      <c r="Z47" s="401"/>
      <c r="AA47" s="401"/>
      <c r="AB47" s="401"/>
      <c r="AC47" s="401"/>
      <c r="AD47" s="401"/>
      <c r="AE47" s="401"/>
      <c r="AF47" s="401"/>
      <c r="AG47" s="401"/>
      <c r="AH47" s="401"/>
      <c r="AI47" s="401"/>
      <c r="AJ47" s="401"/>
      <c r="AK47" s="401"/>
      <c r="AL47" s="401"/>
      <c r="AM47" s="401"/>
      <c r="AN47" s="401"/>
      <c r="AO47" s="401"/>
      <c r="AP47" s="401"/>
      <c r="AQ47" s="401"/>
      <c r="AR47" s="401"/>
      <c r="AS47" s="401"/>
      <c r="AT47" s="401"/>
      <c r="AU47" s="401"/>
      <c r="AV47" s="401"/>
      <c r="AW47" s="402">
        <v>0.4</v>
      </c>
      <c r="AX47" s="402">
        <v>0.4</v>
      </c>
      <c r="AY47" s="401"/>
      <c r="AZ47" s="401"/>
      <c r="BA47" s="27"/>
      <c r="BB47" s="4"/>
      <c r="BC47" s="4"/>
      <c r="BD47" s="4"/>
      <c r="BE47" s="4"/>
      <c r="BF47" s="4"/>
      <c r="BG47" s="4"/>
      <c r="BH47" s="4"/>
    </row>
    <row r="48" spans="1:72" s="648" customFormat="1" ht="33" customHeight="1" x14ac:dyDescent="0.25">
      <c r="B48" s="388" t="s">
        <v>139</v>
      </c>
      <c r="C48" s="649" t="s">
        <v>824</v>
      </c>
      <c r="D48" s="686" t="s">
        <v>827</v>
      </c>
      <c r="E48" s="401"/>
      <c r="F48" s="401"/>
      <c r="G48" s="401"/>
      <c r="H48" s="401"/>
      <c r="I48" s="401"/>
      <c r="J48" s="401"/>
      <c r="K48" s="401"/>
      <c r="L48" s="401"/>
      <c r="M48" s="401"/>
      <c r="N48" s="401"/>
      <c r="O48" s="401"/>
      <c r="P48" s="401"/>
      <c r="Q48" s="401"/>
      <c r="R48" s="401"/>
      <c r="S48" s="401"/>
      <c r="T48" s="401"/>
      <c r="U48" s="401"/>
      <c r="V48" s="401"/>
      <c r="W48" s="401"/>
      <c r="X48" s="401"/>
      <c r="Y48" s="401"/>
      <c r="Z48" s="401"/>
      <c r="AA48" s="401"/>
      <c r="AB48" s="401"/>
      <c r="AC48" s="401"/>
      <c r="AD48" s="401"/>
      <c r="AE48" s="401"/>
      <c r="AF48" s="401"/>
      <c r="AG48" s="401"/>
      <c r="AH48" s="401"/>
      <c r="AI48" s="401"/>
      <c r="AJ48" s="401"/>
      <c r="AK48" s="401"/>
      <c r="AL48" s="401"/>
      <c r="AM48" s="401"/>
      <c r="AN48" s="401"/>
      <c r="AO48" s="401"/>
      <c r="AP48" s="401"/>
      <c r="AQ48" s="401"/>
      <c r="AR48" s="401"/>
      <c r="AS48" s="401"/>
      <c r="AT48" s="401"/>
      <c r="AU48" s="401"/>
      <c r="AV48" s="401"/>
      <c r="AW48" s="402">
        <v>0.4</v>
      </c>
      <c r="AX48" s="402">
        <v>0.4</v>
      </c>
      <c r="AY48" s="401"/>
      <c r="AZ48" s="401"/>
      <c r="BA48" s="27"/>
      <c r="BB48" s="4"/>
      <c r="BC48" s="4"/>
      <c r="BD48" s="4"/>
      <c r="BE48" s="4"/>
      <c r="BF48" s="4"/>
      <c r="BG48" s="4"/>
      <c r="BH48" s="4"/>
    </row>
    <row r="49" spans="1:60" ht="48" customHeight="1" x14ac:dyDescent="0.25">
      <c r="A49" s="7"/>
      <c r="B49" s="674" t="s">
        <v>141</v>
      </c>
      <c r="C49" s="675" t="s">
        <v>142</v>
      </c>
      <c r="D49" s="674" t="s">
        <v>93</v>
      </c>
      <c r="E49" s="661">
        <f t="shared" ref="E49:AZ49" si="14">E50+E51</f>
        <v>0</v>
      </c>
      <c r="F49" s="661">
        <f t="shared" si="14"/>
        <v>0</v>
      </c>
      <c r="G49" s="661">
        <f t="shared" si="14"/>
        <v>0</v>
      </c>
      <c r="H49" s="661">
        <f t="shared" si="14"/>
        <v>0</v>
      </c>
      <c r="I49" s="661">
        <f t="shared" si="14"/>
        <v>0</v>
      </c>
      <c r="J49" s="661">
        <f t="shared" si="14"/>
        <v>0</v>
      </c>
      <c r="K49" s="661">
        <f t="shared" si="14"/>
        <v>0</v>
      </c>
      <c r="L49" s="661">
        <f t="shared" si="14"/>
        <v>0</v>
      </c>
      <c r="M49" s="661">
        <f t="shared" si="14"/>
        <v>0</v>
      </c>
      <c r="N49" s="661">
        <f t="shared" si="14"/>
        <v>0</v>
      </c>
      <c r="O49" s="661">
        <f t="shared" si="14"/>
        <v>0</v>
      </c>
      <c r="P49" s="661">
        <f t="shared" si="14"/>
        <v>0</v>
      </c>
      <c r="Q49" s="661">
        <f t="shared" si="14"/>
        <v>0</v>
      </c>
      <c r="R49" s="661">
        <f t="shared" si="14"/>
        <v>0</v>
      </c>
      <c r="S49" s="661">
        <f t="shared" si="14"/>
        <v>0</v>
      </c>
      <c r="T49" s="661">
        <f t="shared" si="14"/>
        <v>0</v>
      </c>
      <c r="U49" s="661">
        <f t="shared" si="14"/>
        <v>0</v>
      </c>
      <c r="V49" s="661">
        <f t="shared" si="14"/>
        <v>0</v>
      </c>
      <c r="W49" s="663">
        <f t="shared" si="14"/>
        <v>0</v>
      </c>
      <c r="X49" s="663">
        <f t="shared" si="14"/>
        <v>0</v>
      </c>
      <c r="Y49" s="661">
        <f t="shared" si="14"/>
        <v>0</v>
      </c>
      <c r="Z49" s="661">
        <f t="shared" si="14"/>
        <v>0</v>
      </c>
      <c r="AA49" s="661">
        <f t="shared" si="14"/>
        <v>0</v>
      </c>
      <c r="AB49" s="661">
        <f t="shared" si="14"/>
        <v>0</v>
      </c>
      <c r="AC49" s="661">
        <f t="shared" si="14"/>
        <v>0</v>
      </c>
      <c r="AD49" s="661">
        <f t="shared" si="14"/>
        <v>0</v>
      </c>
      <c r="AE49" s="661">
        <f t="shared" si="14"/>
        <v>0</v>
      </c>
      <c r="AF49" s="661">
        <f t="shared" si="14"/>
        <v>0</v>
      </c>
      <c r="AG49" s="661">
        <f t="shared" si="14"/>
        <v>0</v>
      </c>
      <c r="AH49" s="661">
        <f t="shared" si="14"/>
        <v>0</v>
      </c>
      <c r="AI49" s="661">
        <f t="shared" si="14"/>
        <v>0</v>
      </c>
      <c r="AJ49" s="661">
        <f t="shared" si="14"/>
        <v>0</v>
      </c>
      <c r="AK49" s="661">
        <f t="shared" si="14"/>
        <v>0</v>
      </c>
      <c r="AL49" s="661">
        <f t="shared" si="14"/>
        <v>0</v>
      </c>
      <c r="AM49" s="661">
        <f t="shared" si="14"/>
        <v>0</v>
      </c>
      <c r="AN49" s="661">
        <f t="shared" si="14"/>
        <v>0</v>
      </c>
      <c r="AO49" s="663">
        <f t="shared" si="14"/>
        <v>0</v>
      </c>
      <c r="AP49" s="663">
        <f t="shared" si="14"/>
        <v>0</v>
      </c>
      <c r="AQ49" s="663">
        <f t="shared" si="14"/>
        <v>0</v>
      </c>
      <c r="AR49" s="663">
        <f t="shared" si="14"/>
        <v>0</v>
      </c>
      <c r="AS49" s="663">
        <f t="shared" si="14"/>
        <v>0</v>
      </c>
      <c r="AT49" s="663">
        <f t="shared" si="14"/>
        <v>0</v>
      </c>
      <c r="AU49" s="663">
        <f t="shared" si="14"/>
        <v>0</v>
      </c>
      <c r="AV49" s="663">
        <f t="shared" si="14"/>
        <v>0</v>
      </c>
      <c r="AW49" s="663">
        <f t="shared" si="14"/>
        <v>0</v>
      </c>
      <c r="AX49" s="663">
        <f t="shared" si="14"/>
        <v>0</v>
      </c>
      <c r="AY49" s="663">
        <f t="shared" si="14"/>
        <v>0</v>
      </c>
      <c r="AZ49" s="663">
        <f t="shared" si="14"/>
        <v>0</v>
      </c>
      <c r="BA49" s="25">
        <f t="shared" si="3"/>
        <v>0</v>
      </c>
    </row>
    <row r="50" spans="1:60" ht="42" customHeight="1" x14ac:dyDescent="0.25">
      <c r="A50" s="7"/>
      <c r="B50" s="676" t="s">
        <v>143</v>
      </c>
      <c r="C50" s="677" t="s">
        <v>144</v>
      </c>
      <c r="D50" s="676" t="s">
        <v>93</v>
      </c>
      <c r="E50" s="666">
        <v>0</v>
      </c>
      <c r="F50" s="666">
        <v>0</v>
      </c>
      <c r="G50" s="666">
        <v>0</v>
      </c>
      <c r="H50" s="666">
        <v>0</v>
      </c>
      <c r="I50" s="666">
        <v>0</v>
      </c>
      <c r="J50" s="666">
        <v>0</v>
      </c>
      <c r="K50" s="666">
        <v>0</v>
      </c>
      <c r="L50" s="666">
        <v>0</v>
      </c>
      <c r="M50" s="666">
        <v>0</v>
      </c>
      <c r="N50" s="666">
        <v>0</v>
      </c>
      <c r="O50" s="666">
        <v>0</v>
      </c>
      <c r="P50" s="666">
        <v>0</v>
      </c>
      <c r="Q50" s="666">
        <v>0</v>
      </c>
      <c r="R50" s="666">
        <v>0</v>
      </c>
      <c r="S50" s="666">
        <v>0</v>
      </c>
      <c r="T50" s="666">
        <v>0</v>
      </c>
      <c r="U50" s="666">
        <v>0</v>
      </c>
      <c r="V50" s="666">
        <v>0</v>
      </c>
      <c r="W50" s="666">
        <v>0</v>
      </c>
      <c r="X50" s="666">
        <v>0</v>
      </c>
      <c r="Y50" s="666">
        <v>0</v>
      </c>
      <c r="Z50" s="666">
        <v>0</v>
      </c>
      <c r="AA50" s="666">
        <v>0</v>
      </c>
      <c r="AB50" s="666">
        <v>0</v>
      </c>
      <c r="AC50" s="666">
        <v>0</v>
      </c>
      <c r="AD50" s="666">
        <v>0</v>
      </c>
      <c r="AE50" s="666">
        <v>0</v>
      </c>
      <c r="AF50" s="666">
        <v>0</v>
      </c>
      <c r="AG50" s="666">
        <v>0</v>
      </c>
      <c r="AH50" s="666">
        <v>0</v>
      </c>
      <c r="AI50" s="666">
        <v>0</v>
      </c>
      <c r="AJ50" s="666">
        <v>0</v>
      </c>
      <c r="AK50" s="666">
        <v>0</v>
      </c>
      <c r="AL50" s="666">
        <v>0</v>
      </c>
      <c r="AM50" s="666">
        <v>0</v>
      </c>
      <c r="AN50" s="666">
        <v>0</v>
      </c>
      <c r="AO50" s="666">
        <v>0</v>
      </c>
      <c r="AP50" s="666">
        <v>0</v>
      </c>
      <c r="AQ50" s="666">
        <v>0</v>
      </c>
      <c r="AR50" s="666">
        <v>0</v>
      </c>
      <c r="AS50" s="666">
        <v>0</v>
      </c>
      <c r="AT50" s="666">
        <v>0</v>
      </c>
      <c r="AU50" s="666">
        <v>0</v>
      </c>
      <c r="AV50" s="666">
        <v>0</v>
      </c>
      <c r="AW50" s="666">
        <v>0</v>
      </c>
      <c r="AX50" s="666">
        <v>0</v>
      </c>
      <c r="AY50" s="666">
        <v>0</v>
      </c>
      <c r="AZ50" s="666">
        <v>0</v>
      </c>
      <c r="BA50" s="25">
        <f t="shared" si="3"/>
        <v>0</v>
      </c>
    </row>
    <row r="51" spans="1:60" ht="42" customHeight="1" x14ac:dyDescent="0.25">
      <c r="A51" s="7"/>
      <c r="B51" s="676" t="s">
        <v>148</v>
      </c>
      <c r="C51" s="677" t="s">
        <v>149</v>
      </c>
      <c r="D51" s="676" t="s">
        <v>93</v>
      </c>
      <c r="E51" s="666">
        <v>0</v>
      </c>
      <c r="F51" s="666">
        <v>0</v>
      </c>
      <c r="G51" s="666">
        <v>0</v>
      </c>
      <c r="H51" s="666">
        <v>0</v>
      </c>
      <c r="I51" s="666">
        <v>0</v>
      </c>
      <c r="J51" s="666">
        <v>0</v>
      </c>
      <c r="K51" s="666">
        <v>0</v>
      </c>
      <c r="L51" s="666">
        <v>0</v>
      </c>
      <c r="M51" s="666">
        <v>0</v>
      </c>
      <c r="N51" s="666">
        <v>0</v>
      </c>
      <c r="O51" s="666">
        <v>0</v>
      </c>
      <c r="P51" s="666">
        <v>0</v>
      </c>
      <c r="Q51" s="666">
        <v>0</v>
      </c>
      <c r="R51" s="666">
        <v>0</v>
      </c>
      <c r="S51" s="666">
        <v>0</v>
      </c>
      <c r="T51" s="666">
        <v>0</v>
      </c>
      <c r="U51" s="666">
        <v>0</v>
      </c>
      <c r="V51" s="666">
        <v>0</v>
      </c>
      <c r="W51" s="666">
        <v>0</v>
      </c>
      <c r="X51" s="666">
        <v>0</v>
      </c>
      <c r="Y51" s="666">
        <v>0</v>
      </c>
      <c r="Z51" s="666">
        <v>0</v>
      </c>
      <c r="AA51" s="666">
        <v>0</v>
      </c>
      <c r="AB51" s="666">
        <v>0</v>
      </c>
      <c r="AC51" s="666">
        <v>0</v>
      </c>
      <c r="AD51" s="666">
        <v>0</v>
      </c>
      <c r="AE51" s="666">
        <v>0</v>
      </c>
      <c r="AF51" s="666">
        <v>0</v>
      </c>
      <c r="AG51" s="666">
        <v>0</v>
      </c>
      <c r="AH51" s="666">
        <v>0</v>
      </c>
      <c r="AI51" s="666">
        <v>0</v>
      </c>
      <c r="AJ51" s="666">
        <v>0</v>
      </c>
      <c r="AK51" s="666">
        <v>0</v>
      </c>
      <c r="AL51" s="666">
        <v>0</v>
      </c>
      <c r="AM51" s="666">
        <v>0</v>
      </c>
      <c r="AN51" s="666">
        <v>0</v>
      </c>
      <c r="AO51" s="666">
        <v>0</v>
      </c>
      <c r="AP51" s="666">
        <v>0</v>
      </c>
      <c r="AQ51" s="666">
        <v>0</v>
      </c>
      <c r="AR51" s="666">
        <v>0</v>
      </c>
      <c r="AS51" s="666">
        <v>0</v>
      </c>
      <c r="AT51" s="666">
        <v>0</v>
      </c>
      <c r="AU51" s="666">
        <v>0</v>
      </c>
      <c r="AV51" s="666">
        <v>0</v>
      </c>
      <c r="AW51" s="666">
        <v>0</v>
      </c>
      <c r="AX51" s="666">
        <v>0</v>
      </c>
      <c r="AY51" s="666">
        <v>0</v>
      </c>
      <c r="AZ51" s="666">
        <v>0</v>
      </c>
      <c r="BA51" s="25">
        <f t="shared" si="3"/>
        <v>0</v>
      </c>
    </row>
    <row r="52" spans="1:60" ht="48" customHeight="1" x14ac:dyDescent="0.25">
      <c r="A52" s="7"/>
      <c r="B52" s="674" t="s">
        <v>150</v>
      </c>
      <c r="C52" s="675" t="s">
        <v>151</v>
      </c>
      <c r="D52" s="674" t="s">
        <v>93</v>
      </c>
      <c r="E52" s="661">
        <f t="shared" ref="E52:AZ52" si="15">E53+E54+E56+E57+E58+E59+E60+E61</f>
        <v>0</v>
      </c>
      <c r="F52" s="661">
        <f t="shared" si="15"/>
        <v>0</v>
      </c>
      <c r="G52" s="661">
        <f t="shared" si="15"/>
        <v>0</v>
      </c>
      <c r="H52" s="661">
        <f t="shared" si="15"/>
        <v>0</v>
      </c>
      <c r="I52" s="661">
        <f t="shared" si="15"/>
        <v>0</v>
      </c>
      <c r="J52" s="661">
        <f t="shared" si="15"/>
        <v>0</v>
      </c>
      <c r="K52" s="661">
        <f t="shared" si="15"/>
        <v>0</v>
      </c>
      <c r="L52" s="661">
        <f t="shared" si="15"/>
        <v>0</v>
      </c>
      <c r="M52" s="661">
        <f t="shared" si="15"/>
        <v>0</v>
      </c>
      <c r="N52" s="661">
        <f t="shared" si="15"/>
        <v>0</v>
      </c>
      <c r="O52" s="661">
        <f t="shared" si="15"/>
        <v>0</v>
      </c>
      <c r="P52" s="661">
        <f t="shared" si="15"/>
        <v>0</v>
      </c>
      <c r="Q52" s="661">
        <f t="shared" si="15"/>
        <v>0</v>
      </c>
      <c r="R52" s="661">
        <f t="shared" si="15"/>
        <v>0</v>
      </c>
      <c r="S52" s="661">
        <f t="shared" si="15"/>
        <v>0</v>
      </c>
      <c r="T52" s="661">
        <f t="shared" si="15"/>
        <v>0</v>
      </c>
      <c r="U52" s="661">
        <f t="shared" si="15"/>
        <v>0</v>
      </c>
      <c r="V52" s="661">
        <f t="shared" si="15"/>
        <v>0</v>
      </c>
      <c r="W52" s="661">
        <f t="shared" si="15"/>
        <v>0</v>
      </c>
      <c r="X52" s="661">
        <f t="shared" si="15"/>
        <v>0</v>
      </c>
      <c r="Y52" s="661">
        <f t="shared" si="15"/>
        <v>0</v>
      </c>
      <c r="Z52" s="661">
        <f t="shared" si="15"/>
        <v>0</v>
      </c>
      <c r="AA52" s="661">
        <f t="shared" si="15"/>
        <v>0</v>
      </c>
      <c r="AB52" s="661">
        <f t="shared" si="15"/>
        <v>0</v>
      </c>
      <c r="AC52" s="661">
        <f t="shared" si="15"/>
        <v>0</v>
      </c>
      <c r="AD52" s="661">
        <f t="shared" si="15"/>
        <v>0</v>
      </c>
      <c r="AE52" s="661">
        <f t="shared" si="15"/>
        <v>0</v>
      </c>
      <c r="AF52" s="661">
        <f t="shared" si="15"/>
        <v>0</v>
      </c>
      <c r="AG52" s="661">
        <f t="shared" si="15"/>
        <v>0</v>
      </c>
      <c r="AH52" s="661">
        <f t="shared" si="15"/>
        <v>0</v>
      </c>
      <c r="AI52" s="661">
        <f t="shared" si="15"/>
        <v>0</v>
      </c>
      <c r="AJ52" s="661">
        <f t="shared" si="15"/>
        <v>0</v>
      </c>
      <c r="AK52" s="661">
        <f t="shared" si="15"/>
        <v>0</v>
      </c>
      <c r="AL52" s="661">
        <f t="shared" si="15"/>
        <v>0</v>
      </c>
      <c r="AM52" s="661">
        <f t="shared" si="15"/>
        <v>0</v>
      </c>
      <c r="AN52" s="661">
        <f t="shared" si="15"/>
        <v>0</v>
      </c>
      <c r="AO52" s="663">
        <f t="shared" si="15"/>
        <v>2.5</v>
      </c>
      <c r="AP52" s="663">
        <f t="shared" si="15"/>
        <v>1E-4</v>
      </c>
      <c r="AQ52" s="661">
        <f t="shared" si="15"/>
        <v>0</v>
      </c>
      <c r="AR52" s="661">
        <f t="shared" si="15"/>
        <v>0</v>
      </c>
      <c r="AS52" s="661">
        <f t="shared" si="15"/>
        <v>0</v>
      </c>
      <c r="AT52" s="661">
        <f t="shared" si="15"/>
        <v>0</v>
      </c>
      <c r="AU52" s="661">
        <f t="shared" si="15"/>
        <v>0</v>
      </c>
      <c r="AV52" s="661">
        <f t="shared" si="15"/>
        <v>0</v>
      </c>
      <c r="AW52" s="661">
        <f t="shared" si="15"/>
        <v>0</v>
      </c>
      <c r="AX52" s="661">
        <f t="shared" si="15"/>
        <v>0</v>
      </c>
      <c r="AY52" s="661">
        <f t="shared" si="15"/>
        <v>0</v>
      </c>
      <c r="AZ52" s="661">
        <f t="shared" si="15"/>
        <v>0</v>
      </c>
      <c r="BA52" s="25">
        <f t="shared" si="3"/>
        <v>1E-4</v>
      </c>
    </row>
    <row r="53" spans="1:60" ht="42" customHeight="1" x14ac:dyDescent="0.25">
      <c r="A53" s="7"/>
      <c r="B53" s="650" t="s">
        <v>152</v>
      </c>
      <c r="C53" s="678" t="s">
        <v>153</v>
      </c>
      <c r="D53" s="654" t="s">
        <v>93</v>
      </c>
      <c r="E53" s="657">
        <v>0</v>
      </c>
      <c r="F53" s="657">
        <v>0</v>
      </c>
      <c r="G53" s="657">
        <v>0</v>
      </c>
      <c r="H53" s="657">
        <v>0</v>
      </c>
      <c r="I53" s="657">
        <v>0</v>
      </c>
      <c r="J53" s="657">
        <v>0</v>
      </c>
      <c r="K53" s="657">
        <v>0</v>
      </c>
      <c r="L53" s="657">
        <v>0</v>
      </c>
      <c r="M53" s="657">
        <v>0</v>
      </c>
      <c r="N53" s="657">
        <v>0</v>
      </c>
      <c r="O53" s="657">
        <v>0</v>
      </c>
      <c r="P53" s="657">
        <v>0</v>
      </c>
      <c r="Q53" s="657">
        <v>0</v>
      </c>
      <c r="R53" s="657">
        <v>0</v>
      </c>
      <c r="S53" s="657">
        <v>0</v>
      </c>
      <c r="T53" s="657">
        <v>0</v>
      </c>
      <c r="U53" s="657">
        <v>0</v>
      </c>
      <c r="V53" s="657">
        <v>0</v>
      </c>
      <c r="W53" s="657">
        <v>0</v>
      </c>
      <c r="X53" s="657">
        <v>0</v>
      </c>
      <c r="Y53" s="657">
        <v>0</v>
      </c>
      <c r="Z53" s="657">
        <v>0</v>
      </c>
      <c r="AA53" s="657">
        <v>0</v>
      </c>
      <c r="AB53" s="657">
        <v>0</v>
      </c>
      <c r="AC53" s="657">
        <v>0</v>
      </c>
      <c r="AD53" s="657">
        <v>0</v>
      </c>
      <c r="AE53" s="657">
        <v>0</v>
      </c>
      <c r="AF53" s="657">
        <v>0</v>
      </c>
      <c r="AG53" s="657">
        <v>0</v>
      </c>
      <c r="AH53" s="657">
        <v>0</v>
      </c>
      <c r="AI53" s="657">
        <v>0</v>
      </c>
      <c r="AJ53" s="657">
        <v>0</v>
      </c>
      <c r="AK53" s="657">
        <v>0</v>
      </c>
      <c r="AL53" s="657">
        <v>0</v>
      </c>
      <c r="AM53" s="657">
        <v>0</v>
      </c>
      <c r="AN53" s="657">
        <v>0</v>
      </c>
      <c r="AO53" s="657">
        <v>0</v>
      </c>
      <c r="AP53" s="657">
        <v>0</v>
      </c>
      <c r="AQ53" s="657">
        <v>0</v>
      </c>
      <c r="AR53" s="657">
        <v>0</v>
      </c>
      <c r="AS53" s="657">
        <v>0</v>
      </c>
      <c r="AT53" s="657">
        <v>0</v>
      </c>
      <c r="AU53" s="657">
        <v>0</v>
      </c>
      <c r="AV53" s="657">
        <v>0</v>
      </c>
      <c r="AW53" s="657">
        <v>0</v>
      </c>
      <c r="AX53" s="657">
        <v>0</v>
      </c>
      <c r="AY53" s="657">
        <v>0</v>
      </c>
      <c r="AZ53" s="657">
        <v>0</v>
      </c>
      <c r="BA53" s="25">
        <f t="shared" si="3"/>
        <v>0</v>
      </c>
    </row>
    <row r="54" spans="1:60" ht="42" customHeight="1" x14ac:dyDescent="0.25">
      <c r="A54" s="7"/>
      <c r="B54" s="650" t="s">
        <v>154</v>
      </c>
      <c r="C54" s="678" t="s">
        <v>155</v>
      </c>
      <c r="D54" s="654" t="s">
        <v>93</v>
      </c>
      <c r="E54" s="657">
        <f>SUBTOTAL(9,E55)</f>
        <v>0</v>
      </c>
      <c r="F54" s="657">
        <f t="shared" ref="F54:AZ54" si="16">SUBTOTAL(9,F55)</f>
        <v>0</v>
      </c>
      <c r="G54" s="657">
        <f t="shared" si="16"/>
        <v>0</v>
      </c>
      <c r="H54" s="657">
        <f t="shared" si="16"/>
        <v>0</v>
      </c>
      <c r="I54" s="657">
        <f t="shared" si="16"/>
        <v>0</v>
      </c>
      <c r="J54" s="657">
        <f t="shared" si="16"/>
        <v>0</v>
      </c>
      <c r="K54" s="657">
        <f t="shared" si="16"/>
        <v>0</v>
      </c>
      <c r="L54" s="657">
        <f t="shared" si="16"/>
        <v>0</v>
      </c>
      <c r="M54" s="657">
        <f t="shared" si="16"/>
        <v>0</v>
      </c>
      <c r="N54" s="657">
        <f t="shared" si="16"/>
        <v>0</v>
      </c>
      <c r="O54" s="657">
        <f t="shared" si="16"/>
        <v>0</v>
      </c>
      <c r="P54" s="657">
        <f t="shared" si="16"/>
        <v>0</v>
      </c>
      <c r="Q54" s="657">
        <f t="shared" si="16"/>
        <v>0</v>
      </c>
      <c r="R54" s="657">
        <f t="shared" si="16"/>
        <v>0</v>
      </c>
      <c r="S54" s="657">
        <f t="shared" si="16"/>
        <v>0</v>
      </c>
      <c r="T54" s="657">
        <f t="shared" si="16"/>
        <v>0</v>
      </c>
      <c r="U54" s="657">
        <f t="shared" si="16"/>
        <v>0</v>
      </c>
      <c r="V54" s="657">
        <f t="shared" si="16"/>
        <v>0</v>
      </c>
      <c r="W54" s="657">
        <f t="shared" si="16"/>
        <v>0</v>
      </c>
      <c r="X54" s="657">
        <f t="shared" si="16"/>
        <v>0</v>
      </c>
      <c r="Y54" s="657">
        <f t="shared" si="16"/>
        <v>0</v>
      </c>
      <c r="Z54" s="657">
        <f t="shared" si="16"/>
        <v>0</v>
      </c>
      <c r="AA54" s="657">
        <f t="shared" si="16"/>
        <v>0</v>
      </c>
      <c r="AB54" s="657">
        <f t="shared" si="16"/>
        <v>0</v>
      </c>
      <c r="AC54" s="657">
        <f t="shared" si="16"/>
        <v>0</v>
      </c>
      <c r="AD54" s="657">
        <f t="shared" si="16"/>
        <v>0</v>
      </c>
      <c r="AE54" s="657">
        <f t="shared" si="16"/>
        <v>0</v>
      </c>
      <c r="AF54" s="657">
        <f t="shared" si="16"/>
        <v>0</v>
      </c>
      <c r="AG54" s="657">
        <f t="shared" si="16"/>
        <v>0</v>
      </c>
      <c r="AH54" s="657">
        <f t="shared" si="16"/>
        <v>0</v>
      </c>
      <c r="AI54" s="657">
        <f t="shared" si="16"/>
        <v>0</v>
      </c>
      <c r="AJ54" s="657">
        <f t="shared" si="16"/>
        <v>0</v>
      </c>
      <c r="AK54" s="657">
        <f t="shared" si="16"/>
        <v>0</v>
      </c>
      <c r="AL54" s="657">
        <f t="shared" si="16"/>
        <v>0</v>
      </c>
      <c r="AM54" s="657">
        <f t="shared" si="16"/>
        <v>0</v>
      </c>
      <c r="AN54" s="657">
        <f t="shared" si="16"/>
        <v>0</v>
      </c>
      <c r="AO54" s="666">
        <f>SUBTOTAL(9,AO55)</f>
        <v>2.5</v>
      </c>
      <c r="AP54" s="666">
        <f>SUBTOTAL(9,AP55)</f>
        <v>1E-4</v>
      </c>
      <c r="AQ54" s="657">
        <f t="shared" si="16"/>
        <v>0</v>
      </c>
      <c r="AR54" s="657">
        <f t="shared" si="16"/>
        <v>0</v>
      </c>
      <c r="AS54" s="657">
        <f t="shared" si="16"/>
        <v>0</v>
      </c>
      <c r="AT54" s="657">
        <f t="shared" si="16"/>
        <v>0</v>
      </c>
      <c r="AU54" s="657">
        <f t="shared" si="16"/>
        <v>0</v>
      </c>
      <c r="AV54" s="657">
        <f t="shared" si="16"/>
        <v>0</v>
      </c>
      <c r="AW54" s="657">
        <f t="shared" si="16"/>
        <v>0</v>
      </c>
      <c r="AX54" s="657">
        <f t="shared" si="16"/>
        <v>0</v>
      </c>
      <c r="AY54" s="657">
        <f t="shared" si="16"/>
        <v>0</v>
      </c>
      <c r="AZ54" s="657">
        <f t="shared" si="16"/>
        <v>0</v>
      </c>
      <c r="BA54" s="25">
        <f t="shared" si="3"/>
        <v>1E-4</v>
      </c>
    </row>
    <row r="55" spans="1:60" s="378" customFormat="1" ht="33" customHeight="1" x14ac:dyDescent="0.25">
      <c r="B55" s="386" t="s">
        <v>154</v>
      </c>
      <c r="C55" s="387" t="s">
        <v>725</v>
      </c>
      <c r="D55" s="76" t="s">
        <v>828</v>
      </c>
      <c r="E55" s="402"/>
      <c r="F55" s="402"/>
      <c r="G55" s="402"/>
      <c r="H55" s="402"/>
      <c r="I55" s="402"/>
      <c r="J55" s="402"/>
      <c r="K55" s="402"/>
      <c r="L55" s="402"/>
      <c r="M55" s="402"/>
      <c r="N55" s="402"/>
      <c r="O55" s="402"/>
      <c r="P55" s="402"/>
      <c r="Q55" s="402"/>
      <c r="R55" s="402"/>
      <c r="S55" s="402"/>
      <c r="T55" s="402"/>
      <c r="U55" s="402"/>
      <c r="V55" s="402"/>
      <c r="W55" s="402"/>
      <c r="X55" s="402"/>
      <c r="Y55" s="402"/>
      <c r="Z55" s="402"/>
      <c r="AA55" s="402"/>
      <c r="AB55" s="402"/>
      <c r="AC55" s="402"/>
      <c r="AD55" s="402"/>
      <c r="AE55" s="402"/>
      <c r="AF55" s="402"/>
      <c r="AG55" s="402"/>
      <c r="AH55" s="402"/>
      <c r="AI55" s="402"/>
      <c r="AJ55" s="402"/>
      <c r="AK55" s="402"/>
      <c r="AL55" s="402"/>
      <c r="AM55" s="402"/>
      <c r="AN55" s="402"/>
      <c r="AO55" s="77">
        <v>2.5</v>
      </c>
      <c r="AP55" s="915">
        <v>1E-4</v>
      </c>
      <c r="AQ55" s="402"/>
      <c r="AR55" s="402"/>
      <c r="AS55" s="402"/>
      <c r="AT55" s="402"/>
      <c r="AU55" s="402"/>
      <c r="AV55" s="402"/>
      <c r="AW55" s="402"/>
      <c r="AX55" s="402"/>
      <c r="AY55" s="402"/>
      <c r="AZ55" s="402"/>
      <c r="BA55" s="27"/>
      <c r="BB55" s="4"/>
      <c r="BC55" s="4"/>
      <c r="BD55" s="4"/>
      <c r="BE55" s="4"/>
      <c r="BF55" s="4"/>
      <c r="BG55" s="4"/>
      <c r="BH55" s="4"/>
    </row>
    <row r="56" spans="1:60" ht="42" customHeight="1" x14ac:dyDescent="0.25">
      <c r="A56" s="7"/>
      <c r="B56" s="654" t="s">
        <v>156</v>
      </c>
      <c r="C56" s="655" t="s">
        <v>157</v>
      </c>
      <c r="D56" s="654" t="s">
        <v>93</v>
      </c>
      <c r="E56" s="657">
        <v>0</v>
      </c>
      <c r="F56" s="657">
        <v>0</v>
      </c>
      <c r="G56" s="657">
        <v>0</v>
      </c>
      <c r="H56" s="657">
        <v>0</v>
      </c>
      <c r="I56" s="657">
        <v>0</v>
      </c>
      <c r="J56" s="657">
        <v>0</v>
      </c>
      <c r="K56" s="657">
        <v>0</v>
      </c>
      <c r="L56" s="657">
        <v>0</v>
      </c>
      <c r="M56" s="657">
        <v>0</v>
      </c>
      <c r="N56" s="657">
        <v>0</v>
      </c>
      <c r="O56" s="657">
        <v>0</v>
      </c>
      <c r="P56" s="657">
        <v>0</v>
      </c>
      <c r="Q56" s="657">
        <v>0</v>
      </c>
      <c r="R56" s="657">
        <v>0</v>
      </c>
      <c r="S56" s="657">
        <v>0</v>
      </c>
      <c r="T56" s="657">
        <v>0</v>
      </c>
      <c r="U56" s="657">
        <v>0</v>
      </c>
      <c r="V56" s="657">
        <v>0</v>
      </c>
      <c r="W56" s="657">
        <v>0</v>
      </c>
      <c r="X56" s="657">
        <v>0</v>
      </c>
      <c r="Y56" s="657">
        <v>0</v>
      </c>
      <c r="Z56" s="657">
        <v>0</v>
      </c>
      <c r="AA56" s="657">
        <v>0</v>
      </c>
      <c r="AB56" s="657">
        <v>0</v>
      </c>
      <c r="AC56" s="657">
        <v>0</v>
      </c>
      <c r="AD56" s="657">
        <v>0</v>
      </c>
      <c r="AE56" s="657">
        <v>0</v>
      </c>
      <c r="AF56" s="657">
        <v>0</v>
      </c>
      <c r="AG56" s="657">
        <v>0</v>
      </c>
      <c r="AH56" s="657">
        <v>0</v>
      </c>
      <c r="AI56" s="657">
        <v>0</v>
      </c>
      <c r="AJ56" s="657">
        <v>0</v>
      </c>
      <c r="AK56" s="657">
        <v>0</v>
      </c>
      <c r="AL56" s="657">
        <v>0</v>
      </c>
      <c r="AM56" s="657">
        <v>0</v>
      </c>
      <c r="AN56" s="657">
        <v>0</v>
      </c>
      <c r="AO56" s="657">
        <v>0</v>
      </c>
      <c r="AP56" s="657">
        <v>0</v>
      </c>
      <c r="AQ56" s="657">
        <v>0</v>
      </c>
      <c r="AR56" s="657">
        <v>0</v>
      </c>
      <c r="AS56" s="657">
        <v>0</v>
      </c>
      <c r="AT56" s="657">
        <v>0</v>
      </c>
      <c r="AU56" s="657">
        <v>0</v>
      </c>
      <c r="AV56" s="657">
        <v>0</v>
      </c>
      <c r="AW56" s="657">
        <v>0</v>
      </c>
      <c r="AX56" s="657">
        <v>0</v>
      </c>
      <c r="AY56" s="657">
        <v>0</v>
      </c>
      <c r="AZ56" s="657">
        <v>0</v>
      </c>
      <c r="BA56" s="25">
        <f t="shared" si="3"/>
        <v>0</v>
      </c>
    </row>
    <row r="57" spans="1:60" ht="42" customHeight="1" x14ac:dyDescent="0.25">
      <c r="A57" s="7"/>
      <c r="B57" s="654" t="s">
        <v>158</v>
      </c>
      <c r="C57" s="655" t="s">
        <v>159</v>
      </c>
      <c r="D57" s="654" t="s">
        <v>93</v>
      </c>
      <c r="E57" s="657">
        <v>0</v>
      </c>
      <c r="F57" s="657">
        <v>0</v>
      </c>
      <c r="G57" s="657">
        <v>0</v>
      </c>
      <c r="H57" s="657">
        <v>0</v>
      </c>
      <c r="I57" s="657">
        <v>0</v>
      </c>
      <c r="J57" s="657">
        <v>0</v>
      </c>
      <c r="K57" s="657">
        <v>0</v>
      </c>
      <c r="L57" s="657">
        <v>0</v>
      </c>
      <c r="M57" s="657">
        <v>0</v>
      </c>
      <c r="N57" s="657">
        <v>0</v>
      </c>
      <c r="O57" s="657">
        <v>0</v>
      </c>
      <c r="P57" s="657">
        <v>0</v>
      </c>
      <c r="Q57" s="657">
        <v>0</v>
      </c>
      <c r="R57" s="657">
        <v>0</v>
      </c>
      <c r="S57" s="657">
        <v>0</v>
      </c>
      <c r="T57" s="657">
        <v>0</v>
      </c>
      <c r="U57" s="657">
        <v>0</v>
      </c>
      <c r="V57" s="657">
        <v>0</v>
      </c>
      <c r="W57" s="657">
        <v>0</v>
      </c>
      <c r="X57" s="657">
        <v>0</v>
      </c>
      <c r="Y57" s="657">
        <v>0</v>
      </c>
      <c r="Z57" s="657">
        <v>0</v>
      </c>
      <c r="AA57" s="657">
        <v>0</v>
      </c>
      <c r="AB57" s="657">
        <v>0</v>
      </c>
      <c r="AC57" s="657">
        <v>0</v>
      </c>
      <c r="AD57" s="657">
        <v>0</v>
      </c>
      <c r="AE57" s="657">
        <v>0</v>
      </c>
      <c r="AF57" s="657">
        <v>0</v>
      </c>
      <c r="AG57" s="657">
        <v>0</v>
      </c>
      <c r="AH57" s="657">
        <v>0</v>
      </c>
      <c r="AI57" s="657">
        <v>0</v>
      </c>
      <c r="AJ57" s="657">
        <v>0</v>
      </c>
      <c r="AK57" s="657">
        <v>0</v>
      </c>
      <c r="AL57" s="657">
        <v>0</v>
      </c>
      <c r="AM57" s="657">
        <v>0</v>
      </c>
      <c r="AN57" s="657">
        <v>0</v>
      </c>
      <c r="AO57" s="657">
        <v>0</v>
      </c>
      <c r="AP57" s="657">
        <v>0</v>
      </c>
      <c r="AQ57" s="657">
        <v>0</v>
      </c>
      <c r="AR57" s="657">
        <v>0</v>
      </c>
      <c r="AS57" s="657">
        <v>0</v>
      </c>
      <c r="AT57" s="657">
        <v>0</v>
      </c>
      <c r="AU57" s="657">
        <v>0</v>
      </c>
      <c r="AV57" s="657">
        <v>0</v>
      </c>
      <c r="AW57" s="657">
        <v>0</v>
      </c>
      <c r="AX57" s="657">
        <v>0</v>
      </c>
      <c r="AY57" s="657">
        <v>0</v>
      </c>
      <c r="AZ57" s="657">
        <v>0</v>
      </c>
      <c r="BA57" s="25">
        <f t="shared" si="3"/>
        <v>0</v>
      </c>
    </row>
    <row r="58" spans="1:60" ht="42" customHeight="1" x14ac:dyDescent="0.25">
      <c r="A58" s="7"/>
      <c r="B58" s="654" t="s">
        <v>160</v>
      </c>
      <c r="C58" s="655" t="s">
        <v>161</v>
      </c>
      <c r="D58" s="654" t="s">
        <v>93</v>
      </c>
      <c r="E58" s="657">
        <v>0</v>
      </c>
      <c r="F58" s="657">
        <v>0</v>
      </c>
      <c r="G58" s="657">
        <v>0</v>
      </c>
      <c r="H58" s="657">
        <v>0</v>
      </c>
      <c r="I58" s="657">
        <v>0</v>
      </c>
      <c r="J58" s="657">
        <v>0</v>
      </c>
      <c r="K58" s="657">
        <v>0</v>
      </c>
      <c r="L58" s="657">
        <v>0</v>
      </c>
      <c r="M58" s="657">
        <v>0</v>
      </c>
      <c r="N58" s="657">
        <v>0</v>
      </c>
      <c r="O58" s="657">
        <v>0</v>
      </c>
      <c r="P58" s="657">
        <v>0</v>
      </c>
      <c r="Q58" s="657">
        <v>0</v>
      </c>
      <c r="R58" s="657">
        <v>0</v>
      </c>
      <c r="S58" s="657">
        <v>0</v>
      </c>
      <c r="T58" s="657">
        <v>0</v>
      </c>
      <c r="U58" s="657">
        <v>0</v>
      </c>
      <c r="V58" s="657">
        <v>0</v>
      </c>
      <c r="W58" s="657">
        <v>0</v>
      </c>
      <c r="X58" s="657">
        <v>0</v>
      </c>
      <c r="Y58" s="657">
        <v>0</v>
      </c>
      <c r="Z58" s="657">
        <v>0</v>
      </c>
      <c r="AA58" s="657">
        <v>0</v>
      </c>
      <c r="AB58" s="657">
        <v>0</v>
      </c>
      <c r="AC58" s="657">
        <v>0</v>
      </c>
      <c r="AD58" s="657">
        <v>0</v>
      </c>
      <c r="AE58" s="657">
        <v>0</v>
      </c>
      <c r="AF58" s="657">
        <v>0</v>
      </c>
      <c r="AG58" s="657">
        <v>0</v>
      </c>
      <c r="AH58" s="657">
        <v>0</v>
      </c>
      <c r="AI58" s="657">
        <v>0</v>
      </c>
      <c r="AJ58" s="657">
        <v>0</v>
      </c>
      <c r="AK58" s="657">
        <v>0</v>
      </c>
      <c r="AL58" s="657">
        <v>0</v>
      </c>
      <c r="AM58" s="657">
        <v>0</v>
      </c>
      <c r="AN58" s="657">
        <v>0</v>
      </c>
      <c r="AO58" s="657">
        <v>0</v>
      </c>
      <c r="AP58" s="657">
        <v>0</v>
      </c>
      <c r="AQ58" s="657">
        <v>0</v>
      </c>
      <c r="AR58" s="657">
        <v>0</v>
      </c>
      <c r="AS58" s="657">
        <v>0</v>
      </c>
      <c r="AT58" s="657">
        <v>0</v>
      </c>
      <c r="AU58" s="657">
        <v>0</v>
      </c>
      <c r="AV58" s="657">
        <v>0</v>
      </c>
      <c r="AW58" s="657">
        <v>0</v>
      </c>
      <c r="AX58" s="657">
        <v>0</v>
      </c>
      <c r="AY58" s="657">
        <v>0</v>
      </c>
      <c r="AZ58" s="657">
        <v>0</v>
      </c>
      <c r="BA58" s="25">
        <f t="shared" si="3"/>
        <v>0</v>
      </c>
    </row>
    <row r="59" spans="1:60" ht="42" customHeight="1" x14ac:dyDescent="0.25">
      <c r="A59" s="7"/>
      <c r="B59" s="654" t="s">
        <v>165</v>
      </c>
      <c r="C59" s="655" t="s">
        <v>166</v>
      </c>
      <c r="D59" s="654" t="s">
        <v>93</v>
      </c>
      <c r="E59" s="657">
        <v>0</v>
      </c>
      <c r="F59" s="657">
        <v>0</v>
      </c>
      <c r="G59" s="657">
        <v>0</v>
      </c>
      <c r="H59" s="657">
        <v>0</v>
      </c>
      <c r="I59" s="657">
        <v>0</v>
      </c>
      <c r="J59" s="657">
        <v>0</v>
      </c>
      <c r="K59" s="657">
        <v>0</v>
      </c>
      <c r="L59" s="657">
        <v>0</v>
      </c>
      <c r="M59" s="657">
        <v>0</v>
      </c>
      <c r="N59" s="657">
        <v>0</v>
      </c>
      <c r="O59" s="657">
        <v>0</v>
      </c>
      <c r="P59" s="657">
        <v>0</v>
      </c>
      <c r="Q59" s="657">
        <v>0</v>
      </c>
      <c r="R59" s="657">
        <v>0</v>
      </c>
      <c r="S59" s="657">
        <v>0</v>
      </c>
      <c r="T59" s="657">
        <v>0</v>
      </c>
      <c r="U59" s="657">
        <v>0</v>
      </c>
      <c r="V59" s="657">
        <v>0</v>
      </c>
      <c r="W59" s="657">
        <v>0</v>
      </c>
      <c r="X59" s="657">
        <v>0</v>
      </c>
      <c r="Y59" s="657">
        <v>0</v>
      </c>
      <c r="Z59" s="657">
        <v>0</v>
      </c>
      <c r="AA59" s="657">
        <v>0</v>
      </c>
      <c r="AB59" s="657">
        <v>0</v>
      </c>
      <c r="AC59" s="657">
        <v>0</v>
      </c>
      <c r="AD59" s="657">
        <v>0</v>
      </c>
      <c r="AE59" s="657">
        <v>0</v>
      </c>
      <c r="AF59" s="657">
        <v>0</v>
      </c>
      <c r="AG59" s="657">
        <v>0</v>
      </c>
      <c r="AH59" s="657">
        <v>0</v>
      </c>
      <c r="AI59" s="657">
        <v>0</v>
      </c>
      <c r="AJ59" s="657">
        <v>0</v>
      </c>
      <c r="AK59" s="657">
        <v>0</v>
      </c>
      <c r="AL59" s="657">
        <v>0</v>
      </c>
      <c r="AM59" s="657">
        <v>0</v>
      </c>
      <c r="AN59" s="657">
        <v>0</v>
      </c>
      <c r="AO59" s="657">
        <v>0</v>
      </c>
      <c r="AP59" s="657">
        <v>0</v>
      </c>
      <c r="AQ59" s="657">
        <v>0</v>
      </c>
      <c r="AR59" s="657">
        <v>0</v>
      </c>
      <c r="AS59" s="657">
        <v>0</v>
      </c>
      <c r="AT59" s="657">
        <v>0</v>
      </c>
      <c r="AU59" s="657">
        <v>0</v>
      </c>
      <c r="AV59" s="657">
        <v>0</v>
      </c>
      <c r="AW59" s="657">
        <v>0</v>
      </c>
      <c r="AX59" s="657">
        <v>0</v>
      </c>
      <c r="AY59" s="657">
        <v>0</v>
      </c>
      <c r="AZ59" s="657">
        <v>0</v>
      </c>
      <c r="BA59" s="25">
        <f t="shared" si="3"/>
        <v>0</v>
      </c>
    </row>
    <row r="60" spans="1:60" ht="42" customHeight="1" x14ac:dyDescent="0.25">
      <c r="A60" s="7"/>
      <c r="B60" s="650" t="s">
        <v>167</v>
      </c>
      <c r="C60" s="678" t="s">
        <v>168</v>
      </c>
      <c r="D60" s="654" t="s">
        <v>93</v>
      </c>
      <c r="E60" s="657">
        <v>0</v>
      </c>
      <c r="F60" s="657">
        <v>0</v>
      </c>
      <c r="G60" s="657">
        <v>0</v>
      </c>
      <c r="H60" s="657">
        <v>0</v>
      </c>
      <c r="I60" s="657">
        <v>0</v>
      </c>
      <c r="J60" s="657">
        <v>0</v>
      </c>
      <c r="K60" s="657">
        <v>0</v>
      </c>
      <c r="L60" s="657">
        <v>0</v>
      </c>
      <c r="M60" s="657">
        <v>0</v>
      </c>
      <c r="N60" s="657">
        <v>0</v>
      </c>
      <c r="O60" s="657">
        <v>0</v>
      </c>
      <c r="P60" s="657">
        <v>0</v>
      </c>
      <c r="Q60" s="657">
        <v>0</v>
      </c>
      <c r="R60" s="657">
        <v>0</v>
      </c>
      <c r="S60" s="657">
        <v>0</v>
      </c>
      <c r="T60" s="657">
        <v>0</v>
      </c>
      <c r="U60" s="657">
        <v>0</v>
      </c>
      <c r="V60" s="657">
        <v>0</v>
      </c>
      <c r="W60" s="657">
        <v>0</v>
      </c>
      <c r="X60" s="657">
        <v>0</v>
      </c>
      <c r="Y60" s="657">
        <v>0</v>
      </c>
      <c r="Z60" s="657">
        <v>0</v>
      </c>
      <c r="AA60" s="657">
        <v>0</v>
      </c>
      <c r="AB60" s="657">
        <v>0</v>
      </c>
      <c r="AC60" s="657">
        <v>0</v>
      </c>
      <c r="AD60" s="657">
        <v>0</v>
      </c>
      <c r="AE60" s="657">
        <v>0</v>
      </c>
      <c r="AF60" s="657">
        <v>0</v>
      </c>
      <c r="AG60" s="657">
        <v>0</v>
      </c>
      <c r="AH60" s="657">
        <v>0</v>
      </c>
      <c r="AI60" s="657">
        <v>0</v>
      </c>
      <c r="AJ60" s="657">
        <v>0</v>
      </c>
      <c r="AK60" s="657">
        <v>0</v>
      </c>
      <c r="AL60" s="657">
        <v>0</v>
      </c>
      <c r="AM60" s="657">
        <v>0</v>
      </c>
      <c r="AN60" s="657">
        <v>0</v>
      </c>
      <c r="AO60" s="657">
        <v>0</v>
      </c>
      <c r="AP60" s="657">
        <v>0</v>
      </c>
      <c r="AQ60" s="657">
        <v>0</v>
      </c>
      <c r="AR60" s="657">
        <v>0</v>
      </c>
      <c r="AS60" s="657">
        <v>0</v>
      </c>
      <c r="AT60" s="657">
        <v>0</v>
      </c>
      <c r="AU60" s="657">
        <v>0</v>
      </c>
      <c r="AV60" s="657">
        <v>0</v>
      </c>
      <c r="AW60" s="657">
        <v>0</v>
      </c>
      <c r="AX60" s="657">
        <v>0</v>
      </c>
      <c r="AY60" s="657">
        <v>0</v>
      </c>
      <c r="AZ60" s="657">
        <v>0</v>
      </c>
      <c r="BA60" s="25">
        <f t="shared" si="3"/>
        <v>0</v>
      </c>
    </row>
    <row r="61" spans="1:60" ht="42" customHeight="1" x14ac:dyDescent="0.25">
      <c r="A61" s="7"/>
      <c r="B61" s="650" t="s">
        <v>169</v>
      </c>
      <c r="C61" s="678" t="s">
        <v>170</v>
      </c>
      <c r="D61" s="654" t="s">
        <v>93</v>
      </c>
      <c r="E61" s="657">
        <v>0</v>
      </c>
      <c r="F61" s="657">
        <v>0</v>
      </c>
      <c r="G61" s="657">
        <v>0</v>
      </c>
      <c r="H61" s="657">
        <v>0</v>
      </c>
      <c r="I61" s="657">
        <v>0</v>
      </c>
      <c r="J61" s="657">
        <v>0</v>
      </c>
      <c r="K61" s="657">
        <v>0</v>
      </c>
      <c r="L61" s="657">
        <v>0</v>
      </c>
      <c r="M61" s="657">
        <v>0</v>
      </c>
      <c r="N61" s="657">
        <v>0</v>
      </c>
      <c r="O61" s="657">
        <v>0</v>
      </c>
      <c r="P61" s="657">
        <v>0</v>
      </c>
      <c r="Q61" s="657">
        <v>0</v>
      </c>
      <c r="R61" s="657">
        <v>0</v>
      </c>
      <c r="S61" s="657">
        <v>0</v>
      </c>
      <c r="T61" s="657">
        <v>0</v>
      </c>
      <c r="U61" s="657">
        <v>0</v>
      </c>
      <c r="V61" s="657">
        <v>0</v>
      </c>
      <c r="W61" s="657">
        <v>0</v>
      </c>
      <c r="X61" s="657">
        <v>0</v>
      </c>
      <c r="Y61" s="657">
        <v>0</v>
      </c>
      <c r="Z61" s="657">
        <v>0</v>
      </c>
      <c r="AA61" s="657">
        <v>0</v>
      </c>
      <c r="AB61" s="657">
        <v>0</v>
      </c>
      <c r="AC61" s="657">
        <v>0</v>
      </c>
      <c r="AD61" s="657">
        <v>0</v>
      </c>
      <c r="AE61" s="657">
        <v>0</v>
      </c>
      <c r="AF61" s="657">
        <v>0</v>
      </c>
      <c r="AG61" s="657">
        <v>0</v>
      </c>
      <c r="AH61" s="657">
        <v>0</v>
      </c>
      <c r="AI61" s="657">
        <v>0</v>
      </c>
      <c r="AJ61" s="657">
        <v>0</v>
      </c>
      <c r="AK61" s="657">
        <v>0</v>
      </c>
      <c r="AL61" s="657">
        <v>0</v>
      </c>
      <c r="AM61" s="657">
        <v>0</v>
      </c>
      <c r="AN61" s="657">
        <v>0</v>
      </c>
      <c r="AO61" s="657">
        <v>0</v>
      </c>
      <c r="AP61" s="657">
        <v>0</v>
      </c>
      <c r="AQ61" s="657">
        <v>0</v>
      </c>
      <c r="AR61" s="657">
        <v>0</v>
      </c>
      <c r="AS61" s="657">
        <v>0</v>
      </c>
      <c r="AT61" s="657">
        <v>0</v>
      </c>
      <c r="AU61" s="657">
        <v>0</v>
      </c>
      <c r="AV61" s="657">
        <v>0</v>
      </c>
      <c r="AW61" s="657">
        <v>0</v>
      </c>
      <c r="AX61" s="657">
        <v>0</v>
      </c>
      <c r="AY61" s="657">
        <v>0</v>
      </c>
      <c r="AZ61" s="657">
        <v>0</v>
      </c>
      <c r="BA61" s="25">
        <f t="shared" si="3"/>
        <v>0</v>
      </c>
    </row>
    <row r="62" spans="1:60" ht="48" customHeight="1" x14ac:dyDescent="0.25">
      <c r="A62" s="7"/>
      <c r="B62" s="674" t="s">
        <v>171</v>
      </c>
      <c r="C62" s="675" t="s">
        <v>172</v>
      </c>
      <c r="D62" s="674" t="s">
        <v>93</v>
      </c>
      <c r="E62" s="661">
        <f>E63+E64</f>
        <v>0</v>
      </c>
      <c r="F62" s="661">
        <f>F63+F64</f>
        <v>0</v>
      </c>
      <c r="G62" s="661">
        <f t="shared" ref="G62:AZ62" si="17">G63+G64</f>
        <v>0</v>
      </c>
      <c r="H62" s="661">
        <f t="shared" si="17"/>
        <v>0</v>
      </c>
      <c r="I62" s="661">
        <f t="shared" si="17"/>
        <v>0</v>
      </c>
      <c r="J62" s="661">
        <f t="shared" si="17"/>
        <v>0</v>
      </c>
      <c r="K62" s="661">
        <f t="shared" si="17"/>
        <v>0</v>
      </c>
      <c r="L62" s="661">
        <f t="shared" si="17"/>
        <v>0</v>
      </c>
      <c r="M62" s="661">
        <f t="shared" si="17"/>
        <v>0</v>
      </c>
      <c r="N62" s="661">
        <f t="shared" si="17"/>
        <v>0</v>
      </c>
      <c r="O62" s="661">
        <f t="shared" si="17"/>
        <v>0</v>
      </c>
      <c r="P62" s="661">
        <f t="shared" si="17"/>
        <v>0</v>
      </c>
      <c r="Q62" s="661">
        <f t="shared" si="17"/>
        <v>0</v>
      </c>
      <c r="R62" s="661">
        <f t="shared" si="17"/>
        <v>0</v>
      </c>
      <c r="S62" s="661">
        <f t="shared" si="17"/>
        <v>0</v>
      </c>
      <c r="T62" s="661">
        <f t="shared" si="17"/>
        <v>0</v>
      </c>
      <c r="U62" s="661">
        <f t="shared" si="17"/>
        <v>0</v>
      </c>
      <c r="V62" s="661">
        <f t="shared" si="17"/>
        <v>0</v>
      </c>
      <c r="W62" s="661">
        <f t="shared" si="17"/>
        <v>0</v>
      </c>
      <c r="X62" s="661">
        <f t="shared" si="17"/>
        <v>0</v>
      </c>
      <c r="Y62" s="661">
        <f t="shared" si="17"/>
        <v>0</v>
      </c>
      <c r="Z62" s="661">
        <f t="shared" si="17"/>
        <v>0</v>
      </c>
      <c r="AA62" s="661">
        <f t="shared" si="17"/>
        <v>0</v>
      </c>
      <c r="AB62" s="661">
        <f t="shared" si="17"/>
        <v>0</v>
      </c>
      <c r="AC62" s="661">
        <f t="shared" si="17"/>
        <v>0</v>
      </c>
      <c r="AD62" s="661">
        <f t="shared" si="17"/>
        <v>0</v>
      </c>
      <c r="AE62" s="661">
        <f t="shared" si="17"/>
        <v>0</v>
      </c>
      <c r="AF62" s="661">
        <f t="shared" si="17"/>
        <v>0</v>
      </c>
      <c r="AG62" s="661">
        <f t="shared" si="17"/>
        <v>0</v>
      </c>
      <c r="AH62" s="661">
        <f t="shared" si="17"/>
        <v>0</v>
      </c>
      <c r="AI62" s="661">
        <f t="shared" si="17"/>
        <v>0</v>
      </c>
      <c r="AJ62" s="661">
        <f t="shared" si="17"/>
        <v>0</v>
      </c>
      <c r="AK62" s="661">
        <f t="shared" si="17"/>
        <v>0</v>
      </c>
      <c r="AL62" s="661">
        <f t="shared" si="17"/>
        <v>0</v>
      </c>
      <c r="AM62" s="661">
        <f t="shared" si="17"/>
        <v>0</v>
      </c>
      <c r="AN62" s="661">
        <f t="shared" si="17"/>
        <v>0</v>
      </c>
      <c r="AO62" s="661">
        <f t="shared" si="17"/>
        <v>0</v>
      </c>
      <c r="AP62" s="661">
        <f t="shared" si="17"/>
        <v>0</v>
      </c>
      <c r="AQ62" s="661">
        <f t="shared" si="17"/>
        <v>0</v>
      </c>
      <c r="AR62" s="661">
        <f t="shared" si="17"/>
        <v>0</v>
      </c>
      <c r="AS62" s="661">
        <f t="shared" si="17"/>
        <v>0</v>
      </c>
      <c r="AT62" s="661">
        <f t="shared" si="17"/>
        <v>0</v>
      </c>
      <c r="AU62" s="661">
        <f t="shared" si="17"/>
        <v>0</v>
      </c>
      <c r="AV62" s="661">
        <f t="shared" si="17"/>
        <v>0</v>
      </c>
      <c r="AW62" s="661">
        <f t="shared" si="17"/>
        <v>0</v>
      </c>
      <c r="AX62" s="661">
        <f t="shared" si="17"/>
        <v>0</v>
      </c>
      <c r="AY62" s="661">
        <f t="shared" si="17"/>
        <v>0</v>
      </c>
      <c r="AZ62" s="661">
        <f t="shared" si="17"/>
        <v>0</v>
      </c>
      <c r="BA62" s="25">
        <f t="shared" si="3"/>
        <v>0</v>
      </c>
    </row>
    <row r="63" spans="1:60" ht="42" customHeight="1" x14ac:dyDescent="0.25">
      <c r="A63" s="7"/>
      <c r="B63" s="654" t="s">
        <v>173</v>
      </c>
      <c r="C63" s="655" t="s">
        <v>174</v>
      </c>
      <c r="D63" s="654" t="s">
        <v>93</v>
      </c>
      <c r="E63" s="657">
        <v>0</v>
      </c>
      <c r="F63" s="657">
        <v>0</v>
      </c>
      <c r="G63" s="657">
        <v>0</v>
      </c>
      <c r="H63" s="657">
        <v>0</v>
      </c>
      <c r="I63" s="657">
        <v>0</v>
      </c>
      <c r="J63" s="657">
        <v>0</v>
      </c>
      <c r="K63" s="657">
        <v>0</v>
      </c>
      <c r="L63" s="657">
        <v>0</v>
      </c>
      <c r="M63" s="657">
        <v>0</v>
      </c>
      <c r="N63" s="657">
        <v>0</v>
      </c>
      <c r="O63" s="657">
        <v>0</v>
      </c>
      <c r="P63" s="657">
        <v>0</v>
      </c>
      <c r="Q63" s="657">
        <v>0</v>
      </c>
      <c r="R63" s="657">
        <v>0</v>
      </c>
      <c r="S63" s="657">
        <v>0</v>
      </c>
      <c r="T63" s="657">
        <v>0</v>
      </c>
      <c r="U63" s="657">
        <v>0</v>
      </c>
      <c r="V63" s="657">
        <v>0</v>
      </c>
      <c r="W63" s="657">
        <v>0</v>
      </c>
      <c r="X63" s="657">
        <v>0</v>
      </c>
      <c r="Y63" s="657">
        <v>0</v>
      </c>
      <c r="Z63" s="657">
        <v>0</v>
      </c>
      <c r="AA63" s="657">
        <v>0</v>
      </c>
      <c r="AB63" s="657">
        <v>0</v>
      </c>
      <c r="AC63" s="657">
        <v>0</v>
      </c>
      <c r="AD63" s="657">
        <v>0</v>
      </c>
      <c r="AE63" s="657">
        <v>0</v>
      </c>
      <c r="AF63" s="657">
        <v>0</v>
      </c>
      <c r="AG63" s="657">
        <v>0</v>
      </c>
      <c r="AH63" s="657">
        <v>0</v>
      </c>
      <c r="AI63" s="657">
        <v>0</v>
      </c>
      <c r="AJ63" s="657">
        <v>0</v>
      </c>
      <c r="AK63" s="657">
        <v>0</v>
      </c>
      <c r="AL63" s="657">
        <v>0</v>
      </c>
      <c r="AM63" s="657">
        <v>0</v>
      </c>
      <c r="AN63" s="657">
        <v>0</v>
      </c>
      <c r="AO63" s="657">
        <v>0</v>
      </c>
      <c r="AP63" s="657">
        <v>0</v>
      </c>
      <c r="AQ63" s="657">
        <v>0</v>
      </c>
      <c r="AR63" s="657">
        <v>0</v>
      </c>
      <c r="AS63" s="657">
        <v>0</v>
      </c>
      <c r="AT63" s="657">
        <v>0</v>
      </c>
      <c r="AU63" s="657">
        <v>0</v>
      </c>
      <c r="AV63" s="657">
        <v>0</v>
      </c>
      <c r="AW63" s="657">
        <v>0</v>
      </c>
      <c r="AX63" s="657">
        <v>0</v>
      </c>
      <c r="AY63" s="657">
        <v>0</v>
      </c>
      <c r="AZ63" s="657">
        <v>0</v>
      </c>
      <c r="BA63" s="25">
        <f t="shared" si="3"/>
        <v>0</v>
      </c>
    </row>
    <row r="64" spans="1:60" ht="42" customHeight="1" x14ac:dyDescent="0.25">
      <c r="A64" s="7"/>
      <c r="B64" s="654" t="s">
        <v>175</v>
      </c>
      <c r="C64" s="655" t="s">
        <v>176</v>
      </c>
      <c r="D64" s="654" t="s">
        <v>93</v>
      </c>
      <c r="E64" s="657">
        <v>0</v>
      </c>
      <c r="F64" s="657">
        <v>0</v>
      </c>
      <c r="G64" s="657">
        <v>0</v>
      </c>
      <c r="H64" s="657">
        <v>0</v>
      </c>
      <c r="I64" s="657">
        <v>0</v>
      </c>
      <c r="J64" s="657">
        <v>0</v>
      </c>
      <c r="K64" s="657">
        <v>0</v>
      </c>
      <c r="L64" s="657">
        <v>0</v>
      </c>
      <c r="M64" s="657">
        <v>0</v>
      </c>
      <c r="N64" s="657">
        <v>0</v>
      </c>
      <c r="O64" s="657">
        <v>0</v>
      </c>
      <c r="P64" s="657">
        <v>0</v>
      </c>
      <c r="Q64" s="657">
        <v>0</v>
      </c>
      <c r="R64" s="657">
        <v>0</v>
      </c>
      <c r="S64" s="657">
        <v>0</v>
      </c>
      <c r="T64" s="657">
        <v>0</v>
      </c>
      <c r="U64" s="657">
        <v>0</v>
      </c>
      <c r="V64" s="657">
        <v>0</v>
      </c>
      <c r="W64" s="657">
        <v>0</v>
      </c>
      <c r="X64" s="657">
        <v>0</v>
      </c>
      <c r="Y64" s="657">
        <v>0</v>
      </c>
      <c r="Z64" s="657">
        <v>0</v>
      </c>
      <c r="AA64" s="657">
        <v>0</v>
      </c>
      <c r="AB64" s="657">
        <v>0</v>
      </c>
      <c r="AC64" s="657">
        <v>0</v>
      </c>
      <c r="AD64" s="657">
        <v>0</v>
      </c>
      <c r="AE64" s="657">
        <v>0</v>
      </c>
      <c r="AF64" s="657">
        <v>0</v>
      </c>
      <c r="AG64" s="657">
        <v>0</v>
      </c>
      <c r="AH64" s="657">
        <v>0</v>
      </c>
      <c r="AI64" s="657">
        <v>0</v>
      </c>
      <c r="AJ64" s="657">
        <v>0</v>
      </c>
      <c r="AK64" s="657">
        <v>0</v>
      </c>
      <c r="AL64" s="657">
        <v>0</v>
      </c>
      <c r="AM64" s="657">
        <v>0</v>
      </c>
      <c r="AN64" s="657">
        <v>0</v>
      </c>
      <c r="AO64" s="657">
        <v>0</v>
      </c>
      <c r="AP64" s="657">
        <v>0</v>
      </c>
      <c r="AQ64" s="657">
        <v>0</v>
      </c>
      <c r="AR64" s="657">
        <v>0</v>
      </c>
      <c r="AS64" s="657">
        <v>0</v>
      </c>
      <c r="AT64" s="657">
        <v>0</v>
      </c>
      <c r="AU64" s="657">
        <v>0</v>
      </c>
      <c r="AV64" s="657">
        <v>0</v>
      </c>
      <c r="AW64" s="657">
        <v>0</v>
      </c>
      <c r="AX64" s="657">
        <v>0</v>
      </c>
      <c r="AY64" s="657">
        <v>0</v>
      </c>
      <c r="AZ64" s="657">
        <v>0</v>
      </c>
      <c r="BA64" s="25">
        <f t="shared" si="3"/>
        <v>0</v>
      </c>
    </row>
    <row r="65" spans="1:60" ht="48" customHeight="1" x14ac:dyDescent="0.25">
      <c r="A65" s="7"/>
      <c r="B65" s="674" t="s">
        <v>177</v>
      </c>
      <c r="C65" s="675" t="s">
        <v>178</v>
      </c>
      <c r="D65" s="659" t="s">
        <v>93</v>
      </c>
      <c r="E65" s="661">
        <f t="shared" ref="E65:AN65" si="18">SUM(E66:E67)</f>
        <v>0</v>
      </c>
      <c r="F65" s="661">
        <f t="shared" si="18"/>
        <v>0</v>
      </c>
      <c r="G65" s="661">
        <f t="shared" si="18"/>
        <v>0</v>
      </c>
      <c r="H65" s="661">
        <f t="shared" si="18"/>
        <v>0</v>
      </c>
      <c r="I65" s="661">
        <f t="shared" si="18"/>
        <v>0</v>
      </c>
      <c r="J65" s="661">
        <f t="shared" si="18"/>
        <v>0</v>
      </c>
      <c r="K65" s="661">
        <f t="shared" si="18"/>
        <v>0</v>
      </c>
      <c r="L65" s="661">
        <f t="shared" si="18"/>
        <v>0</v>
      </c>
      <c r="M65" s="661">
        <f t="shared" si="18"/>
        <v>0</v>
      </c>
      <c r="N65" s="661">
        <f t="shared" si="18"/>
        <v>0</v>
      </c>
      <c r="O65" s="661">
        <f t="shared" si="18"/>
        <v>0</v>
      </c>
      <c r="P65" s="661">
        <f t="shared" si="18"/>
        <v>0</v>
      </c>
      <c r="Q65" s="661">
        <f t="shared" si="18"/>
        <v>0</v>
      </c>
      <c r="R65" s="661">
        <f t="shared" si="18"/>
        <v>0</v>
      </c>
      <c r="S65" s="661">
        <f t="shared" si="18"/>
        <v>0</v>
      </c>
      <c r="T65" s="661">
        <f t="shared" si="18"/>
        <v>0</v>
      </c>
      <c r="U65" s="661">
        <f t="shared" si="18"/>
        <v>0</v>
      </c>
      <c r="V65" s="661">
        <f t="shared" si="18"/>
        <v>0</v>
      </c>
      <c r="W65" s="661">
        <f t="shared" si="18"/>
        <v>0</v>
      </c>
      <c r="X65" s="661">
        <f t="shared" si="18"/>
        <v>0</v>
      </c>
      <c r="Y65" s="661">
        <f t="shared" si="18"/>
        <v>0</v>
      </c>
      <c r="Z65" s="661">
        <f t="shared" si="18"/>
        <v>0</v>
      </c>
      <c r="AA65" s="661">
        <f t="shared" si="18"/>
        <v>0</v>
      </c>
      <c r="AB65" s="661">
        <f t="shared" si="18"/>
        <v>0</v>
      </c>
      <c r="AC65" s="661">
        <f t="shared" si="18"/>
        <v>0</v>
      </c>
      <c r="AD65" s="661">
        <f t="shared" si="18"/>
        <v>0</v>
      </c>
      <c r="AE65" s="661">
        <f t="shared" si="18"/>
        <v>0</v>
      </c>
      <c r="AF65" s="661">
        <f t="shared" si="18"/>
        <v>0</v>
      </c>
      <c r="AG65" s="661">
        <f t="shared" si="18"/>
        <v>0</v>
      </c>
      <c r="AH65" s="661">
        <f t="shared" si="18"/>
        <v>0</v>
      </c>
      <c r="AI65" s="661">
        <f t="shared" si="18"/>
        <v>0</v>
      </c>
      <c r="AJ65" s="661">
        <f t="shared" si="18"/>
        <v>0</v>
      </c>
      <c r="AK65" s="661">
        <f t="shared" si="18"/>
        <v>0</v>
      </c>
      <c r="AL65" s="661">
        <f t="shared" si="18"/>
        <v>0</v>
      </c>
      <c r="AM65" s="661">
        <f t="shared" si="18"/>
        <v>0</v>
      </c>
      <c r="AN65" s="661">
        <f t="shared" si="18"/>
        <v>0</v>
      </c>
      <c r="AO65" s="661">
        <f>SUM(AO66:AO67)</f>
        <v>0</v>
      </c>
      <c r="AP65" s="661">
        <f>SUM(AP66:AP67)</f>
        <v>0</v>
      </c>
      <c r="AQ65" s="661">
        <f t="shared" ref="AQ65:AZ65" si="19">SUM(AQ66:AQ67)</f>
        <v>0</v>
      </c>
      <c r="AR65" s="661">
        <f t="shared" si="19"/>
        <v>0</v>
      </c>
      <c r="AS65" s="661">
        <f t="shared" si="19"/>
        <v>0</v>
      </c>
      <c r="AT65" s="661">
        <f t="shared" si="19"/>
        <v>0</v>
      </c>
      <c r="AU65" s="661">
        <f t="shared" si="19"/>
        <v>0</v>
      </c>
      <c r="AV65" s="661">
        <f t="shared" si="19"/>
        <v>0</v>
      </c>
      <c r="AW65" s="661">
        <f t="shared" si="19"/>
        <v>0</v>
      </c>
      <c r="AX65" s="661">
        <f t="shared" si="19"/>
        <v>0</v>
      </c>
      <c r="AY65" s="661">
        <f t="shared" si="19"/>
        <v>0</v>
      </c>
      <c r="AZ65" s="661">
        <f t="shared" si="19"/>
        <v>0</v>
      </c>
      <c r="BA65" s="25">
        <f t="shared" si="3"/>
        <v>0</v>
      </c>
    </row>
    <row r="66" spans="1:60" ht="42" customHeight="1" x14ac:dyDescent="0.25">
      <c r="A66" s="7"/>
      <c r="B66" s="654" t="s">
        <v>179</v>
      </c>
      <c r="C66" s="655" t="s">
        <v>180</v>
      </c>
      <c r="D66" s="654" t="s">
        <v>93</v>
      </c>
      <c r="E66" s="657">
        <v>0</v>
      </c>
      <c r="F66" s="657">
        <v>0</v>
      </c>
      <c r="G66" s="657">
        <v>0</v>
      </c>
      <c r="H66" s="657">
        <v>0</v>
      </c>
      <c r="I66" s="657">
        <v>0</v>
      </c>
      <c r="J66" s="657">
        <v>0</v>
      </c>
      <c r="K66" s="657">
        <v>0</v>
      </c>
      <c r="L66" s="657">
        <v>0</v>
      </c>
      <c r="M66" s="657">
        <v>0</v>
      </c>
      <c r="N66" s="657">
        <v>0</v>
      </c>
      <c r="O66" s="657">
        <v>0</v>
      </c>
      <c r="P66" s="657">
        <v>0</v>
      </c>
      <c r="Q66" s="657">
        <v>0</v>
      </c>
      <c r="R66" s="657">
        <v>0</v>
      </c>
      <c r="S66" s="657">
        <v>0</v>
      </c>
      <c r="T66" s="657">
        <v>0</v>
      </c>
      <c r="U66" s="657">
        <v>0</v>
      </c>
      <c r="V66" s="657">
        <v>0</v>
      </c>
      <c r="W66" s="657">
        <v>0</v>
      </c>
      <c r="X66" s="657">
        <v>0</v>
      </c>
      <c r="Y66" s="657">
        <v>0</v>
      </c>
      <c r="Z66" s="657">
        <v>0</v>
      </c>
      <c r="AA66" s="657">
        <v>0</v>
      </c>
      <c r="AB66" s="657">
        <v>0</v>
      </c>
      <c r="AC66" s="657">
        <v>0</v>
      </c>
      <c r="AD66" s="657">
        <v>0</v>
      </c>
      <c r="AE66" s="657">
        <v>0</v>
      </c>
      <c r="AF66" s="657">
        <v>0</v>
      </c>
      <c r="AG66" s="657">
        <v>0</v>
      </c>
      <c r="AH66" s="657">
        <v>0</v>
      </c>
      <c r="AI66" s="657">
        <v>0</v>
      </c>
      <c r="AJ66" s="657">
        <v>0</v>
      </c>
      <c r="AK66" s="657">
        <v>0</v>
      </c>
      <c r="AL66" s="657">
        <v>0</v>
      </c>
      <c r="AM66" s="657">
        <v>0</v>
      </c>
      <c r="AN66" s="657">
        <v>0</v>
      </c>
      <c r="AO66" s="657">
        <v>0</v>
      </c>
      <c r="AP66" s="657">
        <v>0</v>
      </c>
      <c r="AQ66" s="657">
        <v>0</v>
      </c>
      <c r="AR66" s="657">
        <v>0</v>
      </c>
      <c r="AS66" s="657">
        <v>0</v>
      </c>
      <c r="AT66" s="657">
        <v>0</v>
      </c>
      <c r="AU66" s="657">
        <v>0</v>
      </c>
      <c r="AV66" s="657">
        <v>0</v>
      </c>
      <c r="AW66" s="657">
        <v>0</v>
      </c>
      <c r="AX66" s="657">
        <v>0</v>
      </c>
      <c r="AY66" s="657">
        <v>0</v>
      </c>
      <c r="AZ66" s="657">
        <v>0</v>
      </c>
      <c r="BA66" s="25">
        <f t="shared" si="3"/>
        <v>0</v>
      </c>
    </row>
    <row r="67" spans="1:60" ht="42" customHeight="1" x14ac:dyDescent="0.25">
      <c r="A67" s="7"/>
      <c r="B67" s="654" t="s">
        <v>181</v>
      </c>
      <c r="C67" s="655" t="s">
        <v>182</v>
      </c>
      <c r="D67" s="654" t="s">
        <v>93</v>
      </c>
      <c r="E67" s="657">
        <v>0</v>
      </c>
      <c r="F67" s="657">
        <v>0</v>
      </c>
      <c r="G67" s="657">
        <v>0</v>
      </c>
      <c r="H67" s="657">
        <v>0</v>
      </c>
      <c r="I67" s="657">
        <v>0</v>
      </c>
      <c r="J67" s="657">
        <v>0</v>
      </c>
      <c r="K67" s="657">
        <v>0</v>
      </c>
      <c r="L67" s="657">
        <v>0</v>
      </c>
      <c r="M67" s="657">
        <v>0</v>
      </c>
      <c r="N67" s="657">
        <v>0</v>
      </c>
      <c r="O67" s="657">
        <v>0</v>
      </c>
      <c r="P67" s="657">
        <v>0</v>
      </c>
      <c r="Q67" s="657">
        <v>0</v>
      </c>
      <c r="R67" s="657">
        <v>0</v>
      </c>
      <c r="S67" s="657">
        <v>0</v>
      </c>
      <c r="T67" s="657">
        <v>0</v>
      </c>
      <c r="U67" s="657">
        <v>0</v>
      </c>
      <c r="V67" s="657">
        <v>0</v>
      </c>
      <c r="W67" s="657">
        <v>0</v>
      </c>
      <c r="X67" s="657">
        <v>0</v>
      </c>
      <c r="Y67" s="657">
        <v>0</v>
      </c>
      <c r="Z67" s="657">
        <v>0</v>
      </c>
      <c r="AA67" s="657">
        <v>0</v>
      </c>
      <c r="AB67" s="657">
        <v>0</v>
      </c>
      <c r="AC67" s="657">
        <v>0</v>
      </c>
      <c r="AD67" s="657">
        <v>0</v>
      </c>
      <c r="AE67" s="657">
        <v>0</v>
      </c>
      <c r="AF67" s="657">
        <v>0</v>
      </c>
      <c r="AG67" s="657">
        <v>0</v>
      </c>
      <c r="AH67" s="657">
        <v>0</v>
      </c>
      <c r="AI67" s="657">
        <v>0</v>
      </c>
      <c r="AJ67" s="657">
        <v>0</v>
      </c>
      <c r="AK67" s="657">
        <v>0</v>
      </c>
      <c r="AL67" s="657">
        <v>0</v>
      </c>
      <c r="AM67" s="657">
        <v>0</v>
      </c>
      <c r="AN67" s="657">
        <v>0</v>
      </c>
      <c r="AO67" s="657">
        <v>0</v>
      </c>
      <c r="AP67" s="657">
        <v>0</v>
      </c>
      <c r="AQ67" s="657">
        <v>0</v>
      </c>
      <c r="AR67" s="657">
        <v>0</v>
      </c>
      <c r="AS67" s="657">
        <v>0</v>
      </c>
      <c r="AT67" s="657">
        <v>0</v>
      </c>
      <c r="AU67" s="657">
        <v>0</v>
      </c>
      <c r="AV67" s="657">
        <v>0</v>
      </c>
      <c r="AW67" s="657">
        <v>0</v>
      </c>
      <c r="AX67" s="657">
        <v>0</v>
      </c>
      <c r="AY67" s="657">
        <v>0</v>
      </c>
      <c r="AZ67" s="657">
        <v>0</v>
      </c>
      <c r="BA67" s="25">
        <f t="shared" si="3"/>
        <v>0</v>
      </c>
    </row>
    <row r="68" spans="1:60" ht="48" customHeight="1" x14ac:dyDescent="0.25">
      <c r="A68" s="7"/>
      <c r="B68" s="674" t="s">
        <v>183</v>
      </c>
      <c r="C68" s="675" t="s">
        <v>184</v>
      </c>
      <c r="D68" s="674" t="s">
        <v>93</v>
      </c>
      <c r="E68" s="672">
        <f>SUBTOTAL(9,E69:E74)</f>
        <v>0.55000000000000004</v>
      </c>
      <c r="F68" s="672">
        <f t="shared" ref="F68:AZ68" si="20">SUBTOTAL(9,F69:F74)</f>
        <v>0.55000000000000004</v>
      </c>
      <c r="G68" s="672">
        <f t="shared" si="20"/>
        <v>0</v>
      </c>
      <c r="H68" s="672">
        <f t="shared" si="20"/>
        <v>0</v>
      </c>
      <c r="I68" s="672">
        <f t="shared" si="20"/>
        <v>1.4510000000000001</v>
      </c>
      <c r="J68" s="672">
        <f t="shared" si="20"/>
        <v>4.3010000000000002</v>
      </c>
      <c r="K68" s="672">
        <f t="shared" si="20"/>
        <v>6.0030000000000001</v>
      </c>
      <c r="L68" s="672">
        <f t="shared" si="20"/>
        <v>6.0030000000000001</v>
      </c>
      <c r="M68" s="672">
        <f t="shared" si="20"/>
        <v>182</v>
      </c>
      <c r="N68" s="672">
        <f t="shared" si="20"/>
        <v>182</v>
      </c>
      <c r="O68" s="672">
        <f t="shared" si="20"/>
        <v>0</v>
      </c>
      <c r="P68" s="672">
        <f t="shared" si="20"/>
        <v>0</v>
      </c>
      <c r="Q68" s="672">
        <f t="shared" si="20"/>
        <v>0</v>
      </c>
      <c r="R68" s="672">
        <f t="shared" si="20"/>
        <v>0</v>
      </c>
      <c r="S68" s="672">
        <f t="shared" si="20"/>
        <v>0</v>
      </c>
      <c r="T68" s="672">
        <f t="shared" si="20"/>
        <v>0</v>
      </c>
      <c r="U68" s="672">
        <f t="shared" si="20"/>
        <v>0</v>
      </c>
      <c r="V68" s="672">
        <f t="shared" si="20"/>
        <v>0</v>
      </c>
      <c r="W68" s="672">
        <f t="shared" si="20"/>
        <v>0</v>
      </c>
      <c r="X68" s="672">
        <f t="shared" si="20"/>
        <v>0</v>
      </c>
      <c r="Y68" s="672">
        <f t="shared" si="20"/>
        <v>0</v>
      </c>
      <c r="Z68" s="672">
        <f t="shared" si="20"/>
        <v>0</v>
      </c>
      <c r="AA68" s="672">
        <f t="shared" si="20"/>
        <v>0</v>
      </c>
      <c r="AB68" s="672">
        <f t="shared" si="20"/>
        <v>0</v>
      </c>
      <c r="AC68" s="672">
        <f t="shared" si="20"/>
        <v>0</v>
      </c>
      <c r="AD68" s="672">
        <f t="shared" si="20"/>
        <v>0</v>
      </c>
      <c r="AE68" s="672">
        <f t="shared" si="20"/>
        <v>0</v>
      </c>
      <c r="AF68" s="672">
        <f t="shared" si="20"/>
        <v>0</v>
      </c>
      <c r="AG68" s="672">
        <f t="shared" si="20"/>
        <v>0</v>
      </c>
      <c r="AH68" s="672">
        <f t="shared" si="20"/>
        <v>0</v>
      </c>
      <c r="AI68" s="672">
        <f t="shared" si="20"/>
        <v>0</v>
      </c>
      <c r="AJ68" s="672">
        <f t="shared" si="20"/>
        <v>0</v>
      </c>
      <c r="AK68" s="672">
        <f t="shared" si="20"/>
        <v>0</v>
      </c>
      <c r="AL68" s="672">
        <f t="shared" si="20"/>
        <v>0</v>
      </c>
      <c r="AM68" s="672">
        <f t="shared" si="20"/>
        <v>0</v>
      </c>
      <c r="AN68" s="672">
        <f t="shared" si="20"/>
        <v>0</v>
      </c>
      <c r="AO68" s="672">
        <f t="shared" si="20"/>
        <v>53.444000000000003</v>
      </c>
      <c r="AP68" s="672">
        <f t="shared" si="20"/>
        <v>63.903000000000006</v>
      </c>
      <c r="AQ68" s="672">
        <f t="shared" si="20"/>
        <v>0</v>
      </c>
      <c r="AR68" s="672">
        <f t="shared" si="20"/>
        <v>0</v>
      </c>
      <c r="AS68" s="672">
        <f t="shared" si="20"/>
        <v>0</v>
      </c>
      <c r="AT68" s="672">
        <f t="shared" si="20"/>
        <v>0</v>
      </c>
      <c r="AU68" s="672">
        <f t="shared" si="20"/>
        <v>0</v>
      </c>
      <c r="AV68" s="672">
        <f t="shared" si="20"/>
        <v>0</v>
      </c>
      <c r="AW68" s="672">
        <f t="shared" si="20"/>
        <v>0</v>
      </c>
      <c r="AX68" s="672">
        <f t="shared" si="20"/>
        <v>0</v>
      </c>
      <c r="AY68" s="672">
        <f t="shared" si="20"/>
        <v>0</v>
      </c>
      <c r="AZ68" s="672">
        <f t="shared" si="20"/>
        <v>0</v>
      </c>
      <c r="BA68" s="25">
        <f t="shared" si="3"/>
        <v>63.903000000000006</v>
      </c>
    </row>
    <row r="69" spans="1:60" s="382" customFormat="1" ht="33" customHeight="1" x14ac:dyDescent="0.25">
      <c r="A69" s="7"/>
      <c r="B69" s="76" t="s">
        <v>183</v>
      </c>
      <c r="C69" s="399" t="s">
        <v>728</v>
      </c>
      <c r="D69" s="76" t="s">
        <v>727</v>
      </c>
      <c r="E69" s="385"/>
      <c r="F69" s="385"/>
      <c r="G69" s="385"/>
      <c r="H69" s="385"/>
      <c r="I69" s="77">
        <v>0.84499999999999997</v>
      </c>
      <c r="J69" s="77">
        <v>0.84499999999999997</v>
      </c>
      <c r="K69" s="385"/>
      <c r="L69" s="385"/>
      <c r="M69" s="385"/>
      <c r="N69" s="393">
        <v>0</v>
      </c>
      <c r="O69" s="393">
        <v>0</v>
      </c>
      <c r="P69" s="393">
        <v>0</v>
      </c>
      <c r="Q69" s="393">
        <v>0</v>
      </c>
      <c r="R69" s="393">
        <v>0</v>
      </c>
      <c r="S69" s="393">
        <v>0</v>
      </c>
      <c r="T69" s="393">
        <v>0</v>
      </c>
      <c r="U69" s="393">
        <v>0</v>
      </c>
      <c r="V69" s="393">
        <v>0</v>
      </c>
      <c r="W69" s="393">
        <v>0</v>
      </c>
      <c r="X69" s="393">
        <v>0</v>
      </c>
      <c r="Y69" s="393">
        <v>0</v>
      </c>
      <c r="Z69" s="393">
        <v>0</v>
      </c>
      <c r="AA69" s="393">
        <v>0</v>
      </c>
      <c r="AB69" s="393">
        <v>0</v>
      </c>
      <c r="AC69" s="393">
        <v>0</v>
      </c>
      <c r="AD69" s="393">
        <v>0</v>
      </c>
      <c r="AE69" s="393">
        <v>0</v>
      </c>
      <c r="AF69" s="393">
        <v>0</v>
      </c>
      <c r="AG69" s="393">
        <v>0</v>
      </c>
      <c r="AH69" s="393">
        <v>0</v>
      </c>
      <c r="AI69" s="393">
        <v>0</v>
      </c>
      <c r="AJ69" s="393">
        <v>0</v>
      </c>
      <c r="AK69" s="393">
        <v>0</v>
      </c>
      <c r="AL69" s="393">
        <v>0</v>
      </c>
      <c r="AM69" s="393">
        <v>0</v>
      </c>
      <c r="AN69" s="393">
        <v>0</v>
      </c>
      <c r="AO69" s="77">
        <v>6.0549999999999997</v>
      </c>
      <c r="AP69" s="77">
        <v>6.0549999999999997</v>
      </c>
      <c r="AQ69" s="393">
        <v>0</v>
      </c>
      <c r="AR69" s="393">
        <v>0</v>
      </c>
      <c r="AS69" s="393">
        <v>0</v>
      </c>
      <c r="AT69" s="393">
        <v>0</v>
      </c>
      <c r="AU69" s="393">
        <v>0</v>
      </c>
      <c r="AV69" s="393">
        <v>0</v>
      </c>
      <c r="AW69" s="393">
        <v>0</v>
      </c>
      <c r="AX69" s="393">
        <v>0</v>
      </c>
      <c r="AY69" s="393">
        <v>0</v>
      </c>
      <c r="AZ69" s="393">
        <v>0</v>
      </c>
      <c r="BA69" s="25"/>
      <c r="BB69" s="4"/>
      <c r="BC69" s="4"/>
      <c r="BD69" s="4"/>
      <c r="BE69" s="4"/>
      <c r="BF69" s="4"/>
      <c r="BG69" s="4"/>
      <c r="BH69" s="4"/>
    </row>
    <row r="70" spans="1:60" s="916" customFormat="1" ht="33" customHeight="1" x14ac:dyDescent="0.25">
      <c r="A70" s="7"/>
      <c r="B70" s="76" t="s">
        <v>183</v>
      </c>
      <c r="C70" s="399" t="s">
        <v>1716</v>
      </c>
      <c r="D70" s="76" t="s">
        <v>1683</v>
      </c>
      <c r="E70" s="385"/>
      <c r="F70" s="385"/>
      <c r="G70" s="385"/>
      <c r="H70" s="385"/>
      <c r="I70" s="77">
        <v>0</v>
      </c>
      <c r="J70" s="77">
        <v>2.85</v>
      </c>
      <c r="K70" s="385"/>
      <c r="L70" s="385"/>
      <c r="M70" s="385"/>
      <c r="N70" s="393"/>
      <c r="O70" s="393"/>
      <c r="P70" s="393"/>
      <c r="Q70" s="393"/>
      <c r="R70" s="393"/>
      <c r="S70" s="393"/>
      <c r="T70" s="393"/>
      <c r="U70" s="393"/>
      <c r="V70" s="393"/>
      <c r="W70" s="393"/>
      <c r="X70" s="393"/>
      <c r="Y70" s="393"/>
      <c r="Z70" s="393"/>
      <c r="AA70" s="393"/>
      <c r="AB70" s="393"/>
      <c r="AC70" s="393"/>
      <c r="AD70" s="393"/>
      <c r="AE70" s="393"/>
      <c r="AF70" s="393"/>
      <c r="AG70" s="393"/>
      <c r="AH70" s="393"/>
      <c r="AI70" s="393"/>
      <c r="AJ70" s="393"/>
      <c r="AK70" s="393"/>
      <c r="AL70" s="393"/>
      <c r="AM70" s="393"/>
      <c r="AN70" s="393"/>
      <c r="AO70" s="77">
        <v>0</v>
      </c>
      <c r="AP70" s="393">
        <v>10.459</v>
      </c>
      <c r="AQ70" s="393"/>
      <c r="AR70" s="393"/>
      <c r="AS70" s="393"/>
      <c r="AT70" s="393"/>
      <c r="AU70" s="393"/>
      <c r="AV70" s="393"/>
      <c r="AW70" s="393"/>
      <c r="AX70" s="393"/>
      <c r="AY70" s="393"/>
      <c r="AZ70" s="393"/>
      <c r="BA70" s="25"/>
      <c r="BB70" s="4"/>
      <c r="BC70" s="4"/>
      <c r="BD70" s="4"/>
      <c r="BE70" s="4"/>
      <c r="BF70" s="4"/>
      <c r="BG70" s="4"/>
      <c r="BH70" s="4"/>
    </row>
    <row r="71" spans="1:60" s="382" customFormat="1" ht="33" customHeight="1" x14ac:dyDescent="0.25">
      <c r="A71" s="7"/>
      <c r="B71" s="76" t="s">
        <v>183</v>
      </c>
      <c r="C71" s="399" t="s">
        <v>729</v>
      </c>
      <c r="D71" s="76" t="s">
        <v>730</v>
      </c>
      <c r="E71" s="385"/>
      <c r="F71" s="385"/>
      <c r="G71" s="385"/>
      <c r="H71" s="385"/>
      <c r="I71" s="385"/>
      <c r="J71" s="385"/>
      <c r="K71" s="77">
        <v>3.0329999999999999</v>
      </c>
      <c r="L71" s="77">
        <v>3.0329999999999999</v>
      </c>
      <c r="M71" s="385"/>
      <c r="N71" s="393">
        <v>0</v>
      </c>
      <c r="O71" s="393">
        <v>0</v>
      </c>
      <c r="P71" s="393">
        <v>0</v>
      </c>
      <c r="Q71" s="393">
        <v>0</v>
      </c>
      <c r="R71" s="393">
        <v>0</v>
      </c>
      <c r="S71" s="393">
        <v>0</v>
      </c>
      <c r="T71" s="393">
        <v>0</v>
      </c>
      <c r="U71" s="393">
        <v>0</v>
      </c>
      <c r="V71" s="393">
        <v>0</v>
      </c>
      <c r="W71" s="393">
        <v>0</v>
      </c>
      <c r="X71" s="393">
        <v>0</v>
      </c>
      <c r="Y71" s="393">
        <v>0</v>
      </c>
      <c r="Z71" s="393">
        <v>0</v>
      </c>
      <c r="AA71" s="393">
        <v>0</v>
      </c>
      <c r="AB71" s="393">
        <v>0</v>
      </c>
      <c r="AC71" s="393">
        <v>0</v>
      </c>
      <c r="AD71" s="393">
        <v>0</v>
      </c>
      <c r="AE71" s="393">
        <v>0</v>
      </c>
      <c r="AF71" s="393">
        <v>0</v>
      </c>
      <c r="AG71" s="393">
        <v>0</v>
      </c>
      <c r="AH71" s="393">
        <v>0</v>
      </c>
      <c r="AI71" s="393">
        <v>0</v>
      </c>
      <c r="AJ71" s="393">
        <v>0</v>
      </c>
      <c r="AK71" s="393">
        <v>0</v>
      </c>
      <c r="AL71" s="393">
        <v>0</v>
      </c>
      <c r="AM71" s="393">
        <v>0</v>
      </c>
      <c r="AN71" s="393">
        <v>0</v>
      </c>
      <c r="AO71" s="77">
        <v>6.96</v>
      </c>
      <c r="AP71" s="77">
        <v>6.96</v>
      </c>
      <c r="AQ71" s="393">
        <v>0</v>
      </c>
      <c r="AR71" s="393">
        <v>0</v>
      </c>
      <c r="AS71" s="393">
        <v>0</v>
      </c>
      <c r="AT71" s="393">
        <v>0</v>
      </c>
      <c r="AU71" s="393">
        <v>0</v>
      </c>
      <c r="AV71" s="393">
        <v>0</v>
      </c>
      <c r="AW71" s="393">
        <v>0</v>
      </c>
      <c r="AX71" s="393">
        <v>0</v>
      </c>
      <c r="AY71" s="393">
        <v>0</v>
      </c>
      <c r="AZ71" s="393">
        <v>0</v>
      </c>
      <c r="BA71" s="25"/>
      <c r="BB71" s="4"/>
      <c r="BC71" s="4"/>
      <c r="BD71" s="4"/>
      <c r="BE71" s="4"/>
      <c r="BF71" s="4"/>
      <c r="BG71" s="4"/>
      <c r="BH71" s="4"/>
    </row>
    <row r="72" spans="1:60" s="378" customFormat="1" ht="33" customHeight="1" x14ac:dyDescent="0.25">
      <c r="A72" s="7"/>
      <c r="B72" s="76" t="s">
        <v>183</v>
      </c>
      <c r="C72" s="399" t="s">
        <v>712</v>
      </c>
      <c r="D72" s="76" t="s">
        <v>733</v>
      </c>
      <c r="E72" s="385"/>
      <c r="F72" s="385"/>
      <c r="G72" s="385"/>
      <c r="H72" s="385"/>
      <c r="I72" s="77">
        <v>0.60599999999999998</v>
      </c>
      <c r="J72" s="77">
        <v>0.60599999999999998</v>
      </c>
      <c r="K72" s="385"/>
      <c r="L72" s="385"/>
      <c r="M72" s="385"/>
      <c r="N72" s="393">
        <v>0</v>
      </c>
      <c r="O72" s="393">
        <v>0</v>
      </c>
      <c r="P72" s="393">
        <v>0</v>
      </c>
      <c r="Q72" s="393">
        <v>0</v>
      </c>
      <c r="R72" s="393">
        <v>0</v>
      </c>
      <c r="S72" s="393">
        <v>0</v>
      </c>
      <c r="T72" s="393">
        <v>0</v>
      </c>
      <c r="U72" s="393">
        <v>0</v>
      </c>
      <c r="V72" s="393">
        <v>0</v>
      </c>
      <c r="W72" s="393">
        <v>0</v>
      </c>
      <c r="X72" s="393">
        <v>0</v>
      </c>
      <c r="Y72" s="393">
        <v>0</v>
      </c>
      <c r="Z72" s="393">
        <v>0</v>
      </c>
      <c r="AA72" s="393">
        <v>0</v>
      </c>
      <c r="AB72" s="393">
        <v>0</v>
      </c>
      <c r="AC72" s="393">
        <v>0</v>
      </c>
      <c r="AD72" s="393">
        <v>0</v>
      </c>
      <c r="AE72" s="393">
        <v>0</v>
      </c>
      <c r="AF72" s="393">
        <v>0</v>
      </c>
      <c r="AG72" s="393">
        <v>0</v>
      </c>
      <c r="AH72" s="393">
        <v>0</v>
      </c>
      <c r="AI72" s="393">
        <v>0</v>
      </c>
      <c r="AJ72" s="393">
        <v>0</v>
      </c>
      <c r="AK72" s="393">
        <v>0</v>
      </c>
      <c r="AL72" s="393">
        <v>0</v>
      </c>
      <c r="AM72" s="393">
        <v>0</v>
      </c>
      <c r="AN72" s="393">
        <v>0</v>
      </c>
      <c r="AO72" s="77">
        <v>4.47</v>
      </c>
      <c r="AP72" s="77">
        <v>4.47</v>
      </c>
      <c r="AQ72" s="393">
        <v>0</v>
      </c>
      <c r="AR72" s="393">
        <v>0</v>
      </c>
      <c r="AS72" s="393">
        <v>0</v>
      </c>
      <c r="AT72" s="393">
        <v>0</v>
      </c>
      <c r="AU72" s="393">
        <v>0</v>
      </c>
      <c r="AV72" s="393">
        <v>0</v>
      </c>
      <c r="AW72" s="393">
        <v>0</v>
      </c>
      <c r="AX72" s="393">
        <v>0</v>
      </c>
      <c r="AY72" s="393">
        <v>0</v>
      </c>
      <c r="AZ72" s="393">
        <v>0</v>
      </c>
      <c r="BA72" s="25"/>
      <c r="BB72" s="4"/>
      <c r="BC72" s="4"/>
      <c r="BD72" s="4"/>
      <c r="BE72" s="4"/>
      <c r="BF72" s="4"/>
      <c r="BG72" s="4"/>
      <c r="BH72" s="4"/>
    </row>
    <row r="73" spans="1:60" s="644" customFormat="1" ht="33" customHeight="1" x14ac:dyDescent="0.25">
      <c r="A73" s="7"/>
      <c r="B73" s="76" t="s">
        <v>183</v>
      </c>
      <c r="C73" s="679" t="s">
        <v>711</v>
      </c>
      <c r="D73" s="687" t="s">
        <v>829</v>
      </c>
      <c r="E73" s="684">
        <v>0.55000000000000004</v>
      </c>
      <c r="F73" s="77">
        <v>0.55000000000000004</v>
      </c>
      <c r="G73" s="680"/>
      <c r="H73" s="680"/>
      <c r="I73" s="77"/>
      <c r="J73" s="77"/>
      <c r="K73" s="77">
        <v>2.97</v>
      </c>
      <c r="L73" s="77">
        <v>2.97</v>
      </c>
      <c r="M73" s="681">
        <v>182</v>
      </c>
      <c r="N73" s="942">
        <v>182</v>
      </c>
      <c r="O73" s="393">
        <v>0</v>
      </c>
      <c r="P73" s="393">
        <v>0</v>
      </c>
      <c r="Q73" s="393">
        <v>0</v>
      </c>
      <c r="R73" s="393">
        <v>0</v>
      </c>
      <c r="S73" s="393">
        <v>0</v>
      </c>
      <c r="T73" s="393">
        <v>0</v>
      </c>
      <c r="U73" s="393">
        <v>0</v>
      </c>
      <c r="V73" s="393">
        <v>0</v>
      </c>
      <c r="W73" s="393">
        <v>0</v>
      </c>
      <c r="X73" s="393">
        <v>0</v>
      </c>
      <c r="Y73" s="393">
        <v>0</v>
      </c>
      <c r="Z73" s="393">
        <v>0</v>
      </c>
      <c r="AA73" s="393">
        <v>0</v>
      </c>
      <c r="AB73" s="393">
        <v>0</v>
      </c>
      <c r="AC73" s="393">
        <v>0</v>
      </c>
      <c r="AD73" s="393">
        <v>0</v>
      </c>
      <c r="AE73" s="393">
        <v>0</v>
      </c>
      <c r="AF73" s="393">
        <v>0</v>
      </c>
      <c r="AG73" s="393">
        <v>0</v>
      </c>
      <c r="AH73" s="393">
        <v>0</v>
      </c>
      <c r="AI73" s="393">
        <v>0</v>
      </c>
      <c r="AJ73" s="393">
        <v>0</v>
      </c>
      <c r="AK73" s="393">
        <v>0</v>
      </c>
      <c r="AL73" s="393">
        <v>0</v>
      </c>
      <c r="AM73" s="393">
        <v>0</v>
      </c>
      <c r="AN73" s="393">
        <v>0</v>
      </c>
      <c r="AO73" s="77">
        <v>32.959000000000003</v>
      </c>
      <c r="AP73" s="77">
        <v>32.959000000000003</v>
      </c>
      <c r="AQ73" s="393">
        <v>0</v>
      </c>
      <c r="AR73" s="393">
        <v>0</v>
      </c>
      <c r="AS73" s="393">
        <v>0</v>
      </c>
      <c r="AT73" s="393">
        <v>0</v>
      </c>
      <c r="AU73" s="393">
        <v>0</v>
      </c>
      <c r="AV73" s="393">
        <v>0</v>
      </c>
      <c r="AW73" s="393">
        <v>0</v>
      </c>
      <c r="AX73" s="393">
        <v>0</v>
      </c>
      <c r="AY73" s="393">
        <v>0</v>
      </c>
      <c r="AZ73" s="393">
        <v>0</v>
      </c>
      <c r="BA73" s="25"/>
      <c r="BB73" s="4"/>
      <c r="BC73" s="4"/>
      <c r="BD73" s="4"/>
      <c r="BE73" s="4"/>
      <c r="BF73" s="4"/>
      <c r="BG73" s="4"/>
      <c r="BH73" s="4"/>
    </row>
    <row r="74" spans="1:60" s="644" customFormat="1" ht="33" customHeight="1" x14ac:dyDescent="0.25">
      <c r="A74" s="7"/>
      <c r="B74" s="76" t="s">
        <v>183</v>
      </c>
      <c r="C74" s="679" t="s">
        <v>710</v>
      </c>
      <c r="D74" s="687" t="s">
        <v>830</v>
      </c>
      <c r="E74" s="77"/>
      <c r="F74" s="77"/>
      <c r="G74" s="77"/>
      <c r="H74" s="77"/>
      <c r="I74" s="77"/>
      <c r="J74" s="77"/>
      <c r="K74" s="77"/>
      <c r="L74" s="77"/>
      <c r="M74" s="77"/>
      <c r="N74" s="393">
        <v>0</v>
      </c>
      <c r="O74" s="393">
        <v>0</v>
      </c>
      <c r="P74" s="393">
        <v>0</v>
      </c>
      <c r="Q74" s="393">
        <v>0</v>
      </c>
      <c r="R74" s="393">
        <v>0</v>
      </c>
      <c r="S74" s="393">
        <v>0</v>
      </c>
      <c r="T74" s="393">
        <v>0</v>
      </c>
      <c r="U74" s="393">
        <v>0</v>
      </c>
      <c r="V74" s="393">
        <v>0</v>
      </c>
      <c r="W74" s="393">
        <v>0</v>
      </c>
      <c r="X74" s="393">
        <v>0</v>
      </c>
      <c r="Y74" s="393">
        <v>0</v>
      </c>
      <c r="Z74" s="393">
        <v>0</v>
      </c>
      <c r="AA74" s="393">
        <v>0</v>
      </c>
      <c r="AB74" s="393">
        <v>0</v>
      </c>
      <c r="AC74" s="393">
        <v>0</v>
      </c>
      <c r="AD74" s="393">
        <v>0</v>
      </c>
      <c r="AE74" s="393">
        <v>0</v>
      </c>
      <c r="AF74" s="393">
        <v>0</v>
      </c>
      <c r="AG74" s="393">
        <v>0</v>
      </c>
      <c r="AH74" s="393">
        <v>0</v>
      </c>
      <c r="AI74" s="393">
        <v>0</v>
      </c>
      <c r="AJ74" s="393">
        <v>0</v>
      </c>
      <c r="AK74" s="393">
        <v>0</v>
      </c>
      <c r="AL74" s="393">
        <v>0</v>
      </c>
      <c r="AM74" s="393">
        <v>0</v>
      </c>
      <c r="AN74" s="393">
        <v>0</v>
      </c>
      <c r="AO74" s="77">
        <v>3</v>
      </c>
      <c r="AP74" s="77">
        <v>3</v>
      </c>
      <c r="AQ74" s="393">
        <v>0</v>
      </c>
      <c r="AR74" s="393">
        <v>0</v>
      </c>
      <c r="AS74" s="393">
        <v>0</v>
      </c>
      <c r="AT74" s="393">
        <v>0</v>
      </c>
      <c r="AU74" s="393">
        <v>0</v>
      </c>
      <c r="AV74" s="393">
        <v>0</v>
      </c>
      <c r="AW74" s="393">
        <v>0</v>
      </c>
      <c r="AX74" s="393">
        <v>0</v>
      </c>
      <c r="AY74" s="393">
        <v>0</v>
      </c>
      <c r="AZ74" s="393">
        <v>0</v>
      </c>
      <c r="BA74" s="25"/>
      <c r="BB74" s="4"/>
      <c r="BC74" s="4"/>
      <c r="BD74" s="4"/>
      <c r="BE74" s="4"/>
      <c r="BF74" s="4"/>
      <c r="BG74" s="4"/>
      <c r="BH74" s="4"/>
    </row>
    <row r="75" spans="1:60" ht="48" customHeight="1" x14ac:dyDescent="0.25">
      <c r="A75" s="7"/>
      <c r="B75" s="674" t="s">
        <v>185</v>
      </c>
      <c r="C75" s="675" t="s">
        <v>186</v>
      </c>
      <c r="D75" s="674" t="s">
        <v>93</v>
      </c>
      <c r="E75" s="672">
        <v>0</v>
      </c>
      <c r="F75" s="672">
        <v>0</v>
      </c>
      <c r="G75" s="672">
        <v>0</v>
      </c>
      <c r="H75" s="672">
        <v>0</v>
      </c>
      <c r="I75" s="672">
        <v>0</v>
      </c>
      <c r="J75" s="672">
        <v>0</v>
      </c>
      <c r="K75" s="672">
        <v>0</v>
      </c>
      <c r="L75" s="672">
        <v>0</v>
      </c>
      <c r="M75" s="672">
        <v>0</v>
      </c>
      <c r="N75" s="672">
        <v>0</v>
      </c>
      <c r="O75" s="672">
        <v>0</v>
      </c>
      <c r="P75" s="672">
        <v>0</v>
      </c>
      <c r="Q75" s="672">
        <v>0</v>
      </c>
      <c r="R75" s="672">
        <v>0</v>
      </c>
      <c r="S75" s="672">
        <v>0</v>
      </c>
      <c r="T75" s="672">
        <v>0</v>
      </c>
      <c r="U75" s="672">
        <v>0</v>
      </c>
      <c r="V75" s="672">
        <v>0</v>
      </c>
      <c r="W75" s="672">
        <v>0</v>
      </c>
      <c r="X75" s="672">
        <v>0</v>
      </c>
      <c r="Y75" s="672">
        <v>0</v>
      </c>
      <c r="Z75" s="672">
        <v>0</v>
      </c>
      <c r="AA75" s="672">
        <v>0</v>
      </c>
      <c r="AB75" s="672">
        <v>0</v>
      </c>
      <c r="AC75" s="672">
        <v>0</v>
      </c>
      <c r="AD75" s="672">
        <v>0</v>
      </c>
      <c r="AE75" s="672">
        <v>0</v>
      </c>
      <c r="AF75" s="672">
        <v>0</v>
      </c>
      <c r="AG75" s="672">
        <v>0</v>
      </c>
      <c r="AH75" s="672">
        <v>0</v>
      </c>
      <c r="AI75" s="672">
        <v>0</v>
      </c>
      <c r="AJ75" s="672">
        <v>0</v>
      </c>
      <c r="AK75" s="672">
        <v>0</v>
      </c>
      <c r="AL75" s="672">
        <v>0</v>
      </c>
      <c r="AM75" s="672">
        <v>0</v>
      </c>
      <c r="AN75" s="672">
        <v>0</v>
      </c>
      <c r="AO75" s="672">
        <v>0</v>
      </c>
      <c r="AP75" s="672">
        <v>0</v>
      </c>
      <c r="AQ75" s="672">
        <v>0</v>
      </c>
      <c r="AR75" s="672">
        <v>0</v>
      </c>
      <c r="AS75" s="672">
        <v>0</v>
      </c>
      <c r="AT75" s="672">
        <v>0</v>
      </c>
      <c r="AU75" s="672">
        <v>0</v>
      </c>
      <c r="AV75" s="672">
        <v>0</v>
      </c>
      <c r="AW75" s="672">
        <v>0</v>
      </c>
      <c r="AX75" s="672">
        <v>0</v>
      </c>
      <c r="AY75" s="672">
        <v>0</v>
      </c>
      <c r="AZ75" s="672">
        <v>0</v>
      </c>
      <c r="BA75" s="25">
        <f t="shared" si="3"/>
        <v>0</v>
      </c>
    </row>
    <row r="76" spans="1:60" ht="48" customHeight="1" x14ac:dyDescent="0.25">
      <c r="A76" s="7"/>
      <c r="B76" s="674" t="s">
        <v>187</v>
      </c>
      <c r="C76" s="675" t="s">
        <v>188</v>
      </c>
      <c r="D76" s="674" t="s">
        <v>93</v>
      </c>
      <c r="E76" s="663">
        <f>SUM(E77:E80)</f>
        <v>0</v>
      </c>
      <c r="F76" s="663">
        <f t="shared" ref="F76:AZ76" si="21">SUM(F77:F80)</f>
        <v>0</v>
      </c>
      <c r="G76" s="663">
        <f t="shared" si="21"/>
        <v>0</v>
      </c>
      <c r="H76" s="663">
        <f t="shared" si="21"/>
        <v>0</v>
      </c>
      <c r="I76" s="663">
        <f t="shared" si="21"/>
        <v>0</v>
      </c>
      <c r="J76" s="663">
        <f t="shared" si="21"/>
        <v>0</v>
      </c>
      <c r="K76" s="663">
        <f t="shared" si="21"/>
        <v>0</v>
      </c>
      <c r="L76" s="663">
        <f t="shared" si="21"/>
        <v>0</v>
      </c>
      <c r="M76" s="663">
        <f t="shared" si="21"/>
        <v>0</v>
      </c>
      <c r="N76" s="663">
        <f t="shared" si="21"/>
        <v>0</v>
      </c>
      <c r="O76" s="663">
        <f t="shared" si="21"/>
        <v>0</v>
      </c>
      <c r="P76" s="663">
        <f t="shared" si="21"/>
        <v>0</v>
      </c>
      <c r="Q76" s="663">
        <f t="shared" si="21"/>
        <v>0</v>
      </c>
      <c r="R76" s="663">
        <f t="shared" si="21"/>
        <v>0</v>
      </c>
      <c r="S76" s="663">
        <f t="shared" si="21"/>
        <v>0</v>
      </c>
      <c r="T76" s="663">
        <f t="shared" si="21"/>
        <v>0</v>
      </c>
      <c r="U76" s="663">
        <f t="shared" si="21"/>
        <v>0</v>
      </c>
      <c r="V76" s="663">
        <f t="shared" si="21"/>
        <v>0</v>
      </c>
      <c r="W76" s="663">
        <f t="shared" si="21"/>
        <v>0</v>
      </c>
      <c r="X76" s="663">
        <f t="shared" si="21"/>
        <v>0</v>
      </c>
      <c r="Y76" s="663">
        <f t="shared" si="21"/>
        <v>0</v>
      </c>
      <c r="Z76" s="663">
        <f t="shared" si="21"/>
        <v>0</v>
      </c>
      <c r="AA76" s="663">
        <f t="shared" si="21"/>
        <v>0</v>
      </c>
      <c r="AB76" s="663">
        <f t="shared" si="21"/>
        <v>0</v>
      </c>
      <c r="AC76" s="663">
        <f t="shared" si="21"/>
        <v>0</v>
      </c>
      <c r="AD76" s="663">
        <f t="shared" si="21"/>
        <v>0</v>
      </c>
      <c r="AE76" s="663">
        <f t="shared" si="21"/>
        <v>0</v>
      </c>
      <c r="AF76" s="663">
        <f t="shared" si="21"/>
        <v>0</v>
      </c>
      <c r="AG76" s="663">
        <f t="shared" si="21"/>
        <v>0</v>
      </c>
      <c r="AH76" s="663">
        <f t="shared" si="21"/>
        <v>0</v>
      </c>
      <c r="AI76" s="663">
        <f t="shared" si="21"/>
        <v>0</v>
      </c>
      <c r="AJ76" s="663">
        <f t="shared" si="21"/>
        <v>0</v>
      </c>
      <c r="AK76" s="663">
        <f t="shared" si="21"/>
        <v>0</v>
      </c>
      <c r="AL76" s="663">
        <f t="shared" si="21"/>
        <v>0</v>
      </c>
      <c r="AM76" s="663">
        <f t="shared" si="21"/>
        <v>0</v>
      </c>
      <c r="AN76" s="663">
        <f t="shared" si="21"/>
        <v>0</v>
      </c>
      <c r="AO76" s="663">
        <f t="shared" si="21"/>
        <v>0</v>
      </c>
      <c r="AP76" s="663">
        <f t="shared" si="21"/>
        <v>0</v>
      </c>
      <c r="AQ76" s="663">
        <f t="shared" si="21"/>
        <v>0</v>
      </c>
      <c r="AR76" s="663">
        <f t="shared" si="21"/>
        <v>0</v>
      </c>
      <c r="AS76" s="663">
        <f t="shared" si="21"/>
        <v>0</v>
      </c>
      <c r="AT76" s="663">
        <f t="shared" si="21"/>
        <v>0</v>
      </c>
      <c r="AU76" s="663">
        <f t="shared" si="21"/>
        <v>0</v>
      </c>
      <c r="AV76" s="663">
        <f t="shared" si="21"/>
        <v>0</v>
      </c>
      <c r="AW76" s="663">
        <f>SUM(AW77:AW80)</f>
        <v>1.1001000000000001</v>
      </c>
      <c r="AX76" s="663">
        <f t="shared" si="21"/>
        <v>9.1000000000000014</v>
      </c>
      <c r="AY76" s="663">
        <f t="shared" si="21"/>
        <v>0</v>
      </c>
      <c r="AZ76" s="663">
        <f t="shared" si="21"/>
        <v>0</v>
      </c>
      <c r="BA76" s="25">
        <f t="shared" si="3"/>
        <v>9.1000000000000014</v>
      </c>
    </row>
    <row r="77" spans="1:60" ht="33" customHeight="1" x14ac:dyDescent="0.25">
      <c r="A77" s="7"/>
      <c r="B77" s="381" t="s">
        <v>187</v>
      </c>
      <c r="C77" s="682" t="s">
        <v>713</v>
      </c>
      <c r="D77" s="381" t="s">
        <v>831</v>
      </c>
      <c r="E77" s="393">
        <v>0</v>
      </c>
      <c r="F77" s="393">
        <v>0</v>
      </c>
      <c r="G77" s="393">
        <v>0</v>
      </c>
      <c r="H77" s="393">
        <v>0</v>
      </c>
      <c r="I77" s="393">
        <v>0</v>
      </c>
      <c r="J77" s="393">
        <v>0</v>
      </c>
      <c r="K77" s="393">
        <v>0</v>
      </c>
      <c r="L77" s="393">
        <v>0</v>
      </c>
      <c r="M77" s="393">
        <v>0</v>
      </c>
      <c r="N77" s="393">
        <v>0</v>
      </c>
      <c r="O77" s="393">
        <v>0</v>
      </c>
      <c r="P77" s="393">
        <v>0</v>
      </c>
      <c r="Q77" s="393">
        <v>0</v>
      </c>
      <c r="R77" s="393">
        <v>0</v>
      </c>
      <c r="S77" s="393">
        <v>0</v>
      </c>
      <c r="T77" s="393">
        <v>0</v>
      </c>
      <c r="U77" s="393">
        <v>0</v>
      </c>
      <c r="V77" s="393">
        <v>0</v>
      </c>
      <c r="W77" s="393">
        <v>0</v>
      </c>
      <c r="X77" s="393">
        <v>0</v>
      </c>
      <c r="Y77" s="393">
        <v>0</v>
      </c>
      <c r="Z77" s="393">
        <v>0</v>
      </c>
      <c r="AA77" s="393">
        <v>0</v>
      </c>
      <c r="AB77" s="393">
        <v>0</v>
      </c>
      <c r="AC77" s="393">
        <v>0</v>
      </c>
      <c r="AD77" s="393">
        <v>0</v>
      </c>
      <c r="AE77" s="393">
        <v>0</v>
      </c>
      <c r="AF77" s="393">
        <v>0</v>
      </c>
      <c r="AG77" s="393">
        <v>0</v>
      </c>
      <c r="AH77" s="393">
        <v>0</v>
      </c>
      <c r="AI77" s="393">
        <v>0</v>
      </c>
      <c r="AJ77" s="393">
        <v>0</v>
      </c>
      <c r="AK77" s="393">
        <v>0</v>
      </c>
      <c r="AL77" s="393">
        <v>0</v>
      </c>
      <c r="AM77" s="393">
        <v>0</v>
      </c>
      <c r="AN77" s="393">
        <v>0</v>
      </c>
      <c r="AO77" s="393">
        <v>0</v>
      </c>
      <c r="AP77" s="393">
        <v>0</v>
      </c>
      <c r="AQ77" s="393">
        <v>0</v>
      </c>
      <c r="AR77" s="393">
        <v>0</v>
      </c>
      <c r="AS77" s="393">
        <v>0</v>
      </c>
      <c r="AT77" s="393">
        <v>0</v>
      </c>
      <c r="AU77" s="393">
        <v>0</v>
      </c>
      <c r="AV77" s="393">
        <v>0</v>
      </c>
      <c r="AW77" s="393">
        <v>0.15</v>
      </c>
      <c r="AX77" s="393">
        <v>0.15</v>
      </c>
      <c r="AY77" s="393">
        <v>0</v>
      </c>
      <c r="AZ77" s="393">
        <v>0</v>
      </c>
      <c r="BA77" s="8"/>
    </row>
    <row r="78" spans="1:60" s="916" customFormat="1" ht="33" customHeight="1" x14ac:dyDescent="0.25">
      <c r="A78" s="7"/>
      <c r="B78" s="381" t="s">
        <v>187</v>
      </c>
      <c r="C78" s="682" t="s">
        <v>1684</v>
      </c>
      <c r="D78" s="381" t="s">
        <v>1685</v>
      </c>
      <c r="E78" s="393"/>
      <c r="F78" s="393"/>
      <c r="G78" s="393"/>
      <c r="H78" s="393"/>
      <c r="I78" s="393"/>
      <c r="J78" s="393"/>
      <c r="K78" s="393"/>
      <c r="L78" s="393"/>
      <c r="M78" s="393"/>
      <c r="N78" s="393"/>
      <c r="O78" s="393"/>
      <c r="P78" s="393"/>
      <c r="Q78" s="393"/>
      <c r="R78" s="393"/>
      <c r="S78" s="393"/>
      <c r="T78" s="393"/>
      <c r="U78" s="393"/>
      <c r="V78" s="393"/>
      <c r="W78" s="393"/>
      <c r="X78" s="393"/>
      <c r="Y78" s="393"/>
      <c r="Z78" s="393"/>
      <c r="AA78" s="393"/>
      <c r="AB78" s="393"/>
      <c r="AC78" s="393"/>
      <c r="AD78" s="393"/>
      <c r="AE78" s="393"/>
      <c r="AF78" s="393"/>
      <c r="AG78" s="393"/>
      <c r="AH78" s="393"/>
      <c r="AI78" s="393"/>
      <c r="AJ78" s="393"/>
      <c r="AK78" s="393"/>
      <c r="AL78" s="393"/>
      <c r="AM78" s="393"/>
      <c r="AN78" s="393"/>
      <c r="AO78" s="393"/>
      <c r="AP78" s="393"/>
      <c r="AQ78" s="393"/>
      <c r="AR78" s="393"/>
      <c r="AS78" s="393"/>
      <c r="AT78" s="393"/>
      <c r="AU78" s="393"/>
      <c r="AV78" s="393"/>
      <c r="AW78" s="393">
        <v>1E-4</v>
      </c>
      <c r="AX78" s="393">
        <v>8</v>
      </c>
      <c r="AY78" s="393"/>
      <c r="AZ78" s="393"/>
      <c r="BA78" s="8"/>
      <c r="BB78" s="4"/>
      <c r="BC78" s="4"/>
      <c r="BD78" s="4"/>
      <c r="BE78" s="4"/>
      <c r="BF78" s="4"/>
      <c r="BG78" s="4"/>
      <c r="BH78" s="4"/>
    </row>
    <row r="79" spans="1:60" ht="33" customHeight="1" x14ac:dyDescent="0.25">
      <c r="B79" s="380" t="s">
        <v>187</v>
      </c>
      <c r="C79" s="628" t="s">
        <v>714</v>
      </c>
      <c r="D79" s="381" t="s">
        <v>832</v>
      </c>
      <c r="E79" s="393">
        <v>0</v>
      </c>
      <c r="F79" s="393">
        <v>0</v>
      </c>
      <c r="G79" s="393">
        <v>0</v>
      </c>
      <c r="H79" s="393">
        <v>0</v>
      </c>
      <c r="I79" s="393">
        <v>0</v>
      </c>
      <c r="J79" s="393">
        <v>0</v>
      </c>
      <c r="K79" s="393">
        <v>0</v>
      </c>
      <c r="L79" s="393">
        <v>0</v>
      </c>
      <c r="M79" s="393">
        <v>0</v>
      </c>
      <c r="N79" s="393">
        <v>0</v>
      </c>
      <c r="O79" s="393">
        <v>0</v>
      </c>
      <c r="P79" s="393">
        <v>0</v>
      </c>
      <c r="Q79" s="393">
        <v>0</v>
      </c>
      <c r="R79" s="393">
        <v>0</v>
      </c>
      <c r="S79" s="393">
        <v>0</v>
      </c>
      <c r="T79" s="393">
        <v>0</v>
      </c>
      <c r="U79" s="393">
        <v>0</v>
      </c>
      <c r="V79" s="393">
        <v>0</v>
      </c>
      <c r="W79" s="393">
        <v>0</v>
      </c>
      <c r="X79" s="393">
        <v>0</v>
      </c>
      <c r="Y79" s="393">
        <v>0</v>
      </c>
      <c r="Z79" s="393">
        <v>0</v>
      </c>
      <c r="AA79" s="393">
        <v>0</v>
      </c>
      <c r="AB79" s="393">
        <v>0</v>
      </c>
      <c r="AC79" s="393">
        <v>0</v>
      </c>
      <c r="AD79" s="393">
        <v>0</v>
      </c>
      <c r="AE79" s="393">
        <v>0</v>
      </c>
      <c r="AF79" s="393">
        <v>0</v>
      </c>
      <c r="AG79" s="393">
        <v>0</v>
      </c>
      <c r="AH79" s="393">
        <v>0</v>
      </c>
      <c r="AI79" s="393">
        <v>0</v>
      </c>
      <c r="AJ79" s="393">
        <v>0</v>
      </c>
      <c r="AK79" s="393">
        <v>0</v>
      </c>
      <c r="AL79" s="393">
        <v>0</v>
      </c>
      <c r="AM79" s="393">
        <v>0</v>
      </c>
      <c r="AN79" s="393">
        <v>0</v>
      </c>
      <c r="AO79" s="393">
        <v>0</v>
      </c>
      <c r="AP79" s="393">
        <v>0</v>
      </c>
      <c r="AQ79" s="393">
        <v>0</v>
      </c>
      <c r="AR79" s="393">
        <v>0</v>
      </c>
      <c r="AS79" s="393">
        <v>0</v>
      </c>
      <c r="AT79" s="393">
        <v>0</v>
      </c>
      <c r="AU79" s="393">
        <v>0</v>
      </c>
      <c r="AV79" s="393">
        <v>0</v>
      </c>
      <c r="AW79" s="393">
        <v>0.15</v>
      </c>
      <c r="AX79" s="393">
        <v>0.15</v>
      </c>
      <c r="AY79" s="393">
        <v>0</v>
      </c>
      <c r="AZ79" s="393">
        <v>0</v>
      </c>
    </row>
    <row r="80" spans="1:60" ht="33" customHeight="1" x14ac:dyDescent="0.25">
      <c r="B80" s="380" t="s">
        <v>187</v>
      </c>
      <c r="C80" s="628" t="s">
        <v>715</v>
      </c>
      <c r="D80" s="381" t="s">
        <v>833</v>
      </c>
      <c r="E80" s="393">
        <v>0</v>
      </c>
      <c r="F80" s="393">
        <v>0</v>
      </c>
      <c r="G80" s="393">
        <v>0</v>
      </c>
      <c r="H80" s="393">
        <v>0</v>
      </c>
      <c r="I80" s="393">
        <v>0</v>
      </c>
      <c r="J80" s="393">
        <v>0</v>
      </c>
      <c r="K80" s="393">
        <v>0</v>
      </c>
      <c r="L80" s="393">
        <v>0</v>
      </c>
      <c r="M80" s="393">
        <v>0</v>
      </c>
      <c r="N80" s="393">
        <v>0</v>
      </c>
      <c r="O80" s="393">
        <v>0</v>
      </c>
      <c r="P80" s="393">
        <v>0</v>
      </c>
      <c r="Q80" s="393">
        <v>0</v>
      </c>
      <c r="R80" s="393">
        <v>0</v>
      </c>
      <c r="S80" s="393">
        <v>0</v>
      </c>
      <c r="T80" s="393">
        <v>0</v>
      </c>
      <c r="U80" s="393">
        <v>0</v>
      </c>
      <c r="V80" s="393">
        <v>0</v>
      </c>
      <c r="W80" s="393">
        <v>0</v>
      </c>
      <c r="X80" s="393">
        <v>0</v>
      </c>
      <c r="Y80" s="393">
        <v>0</v>
      </c>
      <c r="Z80" s="393">
        <v>0</v>
      </c>
      <c r="AA80" s="393">
        <v>0</v>
      </c>
      <c r="AB80" s="393">
        <v>0</v>
      </c>
      <c r="AC80" s="393">
        <v>0</v>
      </c>
      <c r="AD80" s="393">
        <v>0</v>
      </c>
      <c r="AE80" s="393">
        <v>0</v>
      </c>
      <c r="AF80" s="393">
        <v>0</v>
      </c>
      <c r="AG80" s="393">
        <v>0</v>
      </c>
      <c r="AH80" s="393">
        <v>0</v>
      </c>
      <c r="AI80" s="393">
        <v>0</v>
      </c>
      <c r="AJ80" s="393">
        <v>0</v>
      </c>
      <c r="AK80" s="393">
        <v>0</v>
      </c>
      <c r="AL80" s="393">
        <v>0</v>
      </c>
      <c r="AM80" s="393">
        <v>0</v>
      </c>
      <c r="AN80" s="393">
        <v>0</v>
      </c>
      <c r="AO80" s="393">
        <v>0</v>
      </c>
      <c r="AP80" s="393">
        <v>0</v>
      </c>
      <c r="AQ80" s="393">
        <v>0</v>
      </c>
      <c r="AR80" s="393">
        <v>0</v>
      </c>
      <c r="AS80" s="393">
        <v>0</v>
      </c>
      <c r="AT80" s="393">
        <v>0</v>
      </c>
      <c r="AU80" s="393">
        <v>0</v>
      </c>
      <c r="AV80" s="393">
        <v>0</v>
      </c>
      <c r="AW80" s="393">
        <v>0.8</v>
      </c>
      <c r="AX80" s="393">
        <v>0.8</v>
      </c>
      <c r="AY80" s="393">
        <v>0</v>
      </c>
      <c r="AZ80" s="393">
        <v>0</v>
      </c>
    </row>
    <row r="81" spans="49:50" x14ac:dyDescent="0.25">
      <c r="AW81" s="7"/>
      <c r="AX81" s="7"/>
    </row>
  </sheetData>
  <sheetProtection formatCells="0" formatColumns="0" formatRows="0" insertColumns="0" insertRows="0" insertHyperlinks="0" deleteColumns="0" deleteRows="0" sort="0" autoFilter="0" pivotTables="0"/>
  <autoFilter ref="A19:CL81" xr:uid="{00000000-0009-0000-0000-000000000000}"/>
  <mergeCells count="44">
    <mergeCell ref="B9:AY9"/>
    <mergeCell ref="B4:AY4"/>
    <mergeCell ref="B5:AY5"/>
    <mergeCell ref="B6:AY6"/>
    <mergeCell ref="B7:AY7"/>
    <mergeCell ref="B8:AY8"/>
    <mergeCell ref="O17:P17"/>
    <mergeCell ref="B10:AY10"/>
    <mergeCell ref="B12:AY12"/>
    <mergeCell ref="B13:AY13"/>
    <mergeCell ref="B15:B18"/>
    <mergeCell ref="C15:C18"/>
    <mergeCell ref="D15:D18"/>
    <mergeCell ref="E15:AZ15"/>
    <mergeCell ref="E16:T16"/>
    <mergeCell ref="U16:AD16"/>
    <mergeCell ref="AE16:AJ16"/>
    <mergeCell ref="E17:F17"/>
    <mergeCell ref="G17:H17"/>
    <mergeCell ref="I17:J17"/>
    <mergeCell ref="K17:L17"/>
    <mergeCell ref="M17:N17"/>
    <mergeCell ref="AK16:AN16"/>
    <mergeCell ref="AO16:AT16"/>
    <mergeCell ref="AU16:AX16"/>
    <mergeCell ref="AY16:AZ16"/>
    <mergeCell ref="AY17:AZ17"/>
    <mergeCell ref="AK17:AL17"/>
    <mergeCell ref="AM17:AN17"/>
    <mergeCell ref="AO17:AP17"/>
    <mergeCell ref="AQ17:AR17"/>
    <mergeCell ref="AS17:AT17"/>
    <mergeCell ref="AU17:AV17"/>
    <mergeCell ref="AW17:AX17"/>
    <mergeCell ref="Q17:R17"/>
    <mergeCell ref="S17:T17"/>
    <mergeCell ref="U17:V17"/>
    <mergeCell ref="W17:X17"/>
    <mergeCell ref="Y17:Z17"/>
    <mergeCell ref="AA17:AB17"/>
    <mergeCell ref="AC17:AD17"/>
    <mergeCell ref="AE17:AF17"/>
    <mergeCell ref="AG17:AH17"/>
    <mergeCell ref="AI17:AJ17"/>
  </mergeCells>
  <conditionalFormatting sqref="B8 AZ4:AZ8 B10 AZ10 B13 AZ13 A9:AZ9 B1:AV3 A11:AZ12 A14:AZ14 A19:AZ19 B4:AY4 B7:AY7 D15:E15 E62:AZ62 E52:AZ52 E33:AZ33 E40:AZ42 B39:B43 D43 B75:AZ76 X37:X38 E36:W38 Y36:AO38 AQ36:AZ38 BE1:XFD1048576 D49:AZ50 B73:B74 E69:AO74 B66:D72 AP69 AP71:AP74 E27:AZ29 AP37 A77:AZ1048576 E68:AZ68">
    <cfRule type="containsText" dxfId="3724" priority="258" operator="containsText" text="Наименование инвестиционного проекта">
      <formula>NOT(ISERROR(SEARCH("Наименование инвестиционного проекта",A1)))</formula>
    </cfRule>
  </conditionalFormatting>
  <conditionalFormatting sqref="AW1:AX3 AZ1:AZ3 E33:AY33 E40:AZ42 B43:D43 E75:AZ75 B75:D76 B34:D38 X37:X38 E36:W38 Y36:AO38 AQ36:AZ38 B49:D50 B73:AO74 E69:AO72 B66:D72 AP69 AP71:AP74 E27:AZ29 AP37 E68:AZ68">
    <cfRule type="cellIs" dxfId="3723" priority="257" operator="equal">
      <formula>0</formula>
    </cfRule>
  </conditionalFormatting>
  <conditionalFormatting sqref="B8 AZ4:AZ8 B10 AZ10 B13 AZ13 B1:AV3 A9:AZ9 A11:AZ12 A14:AZ14 A19:AZ19 E62:AZ62 E52:AZ52 E33:AZ33 E49:AZ50 E40:AZ42 E75:AZ76 X37:X38 E36:W38 Y36:AO38 AQ36:AZ38 BE1:XFD1048576 E69:AO74 AP69 AP71:AP74 E27:AZ29 AP37 A77:AZ1048576 E68:AZ68">
    <cfRule type="cellIs" dxfId="3722" priority="256" operator="equal">
      <formula>0</formula>
    </cfRule>
  </conditionalFormatting>
  <conditionalFormatting sqref="E33:AY33 E40:AZ42 E27:AZ29">
    <cfRule type="cellIs" dxfId="3721" priority="253" operator="equal">
      <formula>0</formula>
    </cfRule>
    <cfRule type="cellIs" dxfId="3720" priority="255" operator="equal">
      <formula>0</formula>
    </cfRule>
  </conditionalFormatting>
  <conditionalFormatting sqref="B5:B6">
    <cfRule type="containsText" dxfId="3719" priority="254" operator="containsText" text="Наименование инвестиционного проекта">
      <formula>NOT(ISERROR(SEARCH("Наименование инвестиционного проекта",B5)))</formula>
    </cfRule>
  </conditionalFormatting>
  <conditionalFormatting sqref="E18:F18">
    <cfRule type="containsText" dxfId="3718" priority="231" operator="containsText" text="Наименование инвестиционного проекта">
      <formula>NOT(ISERROR(SEARCH("Наименование инвестиционного проекта",E18)))</formula>
    </cfRule>
  </conditionalFormatting>
  <conditionalFormatting sqref="D65">
    <cfRule type="cellIs" dxfId="3717" priority="235" operator="equal">
      <formula>0</formula>
    </cfRule>
  </conditionalFormatting>
  <conditionalFormatting sqref="G18:H18">
    <cfRule type="containsText" dxfId="3716" priority="229" operator="containsText" text="Наименование инвестиционного проекта">
      <formula>NOT(ISERROR(SEARCH("Наименование инвестиционного проекта",G18)))</formula>
    </cfRule>
  </conditionalFormatting>
  <conditionalFormatting sqref="K17">
    <cfRule type="containsText" dxfId="3715" priority="226" operator="containsText" text="Наименование инвестиционного проекта">
      <formula>NOT(ISERROR(SEARCH("Наименование инвестиционного проекта",K17)))</formula>
    </cfRule>
  </conditionalFormatting>
  <conditionalFormatting sqref="B60:C60">
    <cfRule type="cellIs" dxfId="3714" priority="239" operator="equal">
      <formula>0</formula>
    </cfRule>
  </conditionalFormatting>
  <conditionalFormatting sqref="M17">
    <cfRule type="containsText" dxfId="3713" priority="225" operator="containsText" text="Наименование инвестиционного проекта">
      <formula>NOT(ISERROR(SEARCH("Наименование инвестиционного проекта",M17)))</formula>
    </cfRule>
  </conditionalFormatting>
  <conditionalFormatting sqref="B61:C61">
    <cfRule type="cellIs" dxfId="3712" priority="237" operator="equal">
      <formula>0</formula>
    </cfRule>
  </conditionalFormatting>
  <conditionalFormatting sqref="I17">
    <cfRule type="containsText" dxfId="3711" priority="227" operator="containsText" text="Наименование инвестиционного проекта">
      <formula>NOT(ISERROR(SEARCH("Наименование инвестиционного проекта",I17)))</formula>
    </cfRule>
  </conditionalFormatting>
  <conditionalFormatting sqref="S17">
    <cfRule type="containsText" dxfId="3710" priority="222" operator="containsText" text="Наименование инвестиционного проекта">
      <formula>NOT(ISERROR(SEARCH("Наименование инвестиционного проекта",S17)))</formula>
    </cfRule>
  </conditionalFormatting>
  <conditionalFormatting sqref="C30:C32">
    <cfRule type="cellIs" dxfId="3709" priority="234" operator="equal">
      <formula>0</formula>
    </cfRule>
  </conditionalFormatting>
  <conditionalFormatting sqref="B15 AK16 AY16 E16:E17 G17 U16:U17 AE16:AE17 AO16:AO17 AQ17 AU16:AU17 AW17">
    <cfRule type="containsText" dxfId="3708" priority="252" operator="containsText" text="Наименование инвестиционного проекта">
      <formula>NOT(ISERROR(SEARCH("Наименование инвестиционного проекта",B15)))</formula>
    </cfRule>
  </conditionalFormatting>
  <conditionalFormatting sqref="C27:C28">
    <cfRule type="cellIs" dxfId="3707" priority="232" operator="equal">
      <formula>0</formula>
    </cfRule>
  </conditionalFormatting>
  <conditionalFormatting sqref="I18:T18">
    <cfRule type="containsText" dxfId="3706" priority="221" operator="containsText" text="Наименование инвестиционного проекта">
      <formula>NOT(ISERROR(SEARCH("Наименование инвестиционного проекта",I18)))</formula>
    </cfRule>
  </conditionalFormatting>
  <conditionalFormatting sqref="Y17">
    <cfRule type="containsText" dxfId="3705" priority="218" operator="containsText" text="Наименование инвестиционного проекта">
      <formula>NOT(ISERROR(SEARCH("Наименование инвестиционного проекта",Y17)))</formula>
    </cfRule>
  </conditionalFormatting>
  <conditionalFormatting sqref="D20:D29 B49:C50 D53:D55 B65:C65 C43 B51:D52 B62:D64 D60:D61 C39:D42 B56:D59">
    <cfRule type="containsText" dxfId="3704" priority="251" operator="containsText" text="Наименование инвестиционного проекта">
      <formula>NOT(ISERROR(SEARCH("Наименование инвестиционного проекта",B20)))</formula>
    </cfRule>
  </conditionalFormatting>
  <conditionalFormatting sqref="D53:D55 B65:C65 D20:D29 B51:D52 B62:D64 B39:D42 D60:D61 B56:D59">
    <cfRule type="cellIs" dxfId="3703" priority="250" operator="equal">
      <formula>0</formula>
    </cfRule>
  </conditionalFormatting>
  <conditionalFormatting sqref="B20:C20 B29:C29 B28">
    <cfRule type="cellIs" dxfId="3702" priority="248" operator="equal">
      <formula>0</formula>
    </cfRule>
  </conditionalFormatting>
  <conditionalFormatting sqref="B20">
    <cfRule type="cellIs" dxfId="3701" priority="246" operator="equal">
      <formula>0</formula>
    </cfRule>
    <cfRule type="cellIs" dxfId="3700" priority="247" operator="equal">
      <formula>0</formula>
    </cfRule>
  </conditionalFormatting>
  <conditionalFormatting sqref="B30:B32 D30:D32">
    <cfRule type="cellIs" dxfId="3699" priority="245" operator="equal">
      <formula>0</formula>
    </cfRule>
  </conditionalFormatting>
  <conditionalFormatting sqref="B33 D33">
    <cfRule type="cellIs" dxfId="3698" priority="244" operator="equal">
      <formula>0</formula>
    </cfRule>
  </conditionalFormatting>
  <conditionalFormatting sqref="B53:C53">
    <cfRule type="cellIs" dxfId="3697" priority="243" operator="equal">
      <formula>0</formula>
    </cfRule>
  </conditionalFormatting>
  <conditionalFormatting sqref="B53:C53">
    <cfRule type="cellIs" dxfId="3696" priority="242" operator="equal">
      <formula>0</formula>
    </cfRule>
  </conditionalFormatting>
  <conditionalFormatting sqref="B54:C55">
    <cfRule type="cellIs" dxfId="3695" priority="241" operator="equal">
      <formula>0</formula>
    </cfRule>
  </conditionalFormatting>
  <conditionalFormatting sqref="B54:C55">
    <cfRule type="cellIs" dxfId="3694" priority="240" operator="equal">
      <formula>0</formula>
    </cfRule>
  </conditionalFormatting>
  <conditionalFormatting sqref="B60:C60">
    <cfRule type="cellIs" dxfId="3693" priority="238" operator="equal">
      <formula>0</formula>
    </cfRule>
  </conditionalFormatting>
  <conditionalFormatting sqref="B61:C61">
    <cfRule type="cellIs" dxfId="3692" priority="236" operator="equal">
      <formula>0</formula>
    </cfRule>
  </conditionalFormatting>
  <conditionalFormatting sqref="C33">
    <cfRule type="cellIs" dxfId="3691" priority="233" operator="equal">
      <formula>0</formula>
    </cfRule>
  </conditionalFormatting>
  <conditionalFormatting sqref="E18:F18">
    <cfRule type="cellIs" dxfId="3690" priority="230" operator="equal">
      <formula>0</formula>
    </cfRule>
  </conditionalFormatting>
  <conditionalFormatting sqref="Q17">
    <cfRule type="containsText" dxfId="3689" priority="223" operator="containsText" text="Наименование инвестиционного проекта">
      <formula>NOT(ISERROR(SEARCH("Наименование инвестиционного проекта",Q17)))</formula>
    </cfRule>
  </conditionalFormatting>
  <conditionalFormatting sqref="G18:H18">
    <cfRule type="cellIs" dxfId="3688" priority="228" operator="equal">
      <formula>0</formula>
    </cfRule>
  </conditionalFormatting>
  <conditionalFormatting sqref="I18:T18">
    <cfRule type="cellIs" dxfId="3687" priority="220" operator="equal">
      <formula>0</formula>
    </cfRule>
  </conditionalFormatting>
  <conditionalFormatting sqref="O17">
    <cfRule type="containsText" dxfId="3686" priority="224" operator="containsText" text="Наименование инвестиционного проекта">
      <formula>NOT(ISERROR(SEARCH("Наименование инвестиционного проекта",O17)))</formula>
    </cfRule>
  </conditionalFormatting>
  <conditionalFormatting sqref="W17">
    <cfRule type="containsText" dxfId="3685" priority="219" operator="containsText" text="Наименование инвестиционного проекта">
      <formula>NOT(ISERROR(SEARCH("Наименование инвестиционного проекта",W17)))</formula>
    </cfRule>
  </conditionalFormatting>
  <conditionalFormatting sqref="AC17">
    <cfRule type="containsText" dxfId="3684" priority="216" operator="containsText" text="Наименование инвестиционного проекта">
      <formula>NOT(ISERROR(SEARCH("Наименование инвестиционного проекта",AC17)))</formula>
    </cfRule>
  </conditionalFormatting>
  <conditionalFormatting sqref="AI17">
    <cfRule type="containsText" dxfId="3683" priority="212" operator="containsText" text="Наименование инвестиционного проекта">
      <formula>NOT(ISERROR(SEARCH("Наименование инвестиционного проекта",AI17)))</formula>
    </cfRule>
  </conditionalFormatting>
  <conditionalFormatting sqref="AA17">
    <cfRule type="containsText" dxfId="3682" priority="217" operator="containsText" text="Наименование инвестиционного проекта">
      <formula>NOT(ISERROR(SEARCH("Наименование инвестиционного проекта",AA17)))</formula>
    </cfRule>
  </conditionalFormatting>
  <conditionalFormatting sqref="AM17">
    <cfRule type="containsText" dxfId="3681" priority="208" operator="containsText" text="Наименование инвестиционного проекта">
      <formula>NOT(ISERROR(SEARCH("Наименование инвестиционного проекта",AM17)))</formula>
    </cfRule>
  </conditionalFormatting>
  <conditionalFormatting sqref="U18:AD18">
    <cfRule type="containsText" dxfId="3680" priority="215" operator="containsText" text="Наименование инвестиционного проекта">
      <formula>NOT(ISERROR(SEARCH("Наименование инвестиционного проекта",U18)))</formula>
    </cfRule>
  </conditionalFormatting>
  <conditionalFormatting sqref="U18:AD18">
    <cfRule type="cellIs" dxfId="3679" priority="214" operator="equal">
      <formula>0</formula>
    </cfRule>
  </conditionalFormatting>
  <conditionalFormatting sqref="AG17">
    <cfRule type="containsText" dxfId="3678" priority="213" operator="containsText" text="Наименование инвестиционного проекта">
      <formula>NOT(ISERROR(SEARCH("Наименование инвестиционного проекта",AG17)))</formula>
    </cfRule>
  </conditionalFormatting>
  <conditionalFormatting sqref="AE18:AJ18">
    <cfRule type="cellIs" dxfId="3677" priority="210" operator="equal">
      <formula>0</formula>
    </cfRule>
  </conditionalFormatting>
  <conditionalFormatting sqref="AK18:AN18">
    <cfRule type="cellIs" dxfId="3676" priority="206" operator="equal">
      <formula>0</formula>
    </cfRule>
  </conditionalFormatting>
  <conditionalFormatting sqref="AK17">
    <cfRule type="containsText" dxfId="3675" priority="209" operator="containsText" text="Наименование инвестиционного проекта">
      <formula>NOT(ISERROR(SEARCH("Наименование инвестиционного проекта",AK17)))</formula>
    </cfRule>
  </conditionalFormatting>
  <conditionalFormatting sqref="AQ18:AR18">
    <cfRule type="containsText" dxfId="3674" priority="204" operator="containsText" text="Наименование инвестиционного проекта">
      <formula>NOT(ISERROR(SEARCH("Наименование инвестиционного проекта",AQ18)))</formula>
    </cfRule>
  </conditionalFormatting>
  <conditionalFormatting sqref="AO18:AX18">
    <cfRule type="cellIs" dxfId="3673" priority="200" operator="equal">
      <formula>0</formula>
    </cfRule>
  </conditionalFormatting>
  <conditionalFormatting sqref="AY18:AZ18">
    <cfRule type="cellIs" dxfId="3672" priority="198" operator="equal">
      <formula>0</formula>
    </cfRule>
  </conditionalFormatting>
  <conditionalFormatting sqref="AE18:AJ18">
    <cfRule type="containsText" dxfId="3671" priority="211" operator="containsText" text="Наименование инвестиционного проекта">
      <formula>NOT(ISERROR(SEARCH("Наименование инвестиционного проекта",AE18)))</formula>
    </cfRule>
  </conditionalFormatting>
  <conditionalFormatting sqref="AK18:AN18">
    <cfRule type="containsText" dxfId="3670" priority="207" operator="containsText" text="Наименование инвестиционного проекта">
      <formula>NOT(ISERROR(SEARCH("Наименование инвестиционного проекта",AK18)))</formula>
    </cfRule>
  </conditionalFormatting>
  <conditionalFormatting sqref="AU18:AV18">
    <cfRule type="containsText" dxfId="3669" priority="202" operator="containsText" text="Наименование инвестиционного проекта">
      <formula>NOT(ISERROR(SEARCH("Наименование инвестиционного проекта",AU18)))</formula>
    </cfRule>
  </conditionalFormatting>
  <conditionalFormatting sqref="AW18:AX18">
    <cfRule type="containsText" dxfId="3668" priority="201" operator="containsText" text="Наименование инвестиционного проекта">
      <formula>NOT(ISERROR(SEARCH("Наименование инвестиционного проекта",AW18)))</formula>
    </cfRule>
  </conditionalFormatting>
  <conditionalFormatting sqref="AY18:AZ18">
    <cfRule type="containsText" dxfId="3667" priority="199" operator="containsText" text="Наименование инвестиционного проекта">
      <formula>NOT(ISERROR(SEARCH("Наименование инвестиционного проекта",AY18)))</formula>
    </cfRule>
  </conditionalFormatting>
  <conditionalFormatting sqref="AO18:AP18">
    <cfRule type="containsText" dxfId="3666" priority="205" operator="containsText" text="Наименование инвестиционного проекта">
      <formula>NOT(ISERROR(SEARCH("Наименование инвестиционного проекта",AO18)))</formula>
    </cfRule>
  </conditionalFormatting>
  <conditionalFormatting sqref="AS18:AT18">
    <cfRule type="containsText" dxfId="3665" priority="203" operator="containsText" text="Наименование инвестиционного проекта">
      <formula>NOT(ISERROR(SEARCH("Наименование инвестиционного проекта",AS18)))</formula>
    </cfRule>
  </conditionalFormatting>
  <conditionalFormatting sqref="E75:AZ75 X37:X38 E36:W38 Y36:AO38 AQ36:AZ38 E69:AO74 AP69 AP71:AP74 AP37 E68:AZ68">
    <cfRule type="cellIs" dxfId="3664" priority="193" operator="equal">
      <formula>0</formula>
    </cfRule>
  </conditionalFormatting>
  <conditionalFormatting sqref="AO65:AZ65">
    <cfRule type="containsText" dxfId="3663" priority="169" operator="containsText" text="Наименование инвестиционного проекта">
      <formula>NOT(ISERROR(SEARCH("Наименование инвестиционного проекта",AO65)))</formula>
    </cfRule>
  </conditionalFormatting>
  <conditionalFormatting sqref="AO65:AZ65">
    <cfRule type="cellIs" dxfId="3662" priority="168" operator="equal">
      <formula>0</formula>
    </cfRule>
  </conditionalFormatting>
  <conditionalFormatting sqref="AO66:AZ67">
    <cfRule type="containsText" dxfId="3661" priority="167" operator="containsText" text="Наименование инвестиционного проекта">
      <formula>NOT(ISERROR(SEARCH("Наименование инвестиционного проекта",AO66)))</formula>
    </cfRule>
  </conditionalFormatting>
  <conditionalFormatting sqref="AO66:AZ67">
    <cfRule type="cellIs" dxfId="3660" priority="166" operator="equal">
      <formula>0</formula>
    </cfRule>
  </conditionalFormatting>
  <conditionalFormatting sqref="AO66:AZ67">
    <cfRule type="cellIs" dxfId="3659" priority="165" operator="equal">
      <formula>0</formula>
    </cfRule>
  </conditionalFormatting>
  <conditionalFormatting sqref="AO66:AZ67">
    <cfRule type="cellIs" dxfId="3658" priority="164" operator="equal">
      <formula>0</formula>
    </cfRule>
  </conditionalFormatting>
  <conditionalFormatting sqref="E65:AN65">
    <cfRule type="containsText" dxfId="3657" priority="163" operator="containsText" text="Наименование инвестиционного проекта">
      <formula>NOT(ISERROR(SEARCH("Наименование инвестиционного проекта",E65)))</formula>
    </cfRule>
  </conditionalFormatting>
  <conditionalFormatting sqref="E65:AN65">
    <cfRule type="cellIs" dxfId="3656" priority="162" operator="equal">
      <formula>0</formula>
    </cfRule>
  </conditionalFormatting>
  <conditionalFormatting sqref="E66:AN67">
    <cfRule type="containsText" dxfId="3655" priority="161" operator="containsText" text="Наименование инвестиционного проекта">
      <formula>NOT(ISERROR(SEARCH("Наименование инвестиционного проекта",E66)))</formula>
    </cfRule>
  </conditionalFormatting>
  <conditionalFormatting sqref="E66:AN67">
    <cfRule type="cellIs" dxfId="3654" priority="160" operator="equal">
      <formula>0</formula>
    </cfRule>
  </conditionalFormatting>
  <conditionalFormatting sqref="E66:AN67">
    <cfRule type="cellIs" dxfId="3653" priority="159" operator="equal">
      <formula>0</formula>
    </cfRule>
  </conditionalFormatting>
  <conditionalFormatting sqref="E66:AN67">
    <cfRule type="cellIs" dxfId="3652" priority="158" operator="equal">
      <formula>0</formula>
    </cfRule>
  </conditionalFormatting>
  <conditionalFormatting sqref="AO64:AZ64">
    <cfRule type="cellIs" dxfId="3651" priority="156" operator="equal">
      <formula>0</formula>
    </cfRule>
  </conditionalFormatting>
  <conditionalFormatting sqref="AO64:AZ64">
    <cfRule type="containsText" dxfId="3650" priority="157" operator="containsText" text="Наименование инвестиционного проекта">
      <formula>NOT(ISERROR(SEARCH("Наименование инвестиционного проекта",AO64)))</formula>
    </cfRule>
  </conditionalFormatting>
  <conditionalFormatting sqref="AO64:AZ64">
    <cfRule type="cellIs" dxfId="3649" priority="155" operator="equal">
      <formula>0</formula>
    </cfRule>
  </conditionalFormatting>
  <conditionalFormatting sqref="AO64:AZ64">
    <cfRule type="cellIs" dxfId="3648" priority="154" operator="equal">
      <formula>0</formula>
    </cfRule>
  </conditionalFormatting>
  <conditionalFormatting sqref="E64:AN64">
    <cfRule type="containsText" dxfId="3647" priority="153" operator="containsText" text="Наименование инвестиционного проекта">
      <formula>NOT(ISERROR(SEARCH("Наименование инвестиционного проекта",E64)))</formula>
    </cfRule>
  </conditionalFormatting>
  <conditionalFormatting sqref="E64:AN64">
    <cfRule type="cellIs" dxfId="3646" priority="152" operator="equal">
      <formula>0</formula>
    </cfRule>
  </conditionalFormatting>
  <conditionalFormatting sqref="E64:AN64">
    <cfRule type="cellIs" dxfId="3645" priority="151" operator="equal">
      <formula>0</formula>
    </cfRule>
  </conditionalFormatting>
  <conditionalFormatting sqref="E64:AN64">
    <cfRule type="cellIs" dxfId="3644" priority="150" operator="equal">
      <formula>0</formula>
    </cfRule>
  </conditionalFormatting>
  <conditionalFormatting sqref="AO63:AZ63">
    <cfRule type="cellIs" dxfId="3643" priority="148" operator="equal">
      <formula>0</formula>
    </cfRule>
  </conditionalFormatting>
  <conditionalFormatting sqref="AO63:AZ63">
    <cfRule type="containsText" dxfId="3642" priority="149" operator="containsText" text="Наименование инвестиционного проекта">
      <formula>NOT(ISERROR(SEARCH("Наименование инвестиционного проекта",AO63)))</formula>
    </cfRule>
  </conditionalFormatting>
  <conditionalFormatting sqref="AO63:AZ63">
    <cfRule type="cellIs" dxfId="3641" priority="147" operator="equal">
      <formula>0</formula>
    </cfRule>
  </conditionalFormatting>
  <conditionalFormatting sqref="AO63:AZ63">
    <cfRule type="cellIs" dxfId="3640" priority="146" operator="equal">
      <formula>0</formula>
    </cfRule>
  </conditionalFormatting>
  <conditionalFormatting sqref="E63:AN63">
    <cfRule type="containsText" dxfId="3639" priority="145" operator="containsText" text="Наименование инвестиционного проекта">
      <formula>NOT(ISERROR(SEARCH("Наименование инвестиционного проекта",E63)))</formula>
    </cfRule>
  </conditionalFormatting>
  <conditionalFormatting sqref="E63:AN63">
    <cfRule type="cellIs" dxfId="3638" priority="144" operator="equal">
      <formula>0</formula>
    </cfRule>
  </conditionalFormatting>
  <conditionalFormatting sqref="E63:AN63">
    <cfRule type="cellIs" dxfId="3637" priority="143" operator="equal">
      <formula>0</formula>
    </cfRule>
  </conditionalFormatting>
  <conditionalFormatting sqref="E63:AN63">
    <cfRule type="cellIs" dxfId="3636" priority="142" operator="equal">
      <formula>0</formula>
    </cfRule>
  </conditionalFormatting>
  <conditionalFormatting sqref="AO53:AZ53 AO55:AZ61">
    <cfRule type="containsText" dxfId="3635" priority="141" operator="containsText" text="Наименование инвестиционного проекта">
      <formula>NOT(ISERROR(SEARCH("Наименование инвестиционного проекта",AO53)))</formula>
    </cfRule>
  </conditionalFormatting>
  <conditionalFormatting sqref="AO53:AZ53 AO55:AZ61">
    <cfRule type="cellIs" dxfId="3634" priority="140" operator="equal">
      <formula>0</formula>
    </cfRule>
  </conditionalFormatting>
  <conditionalFormatting sqref="AO53:AZ53 AO55:AZ61">
    <cfRule type="cellIs" dxfId="3633" priority="139" operator="equal">
      <formula>0</formula>
    </cfRule>
  </conditionalFormatting>
  <conditionalFormatting sqref="AO53:AZ53 AO55:AZ61">
    <cfRule type="cellIs" dxfId="3632" priority="138" operator="equal">
      <formula>0</formula>
    </cfRule>
  </conditionalFormatting>
  <conditionalFormatting sqref="E53:AN53 E55:AN61 E54:AZ54">
    <cfRule type="containsText" dxfId="3631" priority="137" operator="containsText" text="Наименование инвестиционного проекта">
      <formula>NOT(ISERROR(SEARCH("Наименование инвестиционного проекта",E53)))</formula>
    </cfRule>
  </conditionalFormatting>
  <conditionalFormatting sqref="E53:AN53 E55:AN61 E54:AZ54">
    <cfRule type="cellIs" dxfId="3630" priority="136" operator="equal">
      <formula>0</formula>
    </cfRule>
  </conditionalFormatting>
  <conditionalFormatting sqref="E53:AN53 E55:AN61 E54:AZ54">
    <cfRule type="cellIs" dxfId="3629" priority="135" operator="equal">
      <formula>0</formula>
    </cfRule>
  </conditionalFormatting>
  <conditionalFormatting sqref="E53:AN53 E55:AN61 E54:AZ54">
    <cfRule type="cellIs" dxfId="3628" priority="134" operator="equal">
      <formula>0</formula>
    </cfRule>
  </conditionalFormatting>
  <conditionalFormatting sqref="AO51:AZ51">
    <cfRule type="containsText" dxfId="3627" priority="133" operator="containsText" text="Наименование инвестиционного проекта">
      <formula>NOT(ISERROR(SEARCH("Наименование инвестиционного проекта",AO51)))</formula>
    </cfRule>
  </conditionalFormatting>
  <conditionalFormatting sqref="AO51:AZ51">
    <cfRule type="cellIs" dxfId="3626" priority="132" operator="equal">
      <formula>0</formula>
    </cfRule>
  </conditionalFormatting>
  <conditionalFormatting sqref="AO51:AZ51">
    <cfRule type="cellIs" dxfId="3625" priority="131" operator="equal">
      <formula>0</formula>
    </cfRule>
  </conditionalFormatting>
  <conditionalFormatting sqref="AO51:AZ51">
    <cfRule type="cellIs" dxfId="3624" priority="130" operator="equal">
      <formula>0</formula>
    </cfRule>
  </conditionalFormatting>
  <conditionalFormatting sqref="E51:AN51">
    <cfRule type="containsText" dxfId="3623" priority="129" operator="containsText" text="Наименование инвестиционного проекта">
      <formula>NOT(ISERROR(SEARCH("Наименование инвестиционного проекта",E51)))</formula>
    </cfRule>
  </conditionalFormatting>
  <conditionalFormatting sqref="E51:AN51">
    <cfRule type="cellIs" dxfId="3622" priority="128" operator="equal">
      <formula>0</formula>
    </cfRule>
  </conditionalFormatting>
  <conditionalFormatting sqref="E51:AN51">
    <cfRule type="cellIs" dxfId="3621" priority="127" operator="equal">
      <formula>0</formula>
    </cfRule>
  </conditionalFormatting>
  <conditionalFormatting sqref="E51:AN51">
    <cfRule type="cellIs" dxfId="3620" priority="126" operator="equal">
      <formula>0</formula>
    </cfRule>
  </conditionalFormatting>
  <conditionalFormatting sqref="AO44:AZ48">
    <cfRule type="containsText" dxfId="3619" priority="113" operator="containsText" text="Наименование инвестиционного проекта">
      <formula>NOT(ISERROR(SEARCH("Наименование инвестиционного проекта",AO44)))</formula>
    </cfRule>
  </conditionalFormatting>
  <conditionalFormatting sqref="AO44:AZ48">
    <cfRule type="cellIs" dxfId="3618" priority="112" operator="equal">
      <formula>0</formula>
    </cfRule>
  </conditionalFormatting>
  <conditionalFormatting sqref="AO44:AZ48">
    <cfRule type="cellIs" dxfId="3617" priority="111" operator="equal">
      <formula>0</formula>
    </cfRule>
  </conditionalFormatting>
  <conditionalFormatting sqref="AO44:AZ48">
    <cfRule type="cellIs" dxfId="3616" priority="110" operator="equal">
      <formula>0</formula>
    </cfRule>
  </conditionalFormatting>
  <conditionalFormatting sqref="E44:AN48 E43:AZ43">
    <cfRule type="containsText" dxfId="3615" priority="109" operator="containsText" text="Наименование инвестиционного проекта">
      <formula>NOT(ISERROR(SEARCH("Наименование инвестиционного проекта",E43)))</formula>
    </cfRule>
  </conditionalFormatting>
  <conditionalFormatting sqref="E44:AN48 E43:AZ43">
    <cfRule type="cellIs" dxfId="3614" priority="108" operator="equal">
      <formula>0</formula>
    </cfRule>
  </conditionalFormatting>
  <conditionalFormatting sqref="E44:AN48 E43:AZ43">
    <cfRule type="cellIs" dxfId="3613" priority="107" operator="equal">
      <formula>0</formula>
    </cfRule>
  </conditionalFormatting>
  <conditionalFormatting sqref="E44:AN48 E43:AZ43">
    <cfRule type="cellIs" dxfId="3612" priority="106" operator="equal">
      <formula>0</formula>
    </cfRule>
  </conditionalFormatting>
  <conditionalFormatting sqref="AO39:AZ39">
    <cfRule type="containsText" dxfId="3611" priority="93" operator="containsText" text="Наименование инвестиционного проекта">
      <formula>NOT(ISERROR(SEARCH("Наименование инвестиционного проекта",AO39)))</formula>
    </cfRule>
  </conditionalFormatting>
  <conditionalFormatting sqref="AO39:AZ39">
    <cfRule type="cellIs" dxfId="3610" priority="92" operator="equal">
      <formula>0</formula>
    </cfRule>
  </conditionalFormatting>
  <conditionalFormatting sqref="AO39:AZ39">
    <cfRule type="cellIs" dxfId="3609" priority="91" operator="equal">
      <formula>0</formula>
    </cfRule>
  </conditionalFormatting>
  <conditionalFormatting sqref="AO39:AZ39">
    <cfRule type="cellIs" dxfId="3608" priority="90" operator="equal">
      <formula>0</formula>
    </cfRule>
  </conditionalFormatting>
  <conditionalFormatting sqref="E39:AN39">
    <cfRule type="containsText" dxfId="3607" priority="89" operator="containsText" text="Наименование инвестиционного проекта">
      <formula>NOT(ISERROR(SEARCH("Наименование инвестиционного проекта",E39)))</formula>
    </cfRule>
  </conditionalFormatting>
  <conditionalFormatting sqref="E39:AN39">
    <cfRule type="cellIs" dxfId="3606" priority="88" operator="equal">
      <formula>0</formula>
    </cfRule>
  </conditionalFormatting>
  <conditionalFormatting sqref="E39:AN39">
    <cfRule type="cellIs" dxfId="3605" priority="87" operator="equal">
      <formula>0</formula>
    </cfRule>
  </conditionalFormatting>
  <conditionalFormatting sqref="E39:AN39">
    <cfRule type="cellIs" dxfId="3604" priority="86" operator="equal">
      <formula>0</formula>
    </cfRule>
  </conditionalFormatting>
  <conditionalFormatting sqref="AP38">
    <cfRule type="containsText" dxfId="3603" priority="77" operator="containsText" text="Наименование инвестиционного проекта">
      <formula>NOT(ISERROR(SEARCH("Наименование инвестиционного проекта",AP38)))</formula>
    </cfRule>
  </conditionalFormatting>
  <conditionalFormatting sqref="AP38">
    <cfRule type="cellIs" dxfId="3602" priority="76" operator="equal">
      <formula>0</formula>
    </cfRule>
  </conditionalFormatting>
  <conditionalFormatting sqref="AP38">
    <cfRule type="cellIs" dxfId="3601" priority="75" operator="equal">
      <formula>0</formula>
    </cfRule>
  </conditionalFormatting>
  <conditionalFormatting sqref="AP38">
    <cfRule type="cellIs" dxfId="3600" priority="74" operator="equal">
      <formula>0</formula>
    </cfRule>
  </conditionalFormatting>
  <conditionalFormatting sqref="X36 AP36">
    <cfRule type="containsText" dxfId="3599" priority="73" operator="containsText" text="Наименование инвестиционного проекта">
      <formula>NOT(ISERROR(SEARCH("Наименование инвестиционного проекта",X36)))</formula>
    </cfRule>
  </conditionalFormatting>
  <conditionalFormatting sqref="X36 AP36">
    <cfRule type="cellIs" dxfId="3598" priority="72" operator="equal">
      <formula>0</formula>
    </cfRule>
  </conditionalFormatting>
  <conditionalFormatting sqref="X36 AP36">
    <cfRule type="cellIs" dxfId="3597" priority="71" operator="equal">
      <formula>0</formula>
    </cfRule>
  </conditionalFormatting>
  <conditionalFormatting sqref="X36 AP36">
    <cfRule type="cellIs" dxfId="3596" priority="70" operator="equal">
      <formula>0</formula>
    </cfRule>
  </conditionalFormatting>
  <conditionalFormatting sqref="AO34:AZ35">
    <cfRule type="containsText" dxfId="3595" priority="69" operator="containsText" text="Наименование инвестиционного проекта">
      <formula>NOT(ISERROR(SEARCH("Наименование инвестиционного проекта",AO34)))</formula>
    </cfRule>
  </conditionalFormatting>
  <conditionalFormatting sqref="AO34:AZ35">
    <cfRule type="cellIs" dxfId="3594" priority="68" operator="equal">
      <formula>0</formula>
    </cfRule>
  </conditionalFormatting>
  <conditionalFormatting sqref="AO34:AZ35">
    <cfRule type="cellIs" dxfId="3593" priority="67" operator="equal">
      <formula>0</formula>
    </cfRule>
  </conditionalFormatting>
  <conditionalFormatting sqref="AO34:AZ35">
    <cfRule type="cellIs" dxfId="3592" priority="66" operator="equal">
      <formula>0</formula>
    </cfRule>
  </conditionalFormatting>
  <conditionalFormatting sqref="E34:AN35">
    <cfRule type="containsText" dxfId="3591" priority="65" operator="containsText" text="Наименование инвестиционного проекта">
      <formula>NOT(ISERROR(SEARCH("Наименование инвестиционного проекта",E34)))</formula>
    </cfRule>
  </conditionalFormatting>
  <conditionalFormatting sqref="E34:AN35">
    <cfRule type="cellIs" dxfId="3590" priority="64" operator="equal">
      <formula>0</formula>
    </cfRule>
  </conditionalFormatting>
  <conditionalFormatting sqref="E34:AN35">
    <cfRule type="cellIs" dxfId="3589" priority="63" operator="equal">
      <formula>0</formula>
    </cfRule>
  </conditionalFormatting>
  <conditionalFormatting sqref="E34:AN35">
    <cfRule type="cellIs" dxfId="3588" priority="62" operator="equal">
      <formula>0</formula>
    </cfRule>
  </conditionalFormatting>
  <conditionalFormatting sqref="AO30:AZ32">
    <cfRule type="containsText" dxfId="3587" priority="61" operator="containsText" text="Наименование инвестиционного проекта">
      <formula>NOT(ISERROR(SEARCH("Наименование инвестиционного проекта",AO30)))</formula>
    </cfRule>
  </conditionalFormatting>
  <conditionalFormatting sqref="AO30:AZ32">
    <cfRule type="cellIs" dxfId="3586" priority="60" operator="equal">
      <formula>0</formula>
    </cfRule>
  </conditionalFormatting>
  <conditionalFormatting sqref="AO30:AZ32">
    <cfRule type="cellIs" dxfId="3585" priority="59" operator="equal">
      <formula>0</formula>
    </cfRule>
  </conditionalFormatting>
  <conditionalFormatting sqref="AO30:AZ32">
    <cfRule type="cellIs" dxfId="3584" priority="58" operator="equal">
      <formula>0</formula>
    </cfRule>
  </conditionalFormatting>
  <conditionalFormatting sqref="E30:AN32">
    <cfRule type="containsText" dxfId="3583" priority="57" operator="containsText" text="Наименование инвестиционного проекта">
      <formula>NOT(ISERROR(SEARCH("Наименование инвестиционного проекта",E30)))</formula>
    </cfRule>
  </conditionalFormatting>
  <conditionalFormatting sqref="E30:AN32">
    <cfRule type="cellIs" dxfId="3582" priority="56" operator="equal">
      <formula>0</formula>
    </cfRule>
  </conditionalFormatting>
  <conditionalFormatting sqref="E30:AN32">
    <cfRule type="cellIs" dxfId="3581" priority="55" operator="equal">
      <formula>0</formula>
    </cfRule>
  </conditionalFormatting>
  <conditionalFormatting sqref="E30:AN32">
    <cfRule type="cellIs" dxfId="3580" priority="54" operator="equal">
      <formula>0</formula>
    </cfRule>
  </conditionalFormatting>
  <conditionalFormatting sqref="E20:F26">
    <cfRule type="containsText" dxfId="3579" priority="53" operator="containsText" text="Наименование инвестиционного проекта">
      <formula>NOT(ISERROR(SEARCH("Наименование инвестиционного проекта",E20)))</formula>
    </cfRule>
  </conditionalFormatting>
  <conditionalFormatting sqref="E20:F26">
    <cfRule type="cellIs" dxfId="3578" priority="52" operator="equal">
      <formula>0</formula>
    </cfRule>
  </conditionalFormatting>
  <conditionalFormatting sqref="E20:F26">
    <cfRule type="cellIs" dxfId="3577" priority="51" operator="equal">
      <formula>0</formula>
    </cfRule>
  </conditionalFormatting>
  <conditionalFormatting sqref="E20:F26">
    <cfRule type="cellIs" dxfId="3576" priority="49" operator="equal">
      <formula>0</formula>
    </cfRule>
    <cfRule type="cellIs" dxfId="3575" priority="50" operator="equal">
      <formula>0</formula>
    </cfRule>
  </conditionalFormatting>
  <conditionalFormatting sqref="G20:AZ26">
    <cfRule type="containsText" dxfId="3574" priority="48" operator="containsText" text="Наименование инвестиционного проекта">
      <formula>NOT(ISERROR(SEARCH("Наименование инвестиционного проекта",G20)))</formula>
    </cfRule>
  </conditionalFormatting>
  <conditionalFormatting sqref="G20:AZ26">
    <cfRule type="cellIs" dxfId="3573" priority="47" operator="equal">
      <formula>0</formula>
    </cfRule>
  </conditionalFormatting>
  <conditionalFormatting sqref="G20:AZ26">
    <cfRule type="cellIs" dxfId="3572" priority="46" operator="equal">
      <formula>0</formula>
    </cfRule>
  </conditionalFormatting>
  <conditionalFormatting sqref="G20:AZ26">
    <cfRule type="cellIs" dxfId="3571" priority="44" operator="equal">
      <formula>0</formula>
    </cfRule>
    <cfRule type="cellIs" dxfId="3570" priority="45" operator="equal">
      <formula>0</formula>
    </cfRule>
  </conditionalFormatting>
  <conditionalFormatting sqref="B44:D48">
    <cfRule type="containsText" dxfId="3569" priority="4" operator="containsText" text="Наименование инвестиционного проекта">
      <formula>NOT(ISERROR(SEARCH("Наименование инвестиционного проекта",B44)))</formula>
    </cfRule>
  </conditionalFormatting>
  <conditionalFormatting sqref="B44:D48">
    <cfRule type="cellIs" dxfId="3568" priority="3" operator="equal">
      <formula>0</formula>
    </cfRule>
  </conditionalFormatting>
  <conditionalFormatting sqref="AP70:AZ70 AQ69:AZ69 AQ71:AZ74">
    <cfRule type="cellIs" dxfId="3567" priority="1" operator="equal">
      <formula>0</formula>
    </cfRule>
  </conditionalFormatting>
  <conditionalFormatting sqref="AP70:AZ70 AQ69:AZ69 AQ71:AZ74">
    <cfRule type="containsText" dxfId="3566" priority="2" operator="containsText" text="Наименование инвестиционного проекта">
      <formula>NOT(ISERROR(SEARCH("Наименование инвестиционного проекта",AP69)))</formula>
    </cfRule>
  </conditionalFormatting>
  <pageMargins left="0.70866141732283472" right="0.70866141732283472" top="0.74803149606299213" bottom="0.74803149606299213" header="0.31496062992125984" footer="0.31496062992125984"/>
  <pageSetup paperSize="4130" scale="50" orientation="landscape"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CQ89"/>
  <sheetViews>
    <sheetView view="pageBreakPreview" topLeftCell="B1" zoomScale="70" zoomScaleNormal="100" zoomScaleSheetLayoutView="70" workbookViewId="0">
      <pane xSplit="2" ySplit="20" topLeftCell="D75" activePane="bottomRight" state="frozen"/>
      <selection activeCell="B14" sqref="B14"/>
      <selection pane="topRight" activeCell="D14" sqref="D14"/>
      <selection pane="bottomLeft" activeCell="B21" sqref="B21"/>
      <selection pane="bottomRight" activeCell="BA14" sqref="BA14:BA18"/>
    </sheetView>
  </sheetViews>
  <sheetFormatPr defaultRowHeight="15.75" outlineLevelCol="1" x14ac:dyDescent="0.25"/>
  <cols>
    <col min="1" max="1" width="5.85546875" style="105" customWidth="1"/>
    <col min="2" max="2" width="13.7109375" style="104" customWidth="1"/>
    <col min="3" max="3" width="89.7109375" style="104" customWidth="1"/>
    <col min="4" max="4" width="28.5703125" style="104" customWidth="1"/>
    <col min="5" max="5" width="10.85546875" style="104" customWidth="1" outlineLevel="1"/>
    <col min="6" max="7" width="8.85546875" style="104" customWidth="1" outlineLevel="1"/>
    <col min="8" max="8" width="8.5703125" style="104" customWidth="1" outlineLevel="1"/>
    <col min="9" max="10" width="7.5703125" style="104" customWidth="1" outlineLevel="1"/>
    <col min="11" max="11" width="9.5703125" style="104" customWidth="1" outlineLevel="1"/>
    <col min="12" max="12" width="7.140625" style="104" customWidth="1" outlineLevel="1"/>
    <col min="13" max="13" width="7.5703125" style="104" customWidth="1" outlineLevel="1"/>
    <col min="14" max="14" width="10.140625" style="104" customWidth="1" outlineLevel="1"/>
    <col min="15" max="15" width="7.5703125" style="104" customWidth="1" outlineLevel="1"/>
    <col min="16" max="16" width="7.28515625" style="104" customWidth="1" outlineLevel="1"/>
    <col min="17" max="17" width="11.5703125" style="104" customWidth="1"/>
    <col min="18" max="18" width="8.7109375" style="104" customWidth="1"/>
    <col min="19" max="19" width="8.42578125" style="104" customWidth="1"/>
    <col min="20" max="20" width="9.28515625" style="104" customWidth="1"/>
    <col min="21" max="21" width="9.140625" style="104" customWidth="1"/>
    <col min="22" max="22" width="9.7109375" style="104" customWidth="1"/>
    <col min="23" max="23" width="12" style="104" customWidth="1"/>
    <col min="24" max="24" width="10" style="104" customWidth="1"/>
    <col min="25" max="25" width="10.42578125" style="104" customWidth="1"/>
    <col min="26" max="27" width="12.85546875" style="104" customWidth="1"/>
    <col min="28" max="28" width="15.140625" style="104" customWidth="1"/>
    <col min="29" max="29" width="11.7109375" style="104" customWidth="1"/>
    <col min="30" max="30" width="9.5703125" style="104" customWidth="1"/>
    <col min="31" max="31" width="8.140625" style="104" customWidth="1"/>
    <col min="32" max="32" width="9.5703125" style="104" customWidth="1"/>
    <col min="33" max="33" width="8.140625" style="104" customWidth="1"/>
    <col min="34" max="34" width="8.42578125" style="104" customWidth="1"/>
    <col min="35" max="35" width="11.42578125" style="104" customWidth="1"/>
    <col min="36" max="36" width="9.7109375" style="104" customWidth="1"/>
    <col min="37" max="37" width="7.85546875" style="104" customWidth="1"/>
    <col min="38" max="38" width="9.28515625" style="104" customWidth="1"/>
    <col min="39" max="40" width="8.7109375" style="104" customWidth="1"/>
    <col min="41" max="41" width="12.85546875" style="104" customWidth="1"/>
    <col min="42" max="42" width="9.140625" style="104" customWidth="1"/>
    <col min="43" max="43" width="8.42578125" style="104" customWidth="1"/>
    <col min="44" max="44" width="10.28515625" style="104" customWidth="1"/>
    <col min="45" max="45" width="8.140625" style="104" customWidth="1"/>
    <col min="46" max="46" width="8.7109375" style="104" customWidth="1"/>
    <col min="47" max="47" width="12.28515625" style="104" customWidth="1"/>
    <col min="48" max="52" width="12.85546875" style="104" customWidth="1"/>
    <col min="53" max="53" width="37" style="104" customWidth="1"/>
    <col min="54" max="54" width="6.85546875" style="104" customWidth="1"/>
    <col min="55" max="16384" width="9.140625" style="104"/>
  </cols>
  <sheetData>
    <row r="1" spans="2:95" ht="18.75" x14ac:dyDescent="0.25">
      <c r="BA1" s="43" t="s">
        <v>466</v>
      </c>
    </row>
    <row r="2" spans="2:95" ht="18.75" x14ac:dyDescent="0.25">
      <c r="BA2" s="43" t="s">
        <v>1</v>
      </c>
    </row>
    <row r="3" spans="2:95" ht="18.75" x14ac:dyDescent="0.25">
      <c r="BA3" s="43" t="s">
        <v>327</v>
      </c>
    </row>
    <row r="4" spans="2:95" x14ac:dyDescent="0.25">
      <c r="B4" s="1186" t="s">
        <v>467</v>
      </c>
      <c r="C4" s="1187"/>
      <c r="D4" s="1187"/>
      <c r="E4" s="1187"/>
      <c r="F4" s="1187"/>
      <c r="G4" s="1187"/>
      <c r="H4" s="1187"/>
      <c r="I4" s="1187"/>
      <c r="J4" s="1187"/>
      <c r="K4" s="1187"/>
      <c r="L4" s="1187"/>
      <c r="M4" s="1187"/>
      <c r="N4" s="1187"/>
      <c r="O4" s="1187"/>
      <c r="P4" s="1187"/>
      <c r="Q4" s="1187"/>
      <c r="R4" s="1187"/>
      <c r="S4" s="1187"/>
      <c r="T4" s="1187"/>
      <c r="U4" s="1187"/>
      <c r="V4" s="1187"/>
      <c r="W4" s="1187"/>
      <c r="X4" s="1187"/>
      <c r="Y4" s="1187"/>
      <c r="Z4" s="1187"/>
      <c r="AA4" s="1187"/>
      <c r="AB4" s="1187"/>
      <c r="AC4" s="1187"/>
      <c r="AD4" s="1187"/>
      <c r="AE4" s="1187"/>
      <c r="AF4" s="1187"/>
      <c r="AG4" s="1187"/>
      <c r="AH4" s="1187"/>
      <c r="AI4" s="1187"/>
      <c r="AJ4" s="1187"/>
      <c r="AK4" s="1187"/>
      <c r="AL4" s="1187"/>
      <c r="AM4" s="1187"/>
      <c r="AN4" s="1187"/>
      <c r="AO4" s="1187"/>
      <c r="AP4" s="1187"/>
      <c r="AQ4" s="1187"/>
      <c r="AR4" s="1187"/>
      <c r="AS4" s="1187"/>
      <c r="AT4" s="1187"/>
      <c r="AU4" s="1187"/>
      <c r="AV4" s="1187"/>
      <c r="AW4" s="1187"/>
      <c r="AX4" s="1187"/>
      <c r="AY4" s="1187"/>
      <c r="AZ4" s="1187"/>
      <c r="BA4" s="1187"/>
    </row>
    <row r="6" spans="2:95" ht="18.75" x14ac:dyDescent="0.25">
      <c r="B6" s="1122" t="str">
        <f>'С № 5 (2022)'!B7:AM7</f>
        <v>Инвестиционная программа  ГУП НАО "Нарьян-Марская электростанция"</v>
      </c>
      <c r="C6" s="1122"/>
      <c r="D6" s="1122"/>
      <c r="E6" s="1122"/>
      <c r="F6" s="1122"/>
      <c r="G6" s="1122"/>
      <c r="H6" s="1122"/>
      <c r="I6" s="1122"/>
      <c r="J6" s="1122"/>
      <c r="K6" s="1122"/>
      <c r="L6" s="1122"/>
      <c r="M6" s="1122"/>
      <c r="N6" s="1122"/>
      <c r="O6" s="1122"/>
      <c r="P6" s="1122"/>
      <c r="Q6" s="1122"/>
      <c r="R6" s="1122"/>
      <c r="S6" s="1122"/>
      <c r="T6" s="1122"/>
      <c r="U6" s="1122"/>
      <c r="V6" s="1122"/>
      <c r="W6" s="1122"/>
      <c r="X6" s="1122"/>
      <c r="Y6" s="1122"/>
      <c r="Z6" s="1122"/>
      <c r="AA6" s="1122"/>
      <c r="AB6" s="1122"/>
      <c r="AC6" s="1122"/>
      <c r="AD6" s="1122"/>
      <c r="AE6" s="1122"/>
      <c r="AF6" s="1122"/>
      <c r="AG6" s="1122"/>
      <c r="AH6" s="1122"/>
      <c r="AI6" s="1122"/>
      <c r="AJ6" s="1122"/>
      <c r="AK6" s="1122"/>
      <c r="AL6" s="1122"/>
      <c r="AM6" s="1122"/>
      <c r="AN6" s="1122"/>
      <c r="AO6" s="1122"/>
      <c r="AP6" s="1122"/>
      <c r="AQ6" s="1122"/>
      <c r="AR6" s="1122"/>
      <c r="AS6" s="1122"/>
      <c r="AT6" s="1122"/>
      <c r="AU6" s="1122"/>
      <c r="AV6" s="1122"/>
      <c r="AW6" s="1122"/>
      <c r="AX6" s="1122"/>
      <c r="AY6" s="1122"/>
      <c r="AZ6" s="1122"/>
      <c r="BA6" s="1122"/>
    </row>
    <row r="7" spans="2:95" x14ac:dyDescent="0.25">
      <c r="B7" s="1176" t="s">
        <v>4</v>
      </c>
      <c r="C7" s="1176"/>
      <c r="D7" s="1176"/>
      <c r="E7" s="1176"/>
      <c r="F7" s="1176"/>
      <c r="G7" s="1176"/>
      <c r="H7" s="1176"/>
      <c r="I7" s="1176"/>
      <c r="J7" s="1176"/>
      <c r="K7" s="1176"/>
      <c r="L7" s="1176"/>
      <c r="M7" s="1176"/>
      <c r="N7" s="1176"/>
      <c r="O7" s="1176"/>
      <c r="P7" s="1176"/>
      <c r="Q7" s="1176"/>
      <c r="R7" s="1176"/>
      <c r="S7" s="1176"/>
      <c r="T7" s="1176"/>
      <c r="U7" s="1176"/>
      <c r="V7" s="1176"/>
      <c r="W7" s="1176"/>
      <c r="X7" s="1176"/>
      <c r="Y7" s="1176"/>
      <c r="Z7" s="1176"/>
      <c r="AA7" s="1176"/>
      <c r="AB7" s="1176"/>
      <c r="AC7" s="1176"/>
      <c r="AD7" s="1176"/>
      <c r="AE7" s="1176"/>
      <c r="AF7" s="1176"/>
      <c r="AG7" s="1176"/>
      <c r="AH7" s="1176"/>
      <c r="AI7" s="1176"/>
      <c r="AJ7" s="1176"/>
      <c r="AK7" s="1176"/>
      <c r="AL7" s="1176"/>
      <c r="AM7" s="1176"/>
      <c r="AN7" s="1176"/>
      <c r="AO7" s="1176"/>
      <c r="AP7" s="1176"/>
      <c r="AQ7" s="1176"/>
      <c r="AR7" s="1176"/>
      <c r="AS7" s="1176"/>
      <c r="AT7" s="1176"/>
      <c r="AU7" s="1176"/>
      <c r="AV7" s="1176"/>
      <c r="AW7" s="1176"/>
      <c r="AX7" s="1176"/>
      <c r="AY7" s="1176"/>
      <c r="AZ7" s="1176"/>
      <c r="BA7" s="1176"/>
    </row>
    <row r="9" spans="2:95" ht="18.75" x14ac:dyDescent="0.25">
      <c r="B9" s="1068" t="s">
        <v>1741</v>
      </c>
      <c r="C9" s="1068"/>
      <c r="D9" s="1068"/>
      <c r="E9" s="1068"/>
      <c r="F9" s="1068"/>
      <c r="G9" s="1068"/>
      <c r="H9" s="1068"/>
      <c r="I9" s="1068"/>
      <c r="J9" s="1068"/>
      <c r="K9" s="1068"/>
      <c r="L9" s="1068"/>
      <c r="M9" s="1068"/>
      <c r="N9" s="1068"/>
      <c r="O9" s="1068"/>
      <c r="P9" s="1068"/>
      <c r="Q9" s="1068"/>
      <c r="R9" s="1068"/>
      <c r="S9" s="1068"/>
      <c r="T9" s="1068"/>
      <c r="U9" s="1068"/>
      <c r="V9" s="1068"/>
      <c r="W9" s="1068"/>
      <c r="X9" s="1068"/>
      <c r="Y9" s="1068"/>
      <c r="Z9" s="1068"/>
      <c r="AA9" s="1068"/>
      <c r="AB9" s="1068"/>
      <c r="AC9" s="1068"/>
      <c r="AD9" s="1068"/>
      <c r="AE9" s="1068"/>
      <c r="AF9" s="1068"/>
      <c r="AG9" s="1068"/>
      <c r="AH9" s="1068"/>
      <c r="AI9" s="1068"/>
      <c r="AJ9" s="1068"/>
      <c r="AK9" s="1068"/>
      <c r="AL9" s="1068"/>
      <c r="AM9" s="1068"/>
      <c r="AN9" s="1068"/>
      <c r="AO9" s="1068"/>
      <c r="AP9" s="1068"/>
      <c r="AQ9" s="1068"/>
      <c r="AR9" s="1068"/>
      <c r="AS9" s="1068"/>
      <c r="AT9" s="1068"/>
      <c r="AU9" s="1068"/>
      <c r="AV9" s="1068"/>
      <c r="AW9" s="1068"/>
      <c r="AX9" s="1068"/>
      <c r="AY9" s="1068"/>
      <c r="AZ9" s="1068"/>
      <c r="BA9" s="1068"/>
    </row>
    <row r="11" spans="2:95" ht="18.75" x14ac:dyDescent="0.25">
      <c r="B11" s="1068" t="str">
        <f>'С № 1 (2020)'!B12:AY12</f>
        <v>Утвержденные плановые значения показателей приведены в соответствии с:  "решение об утверждении инвестиционной программы отсутствует"</v>
      </c>
      <c r="C11" s="1068"/>
      <c r="D11" s="1068"/>
      <c r="E11" s="1068"/>
      <c r="F11" s="1068"/>
      <c r="G11" s="1068"/>
      <c r="H11" s="1068"/>
      <c r="I11" s="1068"/>
      <c r="J11" s="1068"/>
      <c r="K11" s="1068"/>
      <c r="L11" s="1068"/>
      <c r="M11" s="1068"/>
      <c r="N11" s="1068"/>
      <c r="O11" s="1068"/>
      <c r="P11" s="1068"/>
      <c r="Q11" s="1068"/>
      <c r="R11" s="1068"/>
      <c r="S11" s="1068"/>
      <c r="T11" s="1068"/>
      <c r="U11" s="1068"/>
      <c r="V11" s="1068"/>
      <c r="W11" s="1068"/>
      <c r="X11" s="1068"/>
      <c r="Y11" s="1068"/>
      <c r="Z11" s="1068"/>
      <c r="AA11" s="1068"/>
      <c r="AB11" s="1068"/>
      <c r="AC11" s="1068"/>
      <c r="AD11" s="1068"/>
      <c r="AE11" s="1068"/>
      <c r="AF11" s="1068"/>
      <c r="AG11" s="1068"/>
      <c r="AH11" s="1068"/>
      <c r="AI11" s="1068"/>
      <c r="AJ11" s="1068"/>
      <c r="AK11" s="1068"/>
      <c r="AL11" s="1068"/>
      <c r="AM11" s="1068"/>
      <c r="AN11" s="1068"/>
      <c r="AO11" s="1068"/>
      <c r="AP11" s="1068"/>
      <c r="AQ11" s="1068"/>
      <c r="AR11" s="1068"/>
      <c r="AS11" s="1068"/>
      <c r="AT11" s="1068"/>
      <c r="AU11" s="1068"/>
      <c r="AV11" s="1068"/>
      <c r="AW11" s="1068"/>
      <c r="AX11" s="1068"/>
      <c r="AY11" s="1068"/>
      <c r="AZ11" s="1068"/>
      <c r="BA11" s="1068"/>
    </row>
    <row r="12" spans="2:95" x14ac:dyDescent="0.25">
      <c r="B12" s="1164" t="s">
        <v>6</v>
      </c>
      <c r="C12" s="1164"/>
      <c r="D12" s="1164"/>
      <c r="E12" s="1164"/>
      <c r="F12" s="1164"/>
      <c r="G12" s="1164"/>
      <c r="H12" s="1164"/>
      <c r="I12" s="1164"/>
      <c r="J12" s="1164"/>
      <c r="K12" s="1164"/>
      <c r="L12" s="1164"/>
      <c r="M12" s="1164"/>
      <c r="N12" s="1164"/>
      <c r="O12" s="1164"/>
      <c r="P12" s="1164"/>
      <c r="Q12" s="1164"/>
      <c r="R12" s="1164"/>
      <c r="S12" s="1164"/>
      <c r="T12" s="1164"/>
      <c r="U12" s="1164"/>
      <c r="V12" s="1164"/>
      <c r="W12" s="1164"/>
      <c r="X12" s="1164"/>
      <c r="Y12" s="1164"/>
      <c r="Z12" s="1164"/>
      <c r="AA12" s="1164"/>
      <c r="AB12" s="1164"/>
      <c r="AC12" s="1164"/>
      <c r="AD12" s="1164"/>
      <c r="AE12" s="1164"/>
      <c r="AF12" s="1164"/>
      <c r="AG12" s="1164"/>
      <c r="AH12" s="1164"/>
      <c r="AI12" s="1164"/>
      <c r="AJ12" s="1164"/>
      <c r="AK12" s="1164"/>
      <c r="AL12" s="1164"/>
      <c r="AM12" s="1164"/>
      <c r="AN12" s="1164"/>
      <c r="AO12" s="1164"/>
      <c r="AP12" s="1164"/>
      <c r="AQ12" s="1164"/>
      <c r="AR12" s="1164"/>
      <c r="AS12" s="1164"/>
      <c r="AT12" s="1164"/>
      <c r="AU12" s="1164"/>
      <c r="AV12" s="1164"/>
      <c r="AW12" s="1164"/>
      <c r="AX12" s="1164"/>
      <c r="AY12" s="1164"/>
      <c r="AZ12" s="1164"/>
      <c r="BA12" s="1164"/>
    </row>
    <row r="13" spans="2:95" x14ac:dyDescent="0.25">
      <c r="B13" s="1162"/>
      <c r="C13" s="1162"/>
      <c r="D13" s="1162"/>
      <c r="E13" s="1162"/>
      <c r="F13" s="1162"/>
      <c r="G13" s="1162"/>
      <c r="H13" s="1162"/>
      <c r="I13" s="1162"/>
      <c r="J13" s="1162"/>
      <c r="K13" s="1162"/>
      <c r="L13" s="1162"/>
      <c r="M13" s="1162"/>
      <c r="N13" s="1162"/>
      <c r="O13" s="1162"/>
      <c r="P13" s="1162"/>
      <c r="Q13" s="1162"/>
      <c r="R13" s="1162"/>
      <c r="S13" s="1162"/>
      <c r="T13" s="1162"/>
      <c r="U13" s="1162"/>
      <c r="V13" s="1162"/>
      <c r="W13" s="1162"/>
      <c r="X13" s="1162"/>
      <c r="Y13" s="1162"/>
      <c r="Z13" s="1162"/>
      <c r="AA13" s="1162"/>
      <c r="AB13" s="1162"/>
      <c r="AC13" s="1162"/>
      <c r="AD13" s="1162"/>
      <c r="AE13" s="1162"/>
      <c r="AF13" s="1162"/>
      <c r="AG13" s="1162"/>
      <c r="AH13" s="1162"/>
      <c r="AI13" s="1162"/>
      <c r="AJ13" s="1162"/>
      <c r="AK13" s="1162"/>
      <c r="AL13" s="1162"/>
      <c r="AM13" s="1162"/>
      <c r="AN13" s="1162"/>
      <c r="AO13" s="1162"/>
      <c r="AP13" s="1162"/>
      <c r="AQ13" s="1162"/>
      <c r="AR13" s="1162"/>
      <c r="AS13" s="1162"/>
      <c r="AT13" s="1162"/>
      <c r="AU13" s="1162"/>
      <c r="AV13" s="1162"/>
      <c r="AW13" s="1162"/>
      <c r="AX13" s="1162"/>
      <c r="AY13" s="1162"/>
      <c r="AZ13" s="1162"/>
    </row>
    <row r="14" spans="2:95" ht="38.25" customHeight="1" x14ac:dyDescent="0.25">
      <c r="B14" s="1184" t="s">
        <v>7</v>
      </c>
      <c r="C14" s="1184" t="s">
        <v>8</v>
      </c>
      <c r="D14" s="1184" t="s">
        <v>9</v>
      </c>
      <c r="E14" s="1184" t="s">
        <v>1836</v>
      </c>
      <c r="F14" s="1184"/>
      <c r="G14" s="1184"/>
      <c r="H14" s="1184"/>
      <c r="I14" s="1184"/>
      <c r="J14" s="1184"/>
      <c r="K14" s="1184"/>
      <c r="L14" s="1184"/>
      <c r="M14" s="1184"/>
      <c r="N14" s="1184"/>
      <c r="O14" s="1184"/>
      <c r="P14" s="1184"/>
      <c r="Q14" s="1185" t="s">
        <v>468</v>
      </c>
      <c r="R14" s="1185"/>
      <c r="S14" s="1185"/>
      <c r="T14" s="1185"/>
      <c r="U14" s="1185"/>
      <c r="V14" s="1185"/>
      <c r="W14" s="1185"/>
      <c r="X14" s="1185"/>
      <c r="Y14" s="1185"/>
      <c r="Z14" s="1185"/>
      <c r="AA14" s="1185"/>
      <c r="AB14" s="1185"/>
      <c r="AC14" s="1185"/>
      <c r="AD14" s="1185"/>
      <c r="AE14" s="1185"/>
      <c r="AF14" s="1185"/>
      <c r="AG14" s="1185"/>
      <c r="AH14" s="1185"/>
      <c r="AI14" s="1185"/>
      <c r="AJ14" s="1185"/>
      <c r="AK14" s="1185"/>
      <c r="AL14" s="1185"/>
      <c r="AM14" s="1185"/>
      <c r="AN14" s="1185"/>
      <c r="AO14" s="1185"/>
      <c r="AP14" s="1185"/>
      <c r="AQ14" s="1185"/>
      <c r="AR14" s="1185"/>
      <c r="AS14" s="1185"/>
      <c r="AT14" s="1185"/>
      <c r="AU14" s="1185"/>
      <c r="AV14" s="1185"/>
      <c r="AW14" s="1185"/>
      <c r="AX14" s="1185"/>
      <c r="AY14" s="1185"/>
      <c r="AZ14" s="1185"/>
      <c r="BA14" s="1183" t="s">
        <v>207</v>
      </c>
    </row>
    <row r="15" spans="2:95" ht="15.75" customHeight="1" x14ac:dyDescent="0.25">
      <c r="B15" s="1184"/>
      <c r="C15" s="1184"/>
      <c r="D15" s="1184"/>
      <c r="E15" s="1184"/>
      <c r="F15" s="1184"/>
      <c r="G15" s="1184"/>
      <c r="H15" s="1184"/>
      <c r="I15" s="1184"/>
      <c r="J15" s="1184"/>
      <c r="K15" s="1184"/>
      <c r="L15" s="1184"/>
      <c r="M15" s="1184"/>
      <c r="N15" s="1184"/>
      <c r="O15" s="1184"/>
      <c r="P15" s="1184"/>
      <c r="Q15" s="1182" t="s">
        <v>469</v>
      </c>
      <c r="R15" s="1182"/>
      <c r="S15" s="1182"/>
      <c r="T15" s="1182"/>
      <c r="U15" s="1182"/>
      <c r="V15" s="1182"/>
      <c r="W15" s="1182"/>
      <c r="X15" s="1182"/>
      <c r="Y15" s="1182"/>
      <c r="Z15" s="1182"/>
      <c r="AA15" s="1182"/>
      <c r="AB15" s="1182"/>
      <c r="AC15" s="1182" t="s">
        <v>470</v>
      </c>
      <c r="AD15" s="1182"/>
      <c r="AE15" s="1182"/>
      <c r="AF15" s="1182"/>
      <c r="AG15" s="1182"/>
      <c r="AH15" s="1182"/>
      <c r="AI15" s="1182"/>
      <c r="AJ15" s="1182"/>
      <c r="AK15" s="1182"/>
      <c r="AL15" s="1182"/>
      <c r="AM15" s="1182"/>
      <c r="AN15" s="1182"/>
      <c r="AO15" s="1182" t="s">
        <v>471</v>
      </c>
      <c r="AP15" s="1182"/>
      <c r="AQ15" s="1182"/>
      <c r="AR15" s="1182"/>
      <c r="AS15" s="1182"/>
      <c r="AT15" s="1182"/>
      <c r="AU15" s="1182"/>
      <c r="AV15" s="1182"/>
      <c r="AW15" s="1182"/>
      <c r="AX15" s="1182"/>
      <c r="AY15" s="1182"/>
      <c r="AZ15" s="1182"/>
      <c r="BA15" s="1183"/>
      <c r="BP15" s="1181"/>
      <c r="BQ15" s="1181"/>
      <c r="BR15" s="1181"/>
      <c r="BS15" s="1181"/>
      <c r="BT15" s="1181"/>
      <c r="BU15" s="1181"/>
      <c r="BV15" s="1181"/>
      <c r="BW15" s="1181"/>
      <c r="BX15" s="1181"/>
      <c r="BY15" s="1181"/>
      <c r="BZ15" s="1181"/>
      <c r="CA15" s="1181"/>
      <c r="CB15" s="1181"/>
      <c r="CC15" s="1181"/>
      <c r="CD15" s="1181"/>
      <c r="CE15" s="1181"/>
      <c r="CF15" s="1181"/>
      <c r="CG15" s="1181"/>
      <c r="CH15" s="1181"/>
      <c r="CI15" s="1181"/>
      <c r="CJ15" s="1181"/>
      <c r="CK15" s="1181"/>
      <c r="CL15" s="1181"/>
      <c r="CM15" s="1181"/>
      <c r="CN15" s="1181"/>
      <c r="CO15" s="1181"/>
      <c r="CP15" s="1181"/>
      <c r="CQ15" s="1181"/>
    </row>
    <row r="16" spans="2:95" x14ac:dyDescent="0.25">
      <c r="B16" s="1184"/>
      <c r="C16" s="1184"/>
      <c r="D16" s="1184"/>
      <c r="E16" s="1184"/>
      <c r="F16" s="1184"/>
      <c r="G16" s="1184"/>
      <c r="H16" s="1184"/>
      <c r="I16" s="1184"/>
      <c r="J16" s="1184"/>
      <c r="K16" s="1184"/>
      <c r="L16" s="1184"/>
      <c r="M16" s="1184"/>
      <c r="N16" s="1184"/>
      <c r="O16" s="1184"/>
      <c r="P16" s="1184"/>
      <c r="Q16" s="1182"/>
      <c r="R16" s="1182"/>
      <c r="S16" s="1182"/>
      <c r="T16" s="1182"/>
      <c r="U16" s="1182"/>
      <c r="V16" s="1182"/>
      <c r="W16" s="1182"/>
      <c r="X16" s="1182"/>
      <c r="Y16" s="1182"/>
      <c r="Z16" s="1182"/>
      <c r="AA16" s="1182"/>
      <c r="AB16" s="1182"/>
      <c r="AC16" s="1182"/>
      <c r="AD16" s="1182"/>
      <c r="AE16" s="1182"/>
      <c r="AF16" s="1182"/>
      <c r="AG16" s="1182"/>
      <c r="AH16" s="1182"/>
      <c r="AI16" s="1182"/>
      <c r="AJ16" s="1182"/>
      <c r="AK16" s="1182"/>
      <c r="AL16" s="1182"/>
      <c r="AM16" s="1182"/>
      <c r="AN16" s="1182"/>
      <c r="AO16" s="1182"/>
      <c r="AP16" s="1182"/>
      <c r="AQ16" s="1182"/>
      <c r="AR16" s="1182"/>
      <c r="AS16" s="1182"/>
      <c r="AT16" s="1182"/>
      <c r="AU16" s="1182"/>
      <c r="AV16" s="1182"/>
      <c r="AW16" s="1182"/>
      <c r="AX16" s="1182"/>
      <c r="AY16" s="1182"/>
      <c r="AZ16" s="1182"/>
      <c r="BA16" s="1183"/>
      <c r="BP16" s="1181"/>
      <c r="BQ16" s="1181"/>
      <c r="BR16" s="1181"/>
      <c r="BS16" s="1181"/>
      <c r="BT16" s="1181"/>
      <c r="BU16" s="1181"/>
      <c r="BV16" s="1181"/>
      <c r="BW16" s="1181"/>
      <c r="BX16" s="1181"/>
      <c r="BY16" s="1181"/>
      <c r="BZ16" s="1181"/>
      <c r="CA16" s="1181"/>
      <c r="CB16" s="1181"/>
      <c r="CC16" s="1181"/>
      <c r="CD16" s="1181"/>
      <c r="CE16" s="1181"/>
      <c r="CF16" s="1181"/>
      <c r="CG16" s="1181"/>
      <c r="CH16" s="1181"/>
      <c r="CI16" s="1181"/>
      <c r="CJ16" s="1181"/>
      <c r="CK16" s="1181"/>
      <c r="CL16" s="1181"/>
      <c r="CM16" s="1181"/>
      <c r="CN16" s="1181"/>
      <c r="CO16" s="1181"/>
      <c r="CP16" s="1181"/>
      <c r="CQ16" s="1181"/>
    </row>
    <row r="17" spans="1:95" ht="39" customHeight="1" x14ac:dyDescent="0.25">
      <c r="B17" s="1184"/>
      <c r="C17" s="1184"/>
      <c r="D17" s="1184"/>
      <c r="E17" s="1182" t="s">
        <v>209</v>
      </c>
      <c r="F17" s="1182"/>
      <c r="G17" s="1182"/>
      <c r="H17" s="1182"/>
      <c r="I17" s="1182"/>
      <c r="J17" s="1182"/>
      <c r="K17" s="1183" t="s">
        <v>210</v>
      </c>
      <c r="L17" s="1183"/>
      <c r="M17" s="1183"/>
      <c r="N17" s="1183"/>
      <c r="O17" s="1183"/>
      <c r="P17" s="1183"/>
      <c r="Q17" s="1182" t="s">
        <v>209</v>
      </c>
      <c r="R17" s="1182"/>
      <c r="S17" s="1182"/>
      <c r="T17" s="1182"/>
      <c r="U17" s="1182"/>
      <c r="V17" s="1182"/>
      <c r="W17" s="1183" t="s">
        <v>43</v>
      </c>
      <c r="X17" s="1183"/>
      <c r="Y17" s="1183"/>
      <c r="Z17" s="1183"/>
      <c r="AA17" s="1183"/>
      <c r="AB17" s="1183"/>
      <c r="AC17" s="1182" t="s">
        <v>208</v>
      </c>
      <c r="AD17" s="1182"/>
      <c r="AE17" s="1182"/>
      <c r="AF17" s="1182"/>
      <c r="AG17" s="1182"/>
      <c r="AH17" s="1182"/>
      <c r="AI17" s="1183" t="s">
        <v>43</v>
      </c>
      <c r="AJ17" s="1183"/>
      <c r="AK17" s="1183"/>
      <c r="AL17" s="1183"/>
      <c r="AM17" s="1183"/>
      <c r="AN17" s="1183"/>
      <c r="AO17" s="1182" t="s">
        <v>208</v>
      </c>
      <c r="AP17" s="1182"/>
      <c r="AQ17" s="1182"/>
      <c r="AR17" s="1182"/>
      <c r="AS17" s="1182"/>
      <c r="AT17" s="1182"/>
      <c r="AU17" s="1183" t="s">
        <v>43</v>
      </c>
      <c r="AV17" s="1183"/>
      <c r="AW17" s="1183"/>
      <c r="AX17" s="1183"/>
      <c r="AY17" s="1183"/>
      <c r="AZ17" s="1183"/>
      <c r="BA17" s="1183"/>
      <c r="BP17" s="1179"/>
      <c r="BQ17" s="1179"/>
      <c r="BR17" s="1179"/>
      <c r="BS17" s="1179"/>
      <c r="BT17" s="1179"/>
      <c r="BU17" s="1179"/>
      <c r="BV17" s="1179"/>
      <c r="BW17" s="1179"/>
      <c r="BX17" s="1179"/>
      <c r="BY17" s="1179"/>
      <c r="BZ17" s="1179"/>
      <c r="CA17" s="1179"/>
      <c r="CB17" s="1179"/>
      <c r="CC17" s="1179"/>
      <c r="CD17" s="1179"/>
      <c r="CE17" s="1179"/>
      <c r="CF17" s="1179"/>
      <c r="CG17" s="1179"/>
      <c r="CH17" s="1179"/>
      <c r="CI17" s="1179"/>
      <c r="CJ17" s="1179"/>
      <c r="CK17" s="1180"/>
      <c r="CL17" s="1180"/>
      <c r="CM17" s="1180"/>
      <c r="CN17" s="1180"/>
      <c r="CO17" s="1180"/>
      <c r="CP17" s="1180"/>
      <c r="CQ17" s="1180"/>
    </row>
    <row r="18" spans="1:95" ht="66" customHeight="1" x14ac:dyDescent="0.25">
      <c r="B18" s="1184"/>
      <c r="C18" s="1184"/>
      <c r="D18" s="1184"/>
      <c r="E18" s="502" t="s">
        <v>472</v>
      </c>
      <c r="F18" s="503" t="s">
        <v>339</v>
      </c>
      <c r="G18" s="503" t="s">
        <v>340</v>
      </c>
      <c r="H18" s="504" t="s">
        <v>341</v>
      </c>
      <c r="I18" s="503" t="s">
        <v>342</v>
      </c>
      <c r="J18" s="503" t="s">
        <v>343</v>
      </c>
      <c r="K18" s="502" t="s">
        <v>472</v>
      </c>
      <c r="L18" s="503" t="s">
        <v>339</v>
      </c>
      <c r="M18" s="503" t="s">
        <v>340</v>
      </c>
      <c r="N18" s="504" t="s">
        <v>341</v>
      </c>
      <c r="O18" s="503" t="s">
        <v>342</v>
      </c>
      <c r="P18" s="503" t="s">
        <v>343</v>
      </c>
      <c r="Q18" s="502" t="s">
        <v>472</v>
      </c>
      <c r="R18" s="503" t="s">
        <v>339</v>
      </c>
      <c r="S18" s="503" t="s">
        <v>340</v>
      </c>
      <c r="T18" s="504" t="s">
        <v>341</v>
      </c>
      <c r="U18" s="503" t="s">
        <v>342</v>
      </c>
      <c r="V18" s="503" t="s">
        <v>343</v>
      </c>
      <c r="W18" s="502" t="s">
        <v>472</v>
      </c>
      <c r="X18" s="503" t="s">
        <v>339</v>
      </c>
      <c r="Y18" s="503" t="s">
        <v>340</v>
      </c>
      <c r="Z18" s="504" t="s">
        <v>341</v>
      </c>
      <c r="AA18" s="503" t="s">
        <v>342</v>
      </c>
      <c r="AB18" s="503" t="s">
        <v>343</v>
      </c>
      <c r="AC18" s="502" t="s">
        <v>472</v>
      </c>
      <c r="AD18" s="503" t="s">
        <v>339</v>
      </c>
      <c r="AE18" s="503" t="s">
        <v>340</v>
      </c>
      <c r="AF18" s="504" t="s">
        <v>341</v>
      </c>
      <c r="AG18" s="503" t="s">
        <v>342</v>
      </c>
      <c r="AH18" s="503" t="s">
        <v>343</v>
      </c>
      <c r="AI18" s="502" t="s">
        <v>472</v>
      </c>
      <c r="AJ18" s="503" t="s">
        <v>339</v>
      </c>
      <c r="AK18" s="503" t="s">
        <v>340</v>
      </c>
      <c r="AL18" s="504" t="s">
        <v>341</v>
      </c>
      <c r="AM18" s="503" t="s">
        <v>342</v>
      </c>
      <c r="AN18" s="503" t="s">
        <v>343</v>
      </c>
      <c r="AO18" s="502" t="s">
        <v>472</v>
      </c>
      <c r="AP18" s="503" t="s">
        <v>339</v>
      </c>
      <c r="AQ18" s="503" t="s">
        <v>340</v>
      </c>
      <c r="AR18" s="504" t="s">
        <v>341</v>
      </c>
      <c r="AS18" s="503" t="s">
        <v>342</v>
      </c>
      <c r="AT18" s="503" t="s">
        <v>343</v>
      </c>
      <c r="AU18" s="502" t="s">
        <v>472</v>
      </c>
      <c r="AV18" s="503" t="s">
        <v>339</v>
      </c>
      <c r="AW18" s="503" t="s">
        <v>340</v>
      </c>
      <c r="AX18" s="504" t="s">
        <v>341</v>
      </c>
      <c r="AY18" s="503" t="s">
        <v>342</v>
      </c>
      <c r="AZ18" s="503" t="s">
        <v>343</v>
      </c>
      <c r="BA18" s="1183"/>
      <c r="BP18" s="188"/>
      <c r="BQ18" s="188"/>
      <c r="BR18" s="188"/>
      <c r="BS18" s="189"/>
      <c r="BT18" s="189"/>
      <c r="BU18" s="189"/>
      <c r="BV18" s="188"/>
      <c r="BW18" s="188"/>
      <c r="BX18" s="188"/>
      <c r="BY18" s="188"/>
      <c r="BZ18" s="189"/>
      <c r="CA18" s="189"/>
      <c r="CB18" s="189"/>
      <c r="CC18" s="188"/>
      <c r="CD18" s="188"/>
      <c r="CE18" s="188"/>
      <c r="CF18" s="188"/>
      <c r="CG18" s="189"/>
      <c r="CH18" s="189"/>
      <c r="CI18" s="189"/>
      <c r="CJ18" s="188"/>
      <c r="CK18" s="188"/>
      <c r="CL18" s="188"/>
      <c r="CM18" s="188"/>
      <c r="CN18" s="189"/>
      <c r="CO18" s="189"/>
      <c r="CP18" s="189"/>
      <c r="CQ18" s="188"/>
    </row>
    <row r="19" spans="1:95" x14ac:dyDescent="0.25">
      <c r="B19" s="505">
        <v>1</v>
      </c>
      <c r="C19" s="505">
        <v>2</v>
      </c>
      <c r="D19" s="505">
        <v>3</v>
      </c>
      <c r="E19" s="506" t="s">
        <v>423</v>
      </c>
      <c r="F19" s="506" t="s">
        <v>424</v>
      </c>
      <c r="G19" s="506" t="s">
        <v>425</v>
      </c>
      <c r="H19" s="506" t="s">
        <v>426</v>
      </c>
      <c r="I19" s="506" t="s">
        <v>427</v>
      </c>
      <c r="J19" s="506" t="s">
        <v>428</v>
      </c>
      <c r="K19" s="506" t="s">
        <v>430</v>
      </c>
      <c r="L19" s="506" t="s">
        <v>431</v>
      </c>
      <c r="M19" s="506" t="s">
        <v>432</v>
      </c>
      <c r="N19" s="506" t="s">
        <v>433</v>
      </c>
      <c r="O19" s="506" t="s">
        <v>434</v>
      </c>
      <c r="P19" s="506" t="s">
        <v>435</v>
      </c>
      <c r="Q19" s="506" t="s">
        <v>473</v>
      </c>
      <c r="R19" s="506" t="s">
        <v>474</v>
      </c>
      <c r="S19" s="506" t="s">
        <v>475</v>
      </c>
      <c r="T19" s="506" t="s">
        <v>476</v>
      </c>
      <c r="U19" s="506" t="s">
        <v>477</v>
      </c>
      <c r="V19" s="506" t="s">
        <v>478</v>
      </c>
      <c r="W19" s="506" t="s">
        <v>479</v>
      </c>
      <c r="X19" s="506" t="s">
        <v>480</v>
      </c>
      <c r="Y19" s="506" t="s">
        <v>481</v>
      </c>
      <c r="Z19" s="506" t="s">
        <v>482</v>
      </c>
      <c r="AA19" s="506" t="s">
        <v>483</v>
      </c>
      <c r="AB19" s="506" t="s">
        <v>484</v>
      </c>
      <c r="AC19" s="506" t="s">
        <v>485</v>
      </c>
      <c r="AD19" s="506" t="s">
        <v>486</v>
      </c>
      <c r="AE19" s="506" t="s">
        <v>487</v>
      </c>
      <c r="AF19" s="506" t="s">
        <v>488</v>
      </c>
      <c r="AG19" s="506" t="s">
        <v>489</v>
      </c>
      <c r="AH19" s="506" t="s">
        <v>490</v>
      </c>
      <c r="AI19" s="506" t="s">
        <v>491</v>
      </c>
      <c r="AJ19" s="506" t="s">
        <v>492</v>
      </c>
      <c r="AK19" s="506" t="s">
        <v>493</v>
      </c>
      <c r="AL19" s="506" t="s">
        <v>494</v>
      </c>
      <c r="AM19" s="506" t="s">
        <v>495</v>
      </c>
      <c r="AN19" s="506" t="s">
        <v>496</v>
      </c>
      <c r="AO19" s="506" t="s">
        <v>497</v>
      </c>
      <c r="AP19" s="506" t="s">
        <v>498</v>
      </c>
      <c r="AQ19" s="506" t="s">
        <v>499</v>
      </c>
      <c r="AR19" s="506" t="s">
        <v>500</v>
      </c>
      <c r="AS19" s="506" t="s">
        <v>501</v>
      </c>
      <c r="AT19" s="506" t="s">
        <v>502</v>
      </c>
      <c r="AU19" s="506" t="s">
        <v>503</v>
      </c>
      <c r="AV19" s="506" t="s">
        <v>504</v>
      </c>
      <c r="AW19" s="506" t="s">
        <v>505</v>
      </c>
      <c r="AX19" s="506" t="s">
        <v>506</v>
      </c>
      <c r="AY19" s="506" t="s">
        <v>507</v>
      </c>
      <c r="AZ19" s="506" t="s">
        <v>508</v>
      </c>
      <c r="BA19" s="506" t="s">
        <v>452</v>
      </c>
      <c r="BP19" s="190"/>
      <c r="BQ19" s="190"/>
      <c r="BR19" s="190"/>
      <c r="BS19" s="190"/>
      <c r="BT19" s="190"/>
      <c r="BU19" s="190"/>
      <c r="BV19" s="190"/>
      <c r="BW19" s="190"/>
      <c r="BX19" s="190"/>
      <c r="BY19" s="190"/>
      <c r="BZ19" s="190"/>
      <c r="CA19" s="190"/>
      <c r="CB19" s="190"/>
      <c r="CC19" s="190"/>
      <c r="CD19" s="190"/>
      <c r="CE19" s="190"/>
      <c r="CF19" s="190"/>
      <c r="CG19" s="190"/>
      <c r="CH19" s="190"/>
      <c r="CI19" s="190"/>
      <c r="CJ19" s="190"/>
      <c r="CK19" s="190"/>
      <c r="CL19" s="190"/>
      <c r="CM19" s="190"/>
      <c r="CN19" s="190"/>
      <c r="CO19" s="190"/>
      <c r="CP19" s="190"/>
      <c r="CQ19" s="190"/>
    </row>
    <row r="20" spans="1:95" ht="48" customHeight="1" x14ac:dyDescent="0.25">
      <c r="B20" s="440">
        <v>0</v>
      </c>
      <c r="C20" s="440" t="s">
        <v>92</v>
      </c>
      <c r="D20" s="441" t="s">
        <v>93</v>
      </c>
      <c r="E20" s="440">
        <f t="shared" ref="E20:P20" si="0">SUBTOTAL(9,E21:E89)</f>
        <v>0</v>
      </c>
      <c r="F20" s="440">
        <f t="shared" si="0"/>
        <v>0</v>
      </c>
      <c r="G20" s="440">
        <f t="shared" si="0"/>
        <v>0</v>
      </c>
      <c r="H20" s="440">
        <f t="shared" si="0"/>
        <v>0</v>
      </c>
      <c r="I20" s="440">
        <f t="shared" si="0"/>
        <v>0</v>
      </c>
      <c r="J20" s="440">
        <f t="shared" si="0"/>
        <v>0</v>
      </c>
      <c r="K20" s="440">
        <f t="shared" si="0"/>
        <v>0</v>
      </c>
      <c r="L20" s="440">
        <f t="shared" si="0"/>
        <v>1.1000000000000001</v>
      </c>
      <c r="M20" s="440">
        <f t="shared" si="0"/>
        <v>0</v>
      </c>
      <c r="N20" s="440">
        <f t="shared" si="0"/>
        <v>18.917999999999999</v>
      </c>
      <c r="O20" s="440">
        <f t="shared" si="0"/>
        <v>0</v>
      </c>
      <c r="P20" s="440">
        <f t="shared" si="0"/>
        <v>0</v>
      </c>
      <c r="Q20" s="440">
        <f>Q21+Q22+Q23+Q24+Q25+Q26</f>
        <v>1E-4</v>
      </c>
      <c r="R20" s="440">
        <f>R21+R22+R23+R24+R25+R26</f>
        <v>0.55000000000000004</v>
      </c>
      <c r="S20" s="440">
        <f t="shared" ref="S20:AZ20" si="1">S21+S22+S23+S24+S25+S26</f>
        <v>0</v>
      </c>
      <c r="T20" s="440">
        <f t="shared" si="1"/>
        <v>7.4540000000000006</v>
      </c>
      <c r="U20" s="440">
        <f t="shared" si="1"/>
        <v>0</v>
      </c>
      <c r="V20" s="440">
        <f t="shared" si="1"/>
        <v>0</v>
      </c>
      <c r="W20" s="440">
        <f t="shared" si="1"/>
        <v>0</v>
      </c>
      <c r="X20" s="440">
        <f t="shared" si="1"/>
        <v>0.55000000000000004</v>
      </c>
      <c r="Y20" s="440">
        <f t="shared" si="1"/>
        <v>0</v>
      </c>
      <c r="Z20" s="440">
        <f t="shared" si="1"/>
        <v>10.304</v>
      </c>
      <c r="AA20" s="440">
        <f t="shared" si="1"/>
        <v>0</v>
      </c>
      <c r="AB20" s="440">
        <f t="shared" si="1"/>
        <v>0</v>
      </c>
      <c r="AC20" s="440">
        <f t="shared" si="1"/>
        <v>1E-4</v>
      </c>
      <c r="AD20" s="440">
        <f t="shared" si="1"/>
        <v>0.25009999999999999</v>
      </c>
      <c r="AE20" s="440">
        <f t="shared" si="1"/>
        <v>1E-4</v>
      </c>
      <c r="AF20" s="440">
        <f t="shared" si="1"/>
        <v>3.2301000000000002</v>
      </c>
      <c r="AG20" s="440">
        <f t="shared" si="1"/>
        <v>1E-4</v>
      </c>
      <c r="AH20" s="440">
        <f t="shared" si="1"/>
        <v>1E-4</v>
      </c>
      <c r="AI20" s="440">
        <f t="shared" si="1"/>
        <v>1E-4</v>
      </c>
      <c r="AJ20" s="440">
        <f t="shared" si="1"/>
        <v>0.50009999999999999</v>
      </c>
      <c r="AK20" s="440">
        <f t="shared" si="1"/>
        <v>1E-4</v>
      </c>
      <c r="AL20" s="440">
        <f t="shared" si="1"/>
        <v>0.38009999999999999</v>
      </c>
      <c r="AM20" s="440">
        <f t="shared" si="1"/>
        <v>1E-4</v>
      </c>
      <c r="AN20" s="440">
        <f t="shared" si="1"/>
        <v>1E-4</v>
      </c>
      <c r="AO20" s="440">
        <f t="shared" si="1"/>
        <v>0</v>
      </c>
      <c r="AP20" s="440">
        <f t="shared" si="1"/>
        <v>0.75</v>
      </c>
      <c r="AQ20" s="440">
        <f t="shared" si="1"/>
        <v>0</v>
      </c>
      <c r="AR20" s="440">
        <f t="shared" si="1"/>
        <v>2.7990000000000004</v>
      </c>
      <c r="AS20" s="440">
        <f t="shared" si="1"/>
        <v>0</v>
      </c>
      <c r="AT20" s="440">
        <f t="shared" si="1"/>
        <v>0</v>
      </c>
      <c r="AU20" s="440">
        <f t="shared" si="1"/>
        <v>0</v>
      </c>
      <c r="AV20" s="440">
        <f t="shared" si="1"/>
        <v>0.75</v>
      </c>
      <c r="AW20" s="440">
        <f t="shared" si="1"/>
        <v>0</v>
      </c>
      <c r="AX20" s="440">
        <f t="shared" si="1"/>
        <v>2.7990000000000004</v>
      </c>
      <c r="AY20" s="440">
        <f t="shared" si="1"/>
        <v>0</v>
      </c>
      <c r="AZ20" s="440">
        <f t="shared" si="1"/>
        <v>0</v>
      </c>
      <c r="BA20" s="440">
        <f t="shared" ref="BA20" si="2">SUBTOTAL(9,BA21:BA89)</f>
        <v>0</v>
      </c>
      <c r="BP20" s="97"/>
      <c r="BQ20" s="97"/>
      <c r="BR20" s="97"/>
      <c r="BS20" s="97"/>
      <c r="BT20" s="97"/>
      <c r="BU20" s="97"/>
      <c r="BV20" s="97"/>
      <c r="BW20" s="97"/>
      <c r="BX20" s="97"/>
      <c r="BY20" s="97"/>
      <c r="BZ20" s="97"/>
      <c r="CA20" s="97"/>
      <c r="CB20" s="97"/>
      <c r="CC20" s="97"/>
      <c r="CD20" s="97"/>
      <c r="CE20" s="97"/>
      <c r="CF20" s="97"/>
      <c r="CG20" s="97"/>
      <c r="CH20" s="97"/>
      <c r="CI20" s="97"/>
      <c r="CJ20" s="97"/>
      <c r="CK20" s="97"/>
      <c r="CL20" s="97"/>
      <c r="CM20" s="97"/>
      <c r="CN20" s="97"/>
      <c r="CO20" s="97"/>
      <c r="CP20" s="97"/>
      <c r="CQ20" s="97"/>
    </row>
    <row r="21" spans="1:95" ht="42" customHeight="1" x14ac:dyDescent="0.25">
      <c r="B21" s="443" t="s">
        <v>94</v>
      </c>
      <c r="C21" s="72" t="s">
        <v>95</v>
      </c>
      <c r="D21" s="444" t="s">
        <v>93</v>
      </c>
      <c r="E21" s="72">
        <f>E28</f>
        <v>0</v>
      </c>
      <c r="F21" s="72">
        <f t="shared" ref="F21:BA21" si="3">F28</f>
        <v>0</v>
      </c>
      <c r="G21" s="72">
        <f t="shared" si="3"/>
        <v>0</v>
      </c>
      <c r="H21" s="72">
        <f t="shared" si="3"/>
        <v>0</v>
      </c>
      <c r="I21" s="72">
        <f t="shared" si="3"/>
        <v>0</v>
      </c>
      <c r="J21" s="72">
        <f t="shared" si="3"/>
        <v>0</v>
      </c>
      <c r="K21" s="72">
        <f t="shared" si="3"/>
        <v>0</v>
      </c>
      <c r="L21" s="72">
        <f t="shared" si="3"/>
        <v>0</v>
      </c>
      <c r="M21" s="72">
        <f t="shared" si="3"/>
        <v>0</v>
      </c>
      <c r="N21" s="72">
        <f t="shared" si="3"/>
        <v>0</v>
      </c>
      <c r="O21" s="72">
        <f t="shared" si="3"/>
        <v>0</v>
      </c>
      <c r="P21" s="72">
        <f t="shared" si="3"/>
        <v>0</v>
      </c>
      <c r="Q21" s="72">
        <f t="shared" si="3"/>
        <v>0</v>
      </c>
      <c r="R21" s="72">
        <f t="shared" si="3"/>
        <v>0</v>
      </c>
      <c r="S21" s="72">
        <f t="shared" si="3"/>
        <v>0</v>
      </c>
      <c r="T21" s="72">
        <f t="shared" si="3"/>
        <v>0</v>
      </c>
      <c r="U21" s="72">
        <f t="shared" si="3"/>
        <v>0</v>
      </c>
      <c r="V21" s="72">
        <f t="shared" si="3"/>
        <v>0</v>
      </c>
      <c r="W21" s="72">
        <f t="shared" si="3"/>
        <v>0</v>
      </c>
      <c r="X21" s="72">
        <f t="shared" si="3"/>
        <v>0</v>
      </c>
      <c r="Y21" s="72">
        <f t="shared" si="3"/>
        <v>0</v>
      </c>
      <c r="Z21" s="72">
        <f t="shared" si="3"/>
        <v>0</v>
      </c>
      <c r="AA21" s="72">
        <f t="shared" si="3"/>
        <v>0</v>
      </c>
      <c r="AB21" s="72">
        <f t="shared" si="3"/>
        <v>0</v>
      </c>
      <c r="AC21" s="72">
        <f t="shared" si="3"/>
        <v>0</v>
      </c>
      <c r="AD21" s="72">
        <f t="shared" si="3"/>
        <v>0</v>
      </c>
      <c r="AE21" s="72">
        <f t="shared" si="3"/>
        <v>0</v>
      </c>
      <c r="AF21" s="72">
        <f t="shared" si="3"/>
        <v>0</v>
      </c>
      <c r="AG21" s="72">
        <f t="shared" si="3"/>
        <v>0</v>
      </c>
      <c r="AH21" s="72">
        <f t="shared" si="3"/>
        <v>0</v>
      </c>
      <c r="AI21" s="72">
        <f t="shared" si="3"/>
        <v>0</v>
      </c>
      <c r="AJ21" s="72">
        <f t="shared" si="3"/>
        <v>0</v>
      </c>
      <c r="AK21" s="72">
        <f t="shared" si="3"/>
        <v>0</v>
      </c>
      <c r="AL21" s="72">
        <f t="shared" si="3"/>
        <v>0</v>
      </c>
      <c r="AM21" s="72">
        <f t="shared" si="3"/>
        <v>0</v>
      </c>
      <c r="AN21" s="72">
        <f t="shared" si="3"/>
        <v>0</v>
      </c>
      <c r="AO21" s="72">
        <f t="shared" si="3"/>
        <v>0</v>
      </c>
      <c r="AP21" s="72">
        <f t="shared" si="3"/>
        <v>0</v>
      </c>
      <c r="AQ21" s="72">
        <f t="shared" si="3"/>
        <v>0</v>
      </c>
      <c r="AR21" s="72">
        <f t="shared" si="3"/>
        <v>0</v>
      </c>
      <c r="AS21" s="72">
        <f t="shared" si="3"/>
        <v>0</v>
      </c>
      <c r="AT21" s="72">
        <f t="shared" si="3"/>
        <v>0</v>
      </c>
      <c r="AU21" s="72">
        <f t="shared" si="3"/>
        <v>0</v>
      </c>
      <c r="AV21" s="72">
        <f t="shared" si="3"/>
        <v>0</v>
      </c>
      <c r="AW21" s="72">
        <f t="shared" si="3"/>
        <v>0</v>
      </c>
      <c r="AX21" s="72">
        <f t="shared" si="3"/>
        <v>0</v>
      </c>
      <c r="AY21" s="72">
        <f t="shared" si="3"/>
        <v>0</v>
      </c>
      <c r="AZ21" s="72">
        <f t="shared" si="3"/>
        <v>0</v>
      </c>
      <c r="BA21" s="72">
        <f t="shared" si="3"/>
        <v>0</v>
      </c>
    </row>
    <row r="22" spans="1:95" ht="42" customHeight="1" x14ac:dyDescent="0.25">
      <c r="B22" s="443" t="s">
        <v>96</v>
      </c>
      <c r="C22" s="72" t="s">
        <v>97</v>
      </c>
      <c r="D22" s="444" t="s">
        <v>93</v>
      </c>
      <c r="E22" s="72">
        <f>E41</f>
        <v>0</v>
      </c>
      <c r="F22" s="72">
        <f t="shared" ref="F22:BA22" si="4">F41</f>
        <v>0</v>
      </c>
      <c r="G22" s="72">
        <f t="shared" si="4"/>
        <v>0</v>
      </c>
      <c r="H22" s="72">
        <f t="shared" si="4"/>
        <v>0</v>
      </c>
      <c r="I22" s="72">
        <f t="shared" si="4"/>
        <v>0</v>
      </c>
      <c r="J22" s="72">
        <f t="shared" si="4"/>
        <v>0</v>
      </c>
      <c r="K22" s="72">
        <f t="shared" si="4"/>
        <v>0</v>
      </c>
      <c r="L22" s="72">
        <f t="shared" si="4"/>
        <v>0</v>
      </c>
      <c r="M22" s="72">
        <f t="shared" si="4"/>
        <v>0</v>
      </c>
      <c r="N22" s="72">
        <f t="shared" si="4"/>
        <v>0</v>
      </c>
      <c r="O22" s="72">
        <f t="shared" si="4"/>
        <v>0</v>
      </c>
      <c r="P22" s="72">
        <f t="shared" si="4"/>
        <v>0</v>
      </c>
      <c r="Q22" s="72">
        <f t="shared" si="4"/>
        <v>0</v>
      </c>
      <c r="R22" s="72">
        <f t="shared" si="4"/>
        <v>0</v>
      </c>
      <c r="S22" s="72">
        <f t="shared" si="4"/>
        <v>0</v>
      </c>
      <c r="T22" s="72">
        <f t="shared" si="4"/>
        <v>0</v>
      </c>
      <c r="U22" s="72">
        <f t="shared" si="4"/>
        <v>0</v>
      </c>
      <c r="V22" s="72">
        <f t="shared" si="4"/>
        <v>0</v>
      </c>
      <c r="W22" s="72">
        <f t="shared" si="4"/>
        <v>0</v>
      </c>
      <c r="X22" s="72">
        <f t="shared" si="4"/>
        <v>0</v>
      </c>
      <c r="Y22" s="72">
        <f t="shared" si="4"/>
        <v>0</v>
      </c>
      <c r="Z22" s="72">
        <f t="shared" si="4"/>
        <v>0</v>
      </c>
      <c r="AA22" s="72">
        <f t="shared" si="4"/>
        <v>0</v>
      </c>
      <c r="AB22" s="72">
        <f t="shared" si="4"/>
        <v>0</v>
      </c>
      <c r="AC22" s="72">
        <f t="shared" si="4"/>
        <v>0</v>
      </c>
      <c r="AD22" s="72">
        <f t="shared" si="4"/>
        <v>0</v>
      </c>
      <c r="AE22" s="72">
        <f t="shared" si="4"/>
        <v>0</v>
      </c>
      <c r="AF22" s="72">
        <f t="shared" si="4"/>
        <v>0</v>
      </c>
      <c r="AG22" s="72">
        <f t="shared" si="4"/>
        <v>0</v>
      </c>
      <c r="AH22" s="72">
        <f t="shared" si="4"/>
        <v>0</v>
      </c>
      <c r="AI22" s="72">
        <f t="shared" si="4"/>
        <v>0</v>
      </c>
      <c r="AJ22" s="72">
        <f t="shared" si="4"/>
        <v>0</v>
      </c>
      <c r="AK22" s="72">
        <f t="shared" si="4"/>
        <v>0</v>
      </c>
      <c r="AL22" s="72">
        <f t="shared" si="4"/>
        <v>0</v>
      </c>
      <c r="AM22" s="72">
        <f t="shared" si="4"/>
        <v>0</v>
      </c>
      <c r="AN22" s="72">
        <f t="shared" si="4"/>
        <v>0</v>
      </c>
      <c r="AO22" s="72">
        <f t="shared" si="4"/>
        <v>0</v>
      </c>
      <c r="AP22" s="72">
        <f t="shared" si="4"/>
        <v>0</v>
      </c>
      <c r="AQ22" s="72">
        <f t="shared" si="4"/>
        <v>0</v>
      </c>
      <c r="AR22" s="72">
        <f t="shared" si="4"/>
        <v>0</v>
      </c>
      <c r="AS22" s="72">
        <f t="shared" si="4"/>
        <v>0</v>
      </c>
      <c r="AT22" s="72">
        <f t="shared" si="4"/>
        <v>0</v>
      </c>
      <c r="AU22" s="72">
        <f t="shared" si="4"/>
        <v>0</v>
      </c>
      <c r="AV22" s="72">
        <f t="shared" si="4"/>
        <v>0</v>
      </c>
      <c r="AW22" s="72">
        <f t="shared" si="4"/>
        <v>0</v>
      </c>
      <c r="AX22" s="72">
        <f t="shared" si="4"/>
        <v>0</v>
      </c>
      <c r="AY22" s="72">
        <f t="shared" si="4"/>
        <v>0</v>
      </c>
      <c r="AZ22" s="72">
        <f t="shared" si="4"/>
        <v>0</v>
      </c>
      <c r="BA22" s="72">
        <f t="shared" si="4"/>
        <v>0</v>
      </c>
    </row>
    <row r="23" spans="1:95" ht="42" customHeight="1" x14ac:dyDescent="0.25">
      <c r="B23" s="443" t="s">
        <v>98</v>
      </c>
      <c r="C23" s="72" t="s">
        <v>99</v>
      </c>
      <c r="D23" s="444" t="s">
        <v>93</v>
      </c>
      <c r="E23" s="72">
        <f>E68</f>
        <v>0</v>
      </c>
      <c r="F23" s="72">
        <f t="shared" ref="F23:BA23" si="5">F68</f>
        <v>0</v>
      </c>
      <c r="G23" s="72">
        <f t="shared" si="5"/>
        <v>0</v>
      </c>
      <c r="H23" s="72">
        <f t="shared" si="5"/>
        <v>0</v>
      </c>
      <c r="I23" s="72">
        <f t="shared" si="5"/>
        <v>0</v>
      </c>
      <c r="J23" s="72">
        <f t="shared" si="5"/>
        <v>0</v>
      </c>
      <c r="K23" s="72">
        <f t="shared" si="5"/>
        <v>0</v>
      </c>
      <c r="L23" s="72">
        <f t="shared" si="5"/>
        <v>0</v>
      </c>
      <c r="M23" s="72">
        <f t="shared" si="5"/>
        <v>0</v>
      </c>
      <c r="N23" s="72">
        <f t="shared" si="5"/>
        <v>0</v>
      </c>
      <c r="O23" s="72">
        <f t="shared" si="5"/>
        <v>0</v>
      </c>
      <c r="P23" s="72">
        <f t="shared" si="5"/>
        <v>0</v>
      </c>
      <c r="Q23" s="72">
        <f t="shared" si="5"/>
        <v>0</v>
      </c>
      <c r="R23" s="72">
        <f t="shared" si="5"/>
        <v>0</v>
      </c>
      <c r="S23" s="72">
        <f t="shared" si="5"/>
        <v>0</v>
      </c>
      <c r="T23" s="72">
        <f t="shared" si="5"/>
        <v>0</v>
      </c>
      <c r="U23" s="72">
        <f t="shared" si="5"/>
        <v>0</v>
      </c>
      <c r="V23" s="72">
        <f t="shared" si="5"/>
        <v>0</v>
      </c>
      <c r="W23" s="72">
        <f t="shared" si="5"/>
        <v>0</v>
      </c>
      <c r="X23" s="72">
        <f t="shared" si="5"/>
        <v>0</v>
      </c>
      <c r="Y23" s="72">
        <f t="shared" si="5"/>
        <v>0</v>
      </c>
      <c r="Z23" s="72">
        <f t="shared" si="5"/>
        <v>0</v>
      </c>
      <c r="AA23" s="72">
        <f t="shared" si="5"/>
        <v>0</v>
      </c>
      <c r="AB23" s="72">
        <f t="shared" si="5"/>
        <v>0</v>
      </c>
      <c r="AC23" s="72">
        <f t="shared" si="5"/>
        <v>0</v>
      </c>
      <c r="AD23" s="72">
        <f t="shared" si="5"/>
        <v>0</v>
      </c>
      <c r="AE23" s="72">
        <f t="shared" si="5"/>
        <v>0</v>
      </c>
      <c r="AF23" s="72">
        <f t="shared" si="5"/>
        <v>0</v>
      </c>
      <c r="AG23" s="72">
        <f t="shared" si="5"/>
        <v>0</v>
      </c>
      <c r="AH23" s="72">
        <f t="shared" si="5"/>
        <v>0</v>
      </c>
      <c r="AI23" s="72">
        <f t="shared" si="5"/>
        <v>0</v>
      </c>
      <c r="AJ23" s="72">
        <f t="shared" si="5"/>
        <v>0</v>
      </c>
      <c r="AK23" s="72">
        <f t="shared" si="5"/>
        <v>0</v>
      </c>
      <c r="AL23" s="72">
        <f t="shared" si="5"/>
        <v>0</v>
      </c>
      <c r="AM23" s="72">
        <f t="shared" si="5"/>
        <v>0</v>
      </c>
      <c r="AN23" s="72">
        <f t="shared" si="5"/>
        <v>0</v>
      </c>
      <c r="AO23" s="72">
        <f t="shared" si="5"/>
        <v>0</v>
      </c>
      <c r="AP23" s="72">
        <f t="shared" si="5"/>
        <v>0</v>
      </c>
      <c r="AQ23" s="72">
        <f t="shared" si="5"/>
        <v>0</v>
      </c>
      <c r="AR23" s="72">
        <f t="shared" si="5"/>
        <v>0</v>
      </c>
      <c r="AS23" s="72">
        <f t="shared" si="5"/>
        <v>0</v>
      </c>
      <c r="AT23" s="72">
        <f t="shared" si="5"/>
        <v>0</v>
      </c>
      <c r="AU23" s="72">
        <f t="shared" si="5"/>
        <v>0</v>
      </c>
      <c r="AV23" s="72">
        <f t="shared" si="5"/>
        <v>0</v>
      </c>
      <c r="AW23" s="72">
        <f t="shared" si="5"/>
        <v>0</v>
      </c>
      <c r="AX23" s="72">
        <f t="shared" si="5"/>
        <v>0</v>
      </c>
      <c r="AY23" s="72">
        <f t="shared" si="5"/>
        <v>0</v>
      </c>
      <c r="AZ23" s="72">
        <f t="shared" si="5"/>
        <v>0</v>
      </c>
      <c r="BA23" s="72">
        <f t="shared" si="5"/>
        <v>0</v>
      </c>
    </row>
    <row r="24" spans="1:95" ht="42" customHeight="1" x14ac:dyDescent="0.25">
      <c r="B24" s="443" t="s">
        <v>100</v>
      </c>
      <c r="C24" s="72" t="s">
        <v>101</v>
      </c>
      <c r="D24" s="444" t="s">
        <v>93</v>
      </c>
      <c r="E24" s="72">
        <f>E71</f>
        <v>0</v>
      </c>
      <c r="F24" s="72">
        <f t="shared" ref="F24:BA24" si="6">F71</f>
        <v>0</v>
      </c>
      <c r="G24" s="72">
        <f t="shared" si="6"/>
        <v>0</v>
      </c>
      <c r="H24" s="72">
        <f t="shared" si="6"/>
        <v>0</v>
      </c>
      <c r="I24" s="72">
        <f t="shared" si="6"/>
        <v>0</v>
      </c>
      <c r="J24" s="72">
        <f t="shared" si="6"/>
        <v>0</v>
      </c>
      <c r="K24" s="72">
        <f t="shared" si="6"/>
        <v>0</v>
      </c>
      <c r="L24" s="72">
        <f t="shared" si="6"/>
        <v>0.55000000000000004</v>
      </c>
      <c r="M24" s="72">
        <f t="shared" si="6"/>
        <v>0</v>
      </c>
      <c r="N24" s="72">
        <f t="shared" si="6"/>
        <v>9.4589999999999996</v>
      </c>
      <c r="O24" s="72">
        <f t="shared" si="6"/>
        <v>0</v>
      </c>
      <c r="P24" s="72">
        <f t="shared" si="6"/>
        <v>0</v>
      </c>
      <c r="Q24" s="72">
        <f t="shared" si="6"/>
        <v>1E-4</v>
      </c>
      <c r="R24" s="72">
        <f t="shared" si="6"/>
        <v>0.55000000000000004</v>
      </c>
      <c r="S24" s="72">
        <f t="shared" si="6"/>
        <v>0</v>
      </c>
      <c r="T24" s="72">
        <f t="shared" si="6"/>
        <v>7.4540000000000006</v>
      </c>
      <c r="U24" s="72">
        <f t="shared" si="6"/>
        <v>0</v>
      </c>
      <c r="V24" s="72">
        <f t="shared" si="6"/>
        <v>0</v>
      </c>
      <c r="W24" s="72">
        <f t="shared" si="6"/>
        <v>0</v>
      </c>
      <c r="X24" s="72">
        <f t="shared" si="6"/>
        <v>0.55000000000000004</v>
      </c>
      <c r="Y24" s="72">
        <f t="shared" si="6"/>
        <v>0</v>
      </c>
      <c r="Z24" s="72">
        <f t="shared" si="6"/>
        <v>10.304</v>
      </c>
      <c r="AA24" s="72">
        <f t="shared" si="6"/>
        <v>0</v>
      </c>
      <c r="AB24" s="72">
        <f t="shared" si="6"/>
        <v>0</v>
      </c>
      <c r="AC24" s="72">
        <f t="shared" si="6"/>
        <v>1E-4</v>
      </c>
      <c r="AD24" s="72">
        <f t="shared" si="6"/>
        <v>0.25009999999999999</v>
      </c>
      <c r="AE24" s="72">
        <f t="shared" si="6"/>
        <v>1E-4</v>
      </c>
      <c r="AF24" s="72">
        <f t="shared" si="6"/>
        <v>3.2301000000000002</v>
      </c>
      <c r="AG24" s="72">
        <f t="shared" si="6"/>
        <v>1E-4</v>
      </c>
      <c r="AH24" s="72">
        <f t="shared" si="6"/>
        <v>1E-4</v>
      </c>
      <c r="AI24" s="72">
        <f t="shared" si="6"/>
        <v>1E-4</v>
      </c>
      <c r="AJ24" s="72">
        <f t="shared" si="6"/>
        <v>0.50009999999999999</v>
      </c>
      <c r="AK24" s="72">
        <f t="shared" si="6"/>
        <v>1E-4</v>
      </c>
      <c r="AL24" s="72">
        <f t="shared" si="6"/>
        <v>0.38009999999999999</v>
      </c>
      <c r="AM24" s="72">
        <f t="shared" si="6"/>
        <v>1E-4</v>
      </c>
      <c r="AN24" s="72">
        <f t="shared" si="6"/>
        <v>1E-4</v>
      </c>
      <c r="AO24" s="72">
        <f t="shared" si="6"/>
        <v>0</v>
      </c>
      <c r="AP24" s="72">
        <f t="shared" si="6"/>
        <v>0.75</v>
      </c>
      <c r="AQ24" s="72">
        <f t="shared" si="6"/>
        <v>0</v>
      </c>
      <c r="AR24" s="72">
        <f t="shared" si="6"/>
        <v>2.7990000000000004</v>
      </c>
      <c r="AS24" s="72">
        <f t="shared" si="6"/>
        <v>0</v>
      </c>
      <c r="AT24" s="72">
        <f t="shared" si="6"/>
        <v>0</v>
      </c>
      <c r="AU24" s="72">
        <f t="shared" si="6"/>
        <v>0</v>
      </c>
      <c r="AV24" s="72">
        <f t="shared" si="6"/>
        <v>0.75</v>
      </c>
      <c r="AW24" s="72">
        <f t="shared" si="6"/>
        <v>0</v>
      </c>
      <c r="AX24" s="72">
        <f t="shared" si="6"/>
        <v>2.7990000000000004</v>
      </c>
      <c r="AY24" s="72">
        <f t="shared" si="6"/>
        <v>0</v>
      </c>
      <c r="AZ24" s="72">
        <f t="shared" si="6"/>
        <v>0</v>
      </c>
      <c r="BA24" s="72">
        <f t="shared" si="6"/>
        <v>0</v>
      </c>
    </row>
    <row r="25" spans="1:95" ht="42" customHeight="1" x14ac:dyDescent="0.25">
      <c r="B25" s="443" t="s">
        <v>102</v>
      </c>
      <c r="C25" s="72" t="s">
        <v>103</v>
      </c>
      <c r="D25" s="444" t="s">
        <v>93</v>
      </c>
      <c r="E25" s="72">
        <f>E84</f>
        <v>0</v>
      </c>
      <c r="F25" s="72">
        <f t="shared" ref="F25:BA25" si="7">F84</f>
        <v>0</v>
      </c>
      <c r="G25" s="72">
        <f t="shared" si="7"/>
        <v>0</v>
      </c>
      <c r="H25" s="72">
        <f t="shared" si="7"/>
        <v>0</v>
      </c>
      <c r="I25" s="72">
        <f t="shared" si="7"/>
        <v>0</v>
      </c>
      <c r="J25" s="72">
        <f t="shared" si="7"/>
        <v>0</v>
      </c>
      <c r="K25" s="72">
        <f t="shared" si="7"/>
        <v>0</v>
      </c>
      <c r="L25" s="72">
        <f t="shared" si="7"/>
        <v>0</v>
      </c>
      <c r="M25" s="72">
        <f t="shared" si="7"/>
        <v>0</v>
      </c>
      <c r="N25" s="72">
        <f t="shared" si="7"/>
        <v>0</v>
      </c>
      <c r="O25" s="72">
        <f t="shared" si="7"/>
        <v>0</v>
      </c>
      <c r="P25" s="72">
        <f t="shared" si="7"/>
        <v>0</v>
      </c>
      <c r="Q25" s="72">
        <f t="shared" si="7"/>
        <v>0</v>
      </c>
      <c r="R25" s="72">
        <f t="shared" si="7"/>
        <v>0</v>
      </c>
      <c r="S25" s="72">
        <f t="shared" si="7"/>
        <v>0</v>
      </c>
      <c r="T25" s="72">
        <f t="shared" si="7"/>
        <v>0</v>
      </c>
      <c r="U25" s="72">
        <f t="shared" si="7"/>
        <v>0</v>
      </c>
      <c r="V25" s="72">
        <f t="shared" si="7"/>
        <v>0</v>
      </c>
      <c r="W25" s="72">
        <f t="shared" si="7"/>
        <v>0</v>
      </c>
      <c r="X25" s="72">
        <f t="shared" si="7"/>
        <v>0</v>
      </c>
      <c r="Y25" s="72">
        <f t="shared" si="7"/>
        <v>0</v>
      </c>
      <c r="Z25" s="72">
        <f t="shared" si="7"/>
        <v>0</v>
      </c>
      <c r="AA25" s="72">
        <f t="shared" si="7"/>
        <v>0</v>
      </c>
      <c r="AB25" s="72">
        <f t="shared" si="7"/>
        <v>0</v>
      </c>
      <c r="AC25" s="72">
        <f t="shared" si="7"/>
        <v>0</v>
      </c>
      <c r="AD25" s="72">
        <f t="shared" si="7"/>
        <v>0</v>
      </c>
      <c r="AE25" s="72">
        <f t="shared" si="7"/>
        <v>0</v>
      </c>
      <c r="AF25" s="72">
        <f t="shared" si="7"/>
        <v>0</v>
      </c>
      <c r="AG25" s="72">
        <f t="shared" si="7"/>
        <v>0</v>
      </c>
      <c r="AH25" s="72">
        <f t="shared" si="7"/>
        <v>0</v>
      </c>
      <c r="AI25" s="72">
        <f t="shared" si="7"/>
        <v>0</v>
      </c>
      <c r="AJ25" s="72">
        <f t="shared" si="7"/>
        <v>0</v>
      </c>
      <c r="AK25" s="72">
        <f t="shared" si="7"/>
        <v>0</v>
      </c>
      <c r="AL25" s="72">
        <f t="shared" si="7"/>
        <v>0</v>
      </c>
      <c r="AM25" s="72">
        <f t="shared" si="7"/>
        <v>0</v>
      </c>
      <c r="AN25" s="72">
        <f t="shared" si="7"/>
        <v>0</v>
      </c>
      <c r="AO25" s="72">
        <f t="shared" si="7"/>
        <v>0</v>
      </c>
      <c r="AP25" s="72">
        <f t="shared" si="7"/>
        <v>0</v>
      </c>
      <c r="AQ25" s="72">
        <f t="shared" si="7"/>
        <v>0</v>
      </c>
      <c r="AR25" s="72">
        <f t="shared" si="7"/>
        <v>0</v>
      </c>
      <c r="AS25" s="72">
        <f t="shared" si="7"/>
        <v>0</v>
      </c>
      <c r="AT25" s="72">
        <f t="shared" si="7"/>
        <v>0</v>
      </c>
      <c r="AU25" s="72">
        <f t="shared" si="7"/>
        <v>0</v>
      </c>
      <c r="AV25" s="72">
        <f t="shared" si="7"/>
        <v>0</v>
      </c>
      <c r="AW25" s="72">
        <f t="shared" si="7"/>
        <v>0</v>
      </c>
      <c r="AX25" s="72">
        <f t="shared" si="7"/>
        <v>0</v>
      </c>
      <c r="AY25" s="72">
        <f t="shared" si="7"/>
        <v>0</v>
      </c>
      <c r="AZ25" s="72">
        <f t="shared" si="7"/>
        <v>0</v>
      </c>
      <c r="BA25" s="72">
        <f t="shared" si="7"/>
        <v>0</v>
      </c>
    </row>
    <row r="26" spans="1:95" ht="42" customHeight="1" x14ac:dyDescent="0.25">
      <c r="B26" s="443" t="s">
        <v>104</v>
      </c>
      <c r="C26" s="72" t="s">
        <v>105</v>
      </c>
      <c r="D26" s="444" t="s">
        <v>93</v>
      </c>
      <c r="E26" s="72">
        <f>E85</f>
        <v>0</v>
      </c>
      <c r="F26" s="72">
        <f t="shared" ref="F26:BA26" si="8">F85</f>
        <v>0</v>
      </c>
      <c r="G26" s="72">
        <f t="shared" si="8"/>
        <v>0</v>
      </c>
      <c r="H26" s="72">
        <f t="shared" si="8"/>
        <v>0</v>
      </c>
      <c r="I26" s="72">
        <f t="shared" si="8"/>
        <v>0</v>
      </c>
      <c r="J26" s="72">
        <f t="shared" si="8"/>
        <v>0</v>
      </c>
      <c r="K26" s="72">
        <f t="shared" si="8"/>
        <v>0</v>
      </c>
      <c r="L26" s="72">
        <f t="shared" si="8"/>
        <v>0</v>
      </c>
      <c r="M26" s="72">
        <f t="shared" si="8"/>
        <v>0</v>
      </c>
      <c r="N26" s="72">
        <f t="shared" si="8"/>
        <v>0</v>
      </c>
      <c r="O26" s="72">
        <f t="shared" si="8"/>
        <v>0</v>
      </c>
      <c r="P26" s="72">
        <f t="shared" si="8"/>
        <v>0</v>
      </c>
      <c r="Q26" s="72">
        <f t="shared" si="8"/>
        <v>0</v>
      </c>
      <c r="R26" s="72">
        <f t="shared" si="8"/>
        <v>0</v>
      </c>
      <c r="S26" s="72">
        <f t="shared" si="8"/>
        <v>0</v>
      </c>
      <c r="T26" s="72">
        <f t="shared" si="8"/>
        <v>0</v>
      </c>
      <c r="U26" s="72">
        <f t="shared" si="8"/>
        <v>0</v>
      </c>
      <c r="V26" s="72">
        <f t="shared" si="8"/>
        <v>0</v>
      </c>
      <c r="W26" s="72">
        <f t="shared" si="8"/>
        <v>0</v>
      </c>
      <c r="X26" s="72">
        <f t="shared" si="8"/>
        <v>0</v>
      </c>
      <c r="Y26" s="72">
        <f t="shared" si="8"/>
        <v>0</v>
      </c>
      <c r="Z26" s="72">
        <f t="shared" si="8"/>
        <v>0</v>
      </c>
      <c r="AA26" s="72">
        <f t="shared" si="8"/>
        <v>0</v>
      </c>
      <c r="AB26" s="72">
        <f t="shared" si="8"/>
        <v>0</v>
      </c>
      <c r="AC26" s="72">
        <f t="shared" si="8"/>
        <v>0</v>
      </c>
      <c r="AD26" s="72">
        <f t="shared" si="8"/>
        <v>0</v>
      </c>
      <c r="AE26" s="72">
        <f t="shared" si="8"/>
        <v>0</v>
      </c>
      <c r="AF26" s="72">
        <f t="shared" si="8"/>
        <v>0</v>
      </c>
      <c r="AG26" s="72">
        <f t="shared" si="8"/>
        <v>0</v>
      </c>
      <c r="AH26" s="72">
        <f t="shared" si="8"/>
        <v>0</v>
      </c>
      <c r="AI26" s="72">
        <f t="shared" si="8"/>
        <v>0</v>
      </c>
      <c r="AJ26" s="72">
        <f t="shared" si="8"/>
        <v>0</v>
      </c>
      <c r="AK26" s="72">
        <f t="shared" si="8"/>
        <v>0</v>
      </c>
      <c r="AL26" s="72">
        <f t="shared" si="8"/>
        <v>0</v>
      </c>
      <c r="AM26" s="72">
        <f t="shared" si="8"/>
        <v>0</v>
      </c>
      <c r="AN26" s="72">
        <f t="shared" si="8"/>
        <v>0</v>
      </c>
      <c r="AO26" s="72">
        <f t="shared" si="8"/>
        <v>0</v>
      </c>
      <c r="AP26" s="72">
        <f t="shared" si="8"/>
        <v>0</v>
      </c>
      <c r="AQ26" s="72">
        <f t="shared" si="8"/>
        <v>0</v>
      </c>
      <c r="AR26" s="72">
        <f t="shared" si="8"/>
        <v>0</v>
      </c>
      <c r="AS26" s="72">
        <f t="shared" si="8"/>
        <v>0</v>
      </c>
      <c r="AT26" s="72">
        <f t="shared" si="8"/>
        <v>0</v>
      </c>
      <c r="AU26" s="72">
        <f t="shared" si="8"/>
        <v>0</v>
      </c>
      <c r="AV26" s="72">
        <f t="shared" si="8"/>
        <v>0</v>
      </c>
      <c r="AW26" s="72">
        <f t="shared" si="8"/>
        <v>0</v>
      </c>
      <c r="AX26" s="72">
        <f t="shared" si="8"/>
        <v>0</v>
      </c>
      <c r="AY26" s="72">
        <f t="shared" si="8"/>
        <v>0</v>
      </c>
      <c r="AZ26" s="72">
        <f t="shared" si="8"/>
        <v>0</v>
      </c>
      <c r="BA26" s="72">
        <f t="shared" si="8"/>
        <v>0</v>
      </c>
    </row>
    <row r="27" spans="1:95" ht="48" customHeight="1" x14ac:dyDescent="0.25">
      <c r="B27" s="440" t="s">
        <v>106</v>
      </c>
      <c r="C27" s="445" t="s">
        <v>107</v>
      </c>
      <c r="D27" s="441" t="s">
        <v>93</v>
      </c>
      <c r="E27" s="440">
        <f t="shared" ref="E27:AJ27" si="9">SUBTOTAL(9,E28:E89)</f>
        <v>0</v>
      </c>
      <c r="F27" s="440">
        <f t="shared" si="9"/>
        <v>0</v>
      </c>
      <c r="G27" s="440">
        <f t="shared" si="9"/>
        <v>0</v>
      </c>
      <c r="H27" s="440">
        <f t="shared" si="9"/>
        <v>0</v>
      </c>
      <c r="I27" s="440">
        <f t="shared" si="9"/>
        <v>0</v>
      </c>
      <c r="J27" s="440">
        <f t="shared" si="9"/>
        <v>0</v>
      </c>
      <c r="K27" s="440">
        <f t="shared" si="9"/>
        <v>0</v>
      </c>
      <c r="L27" s="440">
        <f t="shared" si="9"/>
        <v>0.55000000000000004</v>
      </c>
      <c r="M27" s="440">
        <f t="shared" si="9"/>
        <v>0</v>
      </c>
      <c r="N27" s="440">
        <f t="shared" si="9"/>
        <v>9.4589999999999996</v>
      </c>
      <c r="O27" s="440">
        <f t="shared" si="9"/>
        <v>0</v>
      </c>
      <c r="P27" s="440">
        <f t="shared" si="9"/>
        <v>0</v>
      </c>
      <c r="Q27" s="440">
        <f t="shared" si="9"/>
        <v>1E-4</v>
      </c>
      <c r="R27" s="440">
        <f t="shared" si="9"/>
        <v>0.55000000000000004</v>
      </c>
      <c r="S27" s="440">
        <f t="shared" si="9"/>
        <v>0</v>
      </c>
      <c r="T27" s="440">
        <f t="shared" si="9"/>
        <v>7.4540000000000006</v>
      </c>
      <c r="U27" s="440">
        <f t="shared" si="9"/>
        <v>0</v>
      </c>
      <c r="V27" s="440">
        <f t="shared" si="9"/>
        <v>0</v>
      </c>
      <c r="W27" s="440">
        <f t="shared" si="9"/>
        <v>0</v>
      </c>
      <c r="X27" s="440">
        <f t="shared" si="9"/>
        <v>0.55000000000000004</v>
      </c>
      <c r="Y27" s="440">
        <f t="shared" si="9"/>
        <v>0</v>
      </c>
      <c r="Z27" s="440">
        <f t="shared" si="9"/>
        <v>10.304</v>
      </c>
      <c r="AA27" s="440">
        <f t="shared" si="9"/>
        <v>0</v>
      </c>
      <c r="AB27" s="440">
        <f t="shared" si="9"/>
        <v>0</v>
      </c>
      <c r="AC27" s="440">
        <f t="shared" si="9"/>
        <v>1E-4</v>
      </c>
      <c r="AD27" s="440">
        <f t="shared" si="9"/>
        <v>0.25009999999999999</v>
      </c>
      <c r="AE27" s="440">
        <f t="shared" si="9"/>
        <v>1E-4</v>
      </c>
      <c r="AF27" s="440">
        <f t="shared" si="9"/>
        <v>3.2301000000000002</v>
      </c>
      <c r="AG27" s="440">
        <f t="shared" si="9"/>
        <v>1E-4</v>
      </c>
      <c r="AH27" s="440">
        <f t="shared" si="9"/>
        <v>1E-4</v>
      </c>
      <c r="AI27" s="440">
        <f t="shared" si="9"/>
        <v>1E-4</v>
      </c>
      <c r="AJ27" s="440">
        <f t="shared" si="9"/>
        <v>0.50009999999999999</v>
      </c>
      <c r="AK27" s="440">
        <f t="shared" ref="AK27:BA27" si="10">SUBTOTAL(9,AK28:AK89)</f>
        <v>1E-4</v>
      </c>
      <c r="AL27" s="440">
        <f t="shared" si="10"/>
        <v>0.38009999999999999</v>
      </c>
      <c r="AM27" s="440">
        <f t="shared" si="10"/>
        <v>1E-4</v>
      </c>
      <c r="AN27" s="440">
        <f t="shared" si="10"/>
        <v>1E-4</v>
      </c>
      <c r="AO27" s="440">
        <f t="shared" si="10"/>
        <v>0</v>
      </c>
      <c r="AP27" s="440">
        <f t="shared" si="10"/>
        <v>0.75</v>
      </c>
      <c r="AQ27" s="440">
        <f t="shared" si="10"/>
        <v>0</v>
      </c>
      <c r="AR27" s="440">
        <f t="shared" si="10"/>
        <v>2.7990000000000004</v>
      </c>
      <c r="AS27" s="440">
        <f t="shared" si="10"/>
        <v>0</v>
      </c>
      <c r="AT27" s="440">
        <f t="shared" si="10"/>
        <v>0</v>
      </c>
      <c r="AU27" s="440">
        <f t="shared" si="10"/>
        <v>0</v>
      </c>
      <c r="AV27" s="440">
        <f t="shared" si="10"/>
        <v>0.75</v>
      </c>
      <c r="AW27" s="440">
        <f t="shared" si="10"/>
        <v>0</v>
      </c>
      <c r="AX27" s="440">
        <f t="shared" si="10"/>
        <v>2.7990000000000004</v>
      </c>
      <c r="AY27" s="440">
        <f t="shared" si="10"/>
        <v>0</v>
      </c>
      <c r="AZ27" s="440">
        <f t="shared" si="10"/>
        <v>0</v>
      </c>
      <c r="BA27" s="440">
        <f t="shared" si="10"/>
        <v>0</v>
      </c>
    </row>
    <row r="28" spans="1:95" ht="48" customHeight="1" x14ac:dyDescent="0.25">
      <c r="B28" s="440" t="s">
        <v>108</v>
      </c>
      <c r="C28" s="445" t="s">
        <v>109</v>
      </c>
      <c r="D28" s="441" t="s">
        <v>93</v>
      </c>
      <c r="E28" s="440">
        <f t="shared" ref="E28:AJ28" si="11">SUBTOTAL(9,E29:E40)</f>
        <v>0</v>
      </c>
      <c r="F28" s="440">
        <f t="shared" si="11"/>
        <v>0</v>
      </c>
      <c r="G28" s="440">
        <f t="shared" si="11"/>
        <v>0</v>
      </c>
      <c r="H28" s="440">
        <f t="shared" si="11"/>
        <v>0</v>
      </c>
      <c r="I28" s="440">
        <f t="shared" si="11"/>
        <v>0</v>
      </c>
      <c r="J28" s="440">
        <f t="shared" si="11"/>
        <v>0</v>
      </c>
      <c r="K28" s="440">
        <f t="shared" si="11"/>
        <v>0</v>
      </c>
      <c r="L28" s="440">
        <f t="shared" si="11"/>
        <v>0</v>
      </c>
      <c r="M28" s="440">
        <f t="shared" si="11"/>
        <v>0</v>
      </c>
      <c r="N28" s="440">
        <f t="shared" si="11"/>
        <v>0</v>
      </c>
      <c r="O28" s="440">
        <f t="shared" si="11"/>
        <v>0</v>
      </c>
      <c r="P28" s="440">
        <f t="shared" si="11"/>
        <v>0</v>
      </c>
      <c r="Q28" s="440">
        <f t="shared" si="11"/>
        <v>0</v>
      </c>
      <c r="R28" s="440">
        <f t="shared" si="11"/>
        <v>0</v>
      </c>
      <c r="S28" s="440">
        <f t="shared" si="11"/>
        <v>0</v>
      </c>
      <c r="T28" s="440">
        <f t="shared" si="11"/>
        <v>0</v>
      </c>
      <c r="U28" s="440">
        <f t="shared" si="11"/>
        <v>0</v>
      </c>
      <c r="V28" s="440">
        <f t="shared" si="11"/>
        <v>0</v>
      </c>
      <c r="W28" s="440">
        <f t="shared" si="11"/>
        <v>0</v>
      </c>
      <c r="X28" s="440">
        <f t="shared" si="11"/>
        <v>0</v>
      </c>
      <c r="Y28" s="440">
        <f t="shared" si="11"/>
        <v>0</v>
      </c>
      <c r="Z28" s="440">
        <f t="shared" si="11"/>
        <v>0</v>
      </c>
      <c r="AA28" s="440">
        <f t="shared" si="11"/>
        <v>0</v>
      </c>
      <c r="AB28" s="440">
        <f t="shared" si="11"/>
        <v>0</v>
      </c>
      <c r="AC28" s="440">
        <f t="shared" si="11"/>
        <v>0</v>
      </c>
      <c r="AD28" s="440">
        <f t="shared" si="11"/>
        <v>0</v>
      </c>
      <c r="AE28" s="440">
        <f t="shared" si="11"/>
        <v>0</v>
      </c>
      <c r="AF28" s="440">
        <f t="shared" si="11"/>
        <v>0</v>
      </c>
      <c r="AG28" s="440">
        <f t="shared" si="11"/>
        <v>0</v>
      </c>
      <c r="AH28" s="440">
        <f t="shared" si="11"/>
        <v>0</v>
      </c>
      <c r="AI28" s="440">
        <f t="shared" si="11"/>
        <v>0</v>
      </c>
      <c r="AJ28" s="440">
        <f t="shared" si="11"/>
        <v>0</v>
      </c>
      <c r="AK28" s="440">
        <f t="shared" ref="AK28:BA28" si="12">SUBTOTAL(9,AK29:AK40)</f>
        <v>0</v>
      </c>
      <c r="AL28" s="440">
        <f t="shared" si="12"/>
        <v>0</v>
      </c>
      <c r="AM28" s="440">
        <f t="shared" si="12"/>
        <v>0</v>
      </c>
      <c r="AN28" s="440">
        <f t="shared" si="12"/>
        <v>0</v>
      </c>
      <c r="AO28" s="440">
        <f t="shared" si="12"/>
        <v>0</v>
      </c>
      <c r="AP28" s="440">
        <f t="shared" si="12"/>
        <v>0</v>
      </c>
      <c r="AQ28" s="440">
        <f t="shared" si="12"/>
        <v>0</v>
      </c>
      <c r="AR28" s="440">
        <f t="shared" si="12"/>
        <v>0</v>
      </c>
      <c r="AS28" s="440">
        <f t="shared" si="12"/>
        <v>0</v>
      </c>
      <c r="AT28" s="440">
        <f t="shared" si="12"/>
        <v>0</v>
      </c>
      <c r="AU28" s="440">
        <f t="shared" si="12"/>
        <v>0</v>
      </c>
      <c r="AV28" s="440">
        <f t="shared" si="12"/>
        <v>0</v>
      </c>
      <c r="AW28" s="440">
        <f t="shared" si="12"/>
        <v>0</v>
      </c>
      <c r="AX28" s="440">
        <f t="shared" si="12"/>
        <v>0</v>
      </c>
      <c r="AY28" s="440">
        <f t="shared" si="12"/>
        <v>0</v>
      </c>
      <c r="AZ28" s="440">
        <f t="shared" si="12"/>
        <v>0</v>
      </c>
      <c r="BA28" s="440">
        <f t="shared" si="12"/>
        <v>0</v>
      </c>
    </row>
    <row r="29" spans="1:95" ht="48" customHeight="1" x14ac:dyDescent="0.25">
      <c r="B29" s="445" t="s">
        <v>110</v>
      </c>
      <c r="C29" s="445" t="s">
        <v>111</v>
      </c>
      <c r="D29" s="441" t="s">
        <v>93</v>
      </c>
      <c r="E29" s="480">
        <f>SUBTOTAL(9,E30:E32)</f>
        <v>0</v>
      </c>
      <c r="F29" s="480">
        <f t="shared" ref="F29:BA29" si="13">SUBTOTAL(9,F30:F32)</f>
        <v>0</v>
      </c>
      <c r="G29" s="480">
        <f t="shared" si="13"/>
        <v>0</v>
      </c>
      <c r="H29" s="480">
        <f t="shared" si="13"/>
        <v>0</v>
      </c>
      <c r="I29" s="480">
        <f t="shared" si="13"/>
        <v>0</v>
      </c>
      <c r="J29" s="480">
        <f t="shared" si="13"/>
        <v>0</v>
      </c>
      <c r="K29" s="480">
        <f t="shared" si="13"/>
        <v>0</v>
      </c>
      <c r="L29" s="480">
        <f t="shared" si="13"/>
        <v>0</v>
      </c>
      <c r="M29" s="480">
        <f t="shared" si="13"/>
        <v>0</v>
      </c>
      <c r="N29" s="480">
        <f t="shared" si="13"/>
        <v>0</v>
      </c>
      <c r="O29" s="480">
        <f t="shared" si="13"/>
        <v>0</v>
      </c>
      <c r="P29" s="480">
        <f t="shared" si="13"/>
        <v>0</v>
      </c>
      <c r="Q29" s="480">
        <f t="shared" si="13"/>
        <v>0</v>
      </c>
      <c r="R29" s="480">
        <f t="shared" si="13"/>
        <v>0</v>
      </c>
      <c r="S29" s="480">
        <f t="shared" si="13"/>
        <v>0</v>
      </c>
      <c r="T29" s="480">
        <f t="shared" si="13"/>
        <v>0</v>
      </c>
      <c r="U29" s="480">
        <f t="shared" si="13"/>
        <v>0</v>
      </c>
      <c r="V29" s="480">
        <f t="shared" si="13"/>
        <v>0</v>
      </c>
      <c r="W29" s="480">
        <f t="shared" si="13"/>
        <v>0</v>
      </c>
      <c r="X29" s="480">
        <f t="shared" si="13"/>
        <v>0</v>
      </c>
      <c r="Y29" s="480">
        <f t="shared" si="13"/>
        <v>0</v>
      </c>
      <c r="Z29" s="480">
        <f t="shared" si="13"/>
        <v>0</v>
      </c>
      <c r="AA29" s="480">
        <f t="shared" si="13"/>
        <v>0</v>
      </c>
      <c r="AB29" s="480">
        <f t="shared" si="13"/>
        <v>0</v>
      </c>
      <c r="AC29" s="480">
        <f t="shared" si="13"/>
        <v>0</v>
      </c>
      <c r="AD29" s="480">
        <f t="shared" si="13"/>
        <v>0</v>
      </c>
      <c r="AE29" s="480">
        <f t="shared" si="13"/>
        <v>0</v>
      </c>
      <c r="AF29" s="480">
        <f t="shared" si="13"/>
        <v>0</v>
      </c>
      <c r="AG29" s="480">
        <f t="shared" si="13"/>
        <v>0</v>
      </c>
      <c r="AH29" s="480">
        <f t="shared" si="13"/>
        <v>0</v>
      </c>
      <c r="AI29" s="480">
        <f t="shared" si="13"/>
        <v>0</v>
      </c>
      <c r="AJ29" s="480">
        <f t="shared" si="13"/>
        <v>0</v>
      </c>
      <c r="AK29" s="480">
        <f t="shared" si="13"/>
        <v>0</v>
      </c>
      <c r="AL29" s="480">
        <f t="shared" si="13"/>
        <v>0</v>
      </c>
      <c r="AM29" s="480">
        <f t="shared" si="13"/>
        <v>0</v>
      </c>
      <c r="AN29" s="480">
        <f t="shared" si="13"/>
        <v>0</v>
      </c>
      <c r="AO29" s="480">
        <f t="shared" si="13"/>
        <v>0</v>
      </c>
      <c r="AP29" s="480">
        <f t="shared" si="13"/>
        <v>0</v>
      </c>
      <c r="AQ29" s="480">
        <f t="shared" si="13"/>
        <v>0</v>
      </c>
      <c r="AR29" s="480">
        <f t="shared" si="13"/>
        <v>0</v>
      </c>
      <c r="AS29" s="480">
        <f t="shared" si="13"/>
        <v>0</v>
      </c>
      <c r="AT29" s="480">
        <f t="shared" si="13"/>
        <v>0</v>
      </c>
      <c r="AU29" s="480">
        <f t="shared" si="13"/>
        <v>0</v>
      </c>
      <c r="AV29" s="480">
        <f t="shared" si="13"/>
        <v>0</v>
      </c>
      <c r="AW29" s="480">
        <f t="shared" si="13"/>
        <v>0</v>
      </c>
      <c r="AX29" s="480">
        <f t="shared" si="13"/>
        <v>0</v>
      </c>
      <c r="AY29" s="480">
        <f t="shared" si="13"/>
        <v>0</v>
      </c>
      <c r="AZ29" s="480">
        <f t="shared" si="13"/>
        <v>0</v>
      </c>
      <c r="BA29" s="480">
        <f t="shared" si="13"/>
        <v>0</v>
      </c>
    </row>
    <row r="30" spans="1:95" ht="42" customHeight="1" x14ac:dyDescent="0.25">
      <c r="B30" s="446" t="s">
        <v>112</v>
      </c>
      <c r="C30" s="447" t="s">
        <v>113</v>
      </c>
      <c r="D30" s="72" t="s">
        <v>93</v>
      </c>
      <c r="E30" s="72" t="s">
        <v>190</v>
      </c>
      <c r="F30" s="326">
        <v>0</v>
      </c>
      <c r="G30" s="326">
        <v>0</v>
      </c>
      <c r="H30" s="326">
        <v>0</v>
      </c>
      <c r="I30" s="326">
        <v>0</v>
      </c>
      <c r="J30" s="326">
        <v>0</v>
      </c>
      <c r="K30" s="326" t="s">
        <v>190</v>
      </c>
      <c r="L30" s="326">
        <v>0</v>
      </c>
      <c r="M30" s="326">
        <v>0</v>
      </c>
      <c r="N30" s="326">
        <v>0</v>
      </c>
      <c r="O30" s="326">
        <v>0</v>
      </c>
      <c r="P30" s="326">
        <v>0</v>
      </c>
      <c r="Q30" s="72" t="s">
        <v>190</v>
      </c>
      <c r="R30" s="326">
        <v>0</v>
      </c>
      <c r="S30" s="326">
        <v>0</v>
      </c>
      <c r="T30" s="326">
        <v>0</v>
      </c>
      <c r="U30" s="326">
        <v>0</v>
      </c>
      <c r="V30" s="326">
        <v>0</v>
      </c>
      <c r="W30" s="72" t="s">
        <v>190</v>
      </c>
      <c r="X30" s="326">
        <v>0</v>
      </c>
      <c r="Y30" s="326">
        <v>0</v>
      </c>
      <c r="Z30" s="326">
        <v>0</v>
      </c>
      <c r="AA30" s="326">
        <v>0</v>
      </c>
      <c r="AB30" s="326">
        <v>0</v>
      </c>
      <c r="AC30" s="326" t="s">
        <v>190</v>
      </c>
      <c r="AD30" s="326">
        <v>0</v>
      </c>
      <c r="AE30" s="326">
        <v>0</v>
      </c>
      <c r="AF30" s="326">
        <v>0</v>
      </c>
      <c r="AG30" s="326">
        <v>0</v>
      </c>
      <c r="AH30" s="326">
        <v>0</v>
      </c>
      <c r="AI30" s="326" t="s">
        <v>190</v>
      </c>
      <c r="AJ30" s="326">
        <v>0</v>
      </c>
      <c r="AK30" s="326">
        <v>0</v>
      </c>
      <c r="AL30" s="326">
        <v>0</v>
      </c>
      <c r="AM30" s="326">
        <v>0</v>
      </c>
      <c r="AN30" s="326">
        <v>0</v>
      </c>
      <c r="AO30" s="326" t="s">
        <v>190</v>
      </c>
      <c r="AP30" s="326">
        <v>0</v>
      </c>
      <c r="AQ30" s="326">
        <v>0</v>
      </c>
      <c r="AR30" s="326">
        <v>0</v>
      </c>
      <c r="AS30" s="326">
        <v>0</v>
      </c>
      <c r="AT30" s="326">
        <v>0</v>
      </c>
      <c r="AU30" s="326" t="s">
        <v>190</v>
      </c>
      <c r="AV30" s="326">
        <v>0</v>
      </c>
      <c r="AW30" s="326">
        <v>0</v>
      </c>
      <c r="AX30" s="326">
        <v>0</v>
      </c>
      <c r="AY30" s="326">
        <v>0</v>
      </c>
      <c r="AZ30" s="326">
        <v>0</v>
      </c>
      <c r="BA30" s="72" t="s">
        <v>190</v>
      </c>
    </row>
    <row r="31" spans="1:95" ht="42" customHeight="1" x14ac:dyDescent="0.25">
      <c r="B31" s="446" t="s">
        <v>114</v>
      </c>
      <c r="C31" s="447" t="s">
        <v>115</v>
      </c>
      <c r="D31" s="72" t="s">
        <v>93</v>
      </c>
      <c r="E31" s="326" t="s">
        <v>190</v>
      </c>
      <c r="F31" s="326">
        <v>0</v>
      </c>
      <c r="G31" s="326">
        <v>0</v>
      </c>
      <c r="H31" s="326">
        <v>0</v>
      </c>
      <c r="I31" s="326">
        <v>0</v>
      </c>
      <c r="J31" s="326">
        <v>0</v>
      </c>
      <c r="K31" s="326" t="s">
        <v>190</v>
      </c>
      <c r="L31" s="326">
        <v>0</v>
      </c>
      <c r="M31" s="326">
        <v>0</v>
      </c>
      <c r="N31" s="326">
        <v>0</v>
      </c>
      <c r="O31" s="326">
        <v>0</v>
      </c>
      <c r="P31" s="326">
        <v>0</v>
      </c>
      <c r="Q31" s="72" t="s">
        <v>190</v>
      </c>
      <c r="R31" s="326">
        <v>0</v>
      </c>
      <c r="S31" s="326">
        <v>0</v>
      </c>
      <c r="T31" s="326">
        <v>0</v>
      </c>
      <c r="U31" s="326">
        <v>0</v>
      </c>
      <c r="V31" s="326">
        <v>0</v>
      </c>
      <c r="W31" s="72" t="s">
        <v>190</v>
      </c>
      <c r="X31" s="326">
        <v>0</v>
      </c>
      <c r="Y31" s="326">
        <v>0</v>
      </c>
      <c r="Z31" s="326">
        <v>0</v>
      </c>
      <c r="AA31" s="326">
        <v>0</v>
      </c>
      <c r="AB31" s="326">
        <v>0</v>
      </c>
      <c r="AC31" s="326" t="s">
        <v>190</v>
      </c>
      <c r="AD31" s="326">
        <v>0</v>
      </c>
      <c r="AE31" s="326">
        <v>0</v>
      </c>
      <c r="AF31" s="326">
        <v>0</v>
      </c>
      <c r="AG31" s="326">
        <v>0</v>
      </c>
      <c r="AH31" s="326">
        <v>0</v>
      </c>
      <c r="AI31" s="326" t="s">
        <v>190</v>
      </c>
      <c r="AJ31" s="326">
        <v>0</v>
      </c>
      <c r="AK31" s="326">
        <v>0</v>
      </c>
      <c r="AL31" s="326">
        <v>0</v>
      </c>
      <c r="AM31" s="326">
        <v>0</v>
      </c>
      <c r="AN31" s="326">
        <v>0</v>
      </c>
      <c r="AO31" s="326" t="s">
        <v>190</v>
      </c>
      <c r="AP31" s="326">
        <v>0</v>
      </c>
      <c r="AQ31" s="326">
        <v>0</v>
      </c>
      <c r="AR31" s="326">
        <v>0</v>
      </c>
      <c r="AS31" s="326">
        <v>0</v>
      </c>
      <c r="AT31" s="326">
        <v>0</v>
      </c>
      <c r="AU31" s="326" t="s">
        <v>190</v>
      </c>
      <c r="AV31" s="326">
        <v>0</v>
      </c>
      <c r="AW31" s="326">
        <v>0</v>
      </c>
      <c r="AX31" s="326">
        <v>0</v>
      </c>
      <c r="AY31" s="326">
        <v>0</v>
      </c>
      <c r="AZ31" s="326">
        <v>0</v>
      </c>
      <c r="BA31" s="72" t="s">
        <v>190</v>
      </c>
    </row>
    <row r="32" spans="1:95" s="117" customFormat="1" ht="42" customHeight="1" x14ac:dyDescent="0.25">
      <c r="A32" s="105"/>
      <c r="B32" s="446" t="s">
        <v>116</v>
      </c>
      <c r="C32" s="447" t="s">
        <v>117</v>
      </c>
      <c r="D32" s="72" t="s">
        <v>93</v>
      </c>
      <c r="E32" s="326" t="s">
        <v>190</v>
      </c>
      <c r="F32" s="326">
        <v>0</v>
      </c>
      <c r="G32" s="326">
        <v>0</v>
      </c>
      <c r="H32" s="326">
        <v>0</v>
      </c>
      <c r="I32" s="326">
        <v>0</v>
      </c>
      <c r="J32" s="326">
        <v>0</v>
      </c>
      <c r="K32" s="326" t="s">
        <v>190</v>
      </c>
      <c r="L32" s="326">
        <v>0</v>
      </c>
      <c r="M32" s="326">
        <v>0</v>
      </c>
      <c r="N32" s="326">
        <v>0</v>
      </c>
      <c r="O32" s="326">
        <v>0</v>
      </c>
      <c r="P32" s="326">
        <v>0</v>
      </c>
      <c r="Q32" s="72" t="s">
        <v>190</v>
      </c>
      <c r="R32" s="326">
        <v>0</v>
      </c>
      <c r="S32" s="326">
        <v>0</v>
      </c>
      <c r="T32" s="326">
        <v>0</v>
      </c>
      <c r="U32" s="326">
        <v>0</v>
      </c>
      <c r="V32" s="326">
        <v>0</v>
      </c>
      <c r="W32" s="72" t="s">
        <v>190</v>
      </c>
      <c r="X32" s="326">
        <v>0</v>
      </c>
      <c r="Y32" s="326">
        <v>0</v>
      </c>
      <c r="Z32" s="326">
        <v>0</v>
      </c>
      <c r="AA32" s="326">
        <v>0</v>
      </c>
      <c r="AB32" s="326">
        <v>0</v>
      </c>
      <c r="AC32" s="326" t="s">
        <v>190</v>
      </c>
      <c r="AD32" s="326">
        <v>0</v>
      </c>
      <c r="AE32" s="326">
        <v>0</v>
      </c>
      <c r="AF32" s="326">
        <v>0</v>
      </c>
      <c r="AG32" s="326">
        <v>0</v>
      </c>
      <c r="AH32" s="326">
        <v>0</v>
      </c>
      <c r="AI32" s="326" t="s">
        <v>190</v>
      </c>
      <c r="AJ32" s="326">
        <v>0</v>
      </c>
      <c r="AK32" s="326">
        <v>0</v>
      </c>
      <c r="AL32" s="326">
        <v>0</v>
      </c>
      <c r="AM32" s="326">
        <v>0</v>
      </c>
      <c r="AN32" s="326">
        <v>0</v>
      </c>
      <c r="AO32" s="326" t="s">
        <v>190</v>
      </c>
      <c r="AP32" s="326">
        <v>0</v>
      </c>
      <c r="AQ32" s="326">
        <v>0</v>
      </c>
      <c r="AR32" s="326">
        <v>0</v>
      </c>
      <c r="AS32" s="326">
        <v>0</v>
      </c>
      <c r="AT32" s="326">
        <v>0</v>
      </c>
      <c r="AU32" s="326" t="s">
        <v>190</v>
      </c>
      <c r="AV32" s="326">
        <v>0</v>
      </c>
      <c r="AW32" s="326">
        <v>0</v>
      </c>
      <c r="AX32" s="326">
        <v>0</v>
      </c>
      <c r="AY32" s="326">
        <v>0</v>
      </c>
      <c r="AZ32" s="326">
        <v>0</v>
      </c>
      <c r="BA32" s="72" t="s">
        <v>190</v>
      </c>
      <c r="BB32" s="105"/>
    </row>
    <row r="33" spans="1:54" s="1002" customFormat="1" ht="33" customHeight="1" x14ac:dyDescent="0.25">
      <c r="B33" s="963" t="s">
        <v>116</v>
      </c>
      <c r="C33" s="399" t="s">
        <v>1738</v>
      </c>
      <c r="D33" s="76" t="s">
        <v>1740</v>
      </c>
      <c r="E33" s="508" t="s">
        <v>190</v>
      </c>
      <c r="F33" s="508" t="s">
        <v>190</v>
      </c>
      <c r="G33" s="508" t="s">
        <v>190</v>
      </c>
      <c r="H33" s="508" t="s">
        <v>190</v>
      </c>
      <c r="I33" s="508" t="s">
        <v>190</v>
      </c>
      <c r="J33" s="508" t="s">
        <v>190</v>
      </c>
      <c r="K33" s="508" t="s">
        <v>190</v>
      </c>
      <c r="L33" s="508" t="s">
        <v>190</v>
      </c>
      <c r="M33" s="508" t="s">
        <v>190</v>
      </c>
      <c r="N33" s="508" t="s">
        <v>190</v>
      </c>
      <c r="O33" s="508" t="s">
        <v>190</v>
      </c>
      <c r="P33" s="508" t="s">
        <v>190</v>
      </c>
      <c r="Q33" s="508" t="s">
        <v>190</v>
      </c>
      <c r="R33" s="508" t="s">
        <v>190</v>
      </c>
      <c r="S33" s="508" t="s">
        <v>190</v>
      </c>
      <c r="T33" s="508" t="s">
        <v>190</v>
      </c>
      <c r="U33" s="508" t="s">
        <v>190</v>
      </c>
      <c r="V33" s="508" t="s">
        <v>190</v>
      </c>
      <c r="W33" s="508" t="s">
        <v>190</v>
      </c>
      <c r="X33" s="508" t="s">
        <v>190</v>
      </c>
      <c r="Y33" s="508" t="s">
        <v>190</v>
      </c>
      <c r="Z33" s="508" t="s">
        <v>190</v>
      </c>
      <c r="AA33" s="508" t="s">
        <v>190</v>
      </c>
      <c r="AB33" s="508" t="s">
        <v>190</v>
      </c>
      <c r="AC33" s="508" t="s">
        <v>190</v>
      </c>
      <c r="AD33" s="508" t="s">
        <v>190</v>
      </c>
      <c r="AE33" s="508" t="s">
        <v>190</v>
      </c>
      <c r="AF33" s="508" t="s">
        <v>190</v>
      </c>
      <c r="AG33" s="508" t="s">
        <v>190</v>
      </c>
      <c r="AH33" s="508" t="s">
        <v>190</v>
      </c>
      <c r="AI33" s="508" t="s">
        <v>190</v>
      </c>
      <c r="AJ33" s="508" t="s">
        <v>190</v>
      </c>
      <c r="AK33" s="508" t="s">
        <v>190</v>
      </c>
      <c r="AL33" s="508" t="s">
        <v>190</v>
      </c>
      <c r="AM33" s="508" t="s">
        <v>190</v>
      </c>
      <c r="AN33" s="508" t="s">
        <v>190</v>
      </c>
      <c r="AO33" s="508" t="s">
        <v>190</v>
      </c>
      <c r="AP33" s="508" t="s">
        <v>190</v>
      </c>
      <c r="AQ33" s="508" t="s">
        <v>190</v>
      </c>
      <c r="AR33" s="508" t="s">
        <v>190</v>
      </c>
      <c r="AS33" s="508" t="s">
        <v>190</v>
      </c>
      <c r="AT33" s="508" t="s">
        <v>190</v>
      </c>
      <c r="AU33" s="508" t="s">
        <v>190</v>
      </c>
      <c r="AV33" s="508" t="s">
        <v>190</v>
      </c>
      <c r="AW33" s="508" t="s">
        <v>190</v>
      </c>
      <c r="AX33" s="508" t="s">
        <v>190</v>
      </c>
      <c r="AY33" s="508" t="s">
        <v>190</v>
      </c>
      <c r="AZ33" s="508" t="s">
        <v>190</v>
      </c>
      <c r="BA33" s="508" t="s">
        <v>190</v>
      </c>
    </row>
    <row r="34" spans="1:54" s="117" customFormat="1" ht="48" customHeight="1" x14ac:dyDescent="0.25">
      <c r="A34" s="105"/>
      <c r="B34" s="440" t="s">
        <v>118</v>
      </c>
      <c r="C34" s="445" t="s">
        <v>119</v>
      </c>
      <c r="D34" s="440" t="s">
        <v>93</v>
      </c>
      <c r="E34" s="398">
        <f>SUBTOTAL(9,E35:E36)</f>
        <v>0</v>
      </c>
      <c r="F34" s="398">
        <f t="shared" ref="F34:BA34" si="14">SUBTOTAL(9,F35:F36)</f>
        <v>0</v>
      </c>
      <c r="G34" s="398">
        <f t="shared" si="14"/>
        <v>0</v>
      </c>
      <c r="H34" s="398">
        <f t="shared" si="14"/>
        <v>0</v>
      </c>
      <c r="I34" s="398">
        <f t="shared" si="14"/>
        <v>0</v>
      </c>
      <c r="J34" s="398">
        <f t="shared" si="14"/>
        <v>0</v>
      </c>
      <c r="K34" s="398">
        <f t="shared" si="14"/>
        <v>0</v>
      </c>
      <c r="L34" s="398">
        <f t="shared" si="14"/>
        <v>0</v>
      </c>
      <c r="M34" s="398">
        <f t="shared" si="14"/>
        <v>0</v>
      </c>
      <c r="N34" s="398">
        <f t="shared" si="14"/>
        <v>0</v>
      </c>
      <c r="O34" s="398">
        <f t="shared" si="14"/>
        <v>0</v>
      </c>
      <c r="P34" s="398">
        <f t="shared" si="14"/>
        <v>0</v>
      </c>
      <c r="Q34" s="398">
        <f t="shared" si="14"/>
        <v>0</v>
      </c>
      <c r="R34" s="398">
        <f t="shared" si="14"/>
        <v>0</v>
      </c>
      <c r="S34" s="398">
        <f t="shared" si="14"/>
        <v>0</v>
      </c>
      <c r="T34" s="398">
        <f t="shared" si="14"/>
        <v>0</v>
      </c>
      <c r="U34" s="398">
        <f t="shared" si="14"/>
        <v>0</v>
      </c>
      <c r="V34" s="398">
        <f t="shared" si="14"/>
        <v>0</v>
      </c>
      <c r="W34" s="398">
        <f t="shared" si="14"/>
        <v>0</v>
      </c>
      <c r="X34" s="398">
        <f t="shared" si="14"/>
        <v>0</v>
      </c>
      <c r="Y34" s="398">
        <f t="shared" si="14"/>
        <v>0</v>
      </c>
      <c r="Z34" s="398">
        <f t="shared" si="14"/>
        <v>0</v>
      </c>
      <c r="AA34" s="398">
        <f t="shared" si="14"/>
        <v>0</v>
      </c>
      <c r="AB34" s="398">
        <f t="shared" si="14"/>
        <v>0</v>
      </c>
      <c r="AC34" s="398">
        <f t="shared" si="14"/>
        <v>0</v>
      </c>
      <c r="AD34" s="398">
        <f t="shared" si="14"/>
        <v>0</v>
      </c>
      <c r="AE34" s="398">
        <f t="shared" si="14"/>
        <v>0</v>
      </c>
      <c r="AF34" s="398">
        <f t="shared" si="14"/>
        <v>0</v>
      </c>
      <c r="AG34" s="398">
        <f t="shared" si="14"/>
        <v>0</v>
      </c>
      <c r="AH34" s="398">
        <f t="shared" si="14"/>
        <v>0</v>
      </c>
      <c r="AI34" s="398">
        <f t="shared" si="14"/>
        <v>0</v>
      </c>
      <c r="AJ34" s="398">
        <f t="shared" si="14"/>
        <v>0</v>
      </c>
      <c r="AK34" s="398">
        <f t="shared" si="14"/>
        <v>0</v>
      </c>
      <c r="AL34" s="398">
        <f t="shared" si="14"/>
        <v>0</v>
      </c>
      <c r="AM34" s="398">
        <f t="shared" si="14"/>
        <v>0</v>
      </c>
      <c r="AN34" s="398">
        <f t="shared" si="14"/>
        <v>0</v>
      </c>
      <c r="AO34" s="398">
        <f t="shared" si="14"/>
        <v>0</v>
      </c>
      <c r="AP34" s="398">
        <f t="shared" si="14"/>
        <v>0</v>
      </c>
      <c r="AQ34" s="398">
        <f t="shared" si="14"/>
        <v>0</v>
      </c>
      <c r="AR34" s="398">
        <f t="shared" si="14"/>
        <v>0</v>
      </c>
      <c r="AS34" s="398">
        <f t="shared" si="14"/>
        <v>0</v>
      </c>
      <c r="AT34" s="398">
        <f t="shared" si="14"/>
        <v>0</v>
      </c>
      <c r="AU34" s="398">
        <f t="shared" si="14"/>
        <v>0</v>
      </c>
      <c r="AV34" s="398">
        <f t="shared" si="14"/>
        <v>0</v>
      </c>
      <c r="AW34" s="398">
        <f t="shared" si="14"/>
        <v>0</v>
      </c>
      <c r="AX34" s="398">
        <f t="shared" si="14"/>
        <v>0</v>
      </c>
      <c r="AY34" s="398">
        <f t="shared" si="14"/>
        <v>0</v>
      </c>
      <c r="AZ34" s="398">
        <f t="shared" si="14"/>
        <v>0</v>
      </c>
      <c r="BA34" s="398">
        <f t="shared" si="14"/>
        <v>0</v>
      </c>
      <c r="BB34" s="105"/>
    </row>
    <row r="35" spans="1:54" ht="42" customHeight="1" x14ac:dyDescent="0.25">
      <c r="B35" s="447" t="s">
        <v>120</v>
      </c>
      <c r="C35" s="447" t="s">
        <v>121</v>
      </c>
      <c r="D35" s="72" t="s">
        <v>93</v>
      </c>
      <c r="E35" s="326" t="s">
        <v>190</v>
      </c>
      <c r="F35" s="326">
        <v>0</v>
      </c>
      <c r="G35" s="326">
        <v>0</v>
      </c>
      <c r="H35" s="326">
        <v>0</v>
      </c>
      <c r="I35" s="326">
        <v>0</v>
      </c>
      <c r="J35" s="326">
        <v>0</v>
      </c>
      <c r="K35" s="326" t="s">
        <v>190</v>
      </c>
      <c r="L35" s="326">
        <v>0</v>
      </c>
      <c r="M35" s="326">
        <v>0</v>
      </c>
      <c r="N35" s="326">
        <v>0</v>
      </c>
      <c r="O35" s="326">
        <v>0</v>
      </c>
      <c r="P35" s="326">
        <v>0</v>
      </c>
      <c r="Q35" s="326" t="s">
        <v>190</v>
      </c>
      <c r="R35" s="326">
        <v>0</v>
      </c>
      <c r="S35" s="326">
        <v>0</v>
      </c>
      <c r="T35" s="326">
        <v>0</v>
      </c>
      <c r="U35" s="326">
        <v>0</v>
      </c>
      <c r="V35" s="326">
        <v>0</v>
      </c>
      <c r="W35" s="326" t="s">
        <v>190</v>
      </c>
      <c r="X35" s="326">
        <v>0</v>
      </c>
      <c r="Y35" s="326">
        <v>0</v>
      </c>
      <c r="Z35" s="326">
        <v>0</v>
      </c>
      <c r="AA35" s="326">
        <v>0</v>
      </c>
      <c r="AB35" s="326">
        <v>0</v>
      </c>
      <c r="AC35" s="326" t="s">
        <v>190</v>
      </c>
      <c r="AD35" s="326">
        <v>0</v>
      </c>
      <c r="AE35" s="326">
        <v>0</v>
      </c>
      <c r="AF35" s="326">
        <v>0</v>
      </c>
      <c r="AG35" s="326">
        <v>0</v>
      </c>
      <c r="AH35" s="326">
        <v>0</v>
      </c>
      <c r="AI35" s="326" t="s">
        <v>190</v>
      </c>
      <c r="AJ35" s="326">
        <v>0</v>
      </c>
      <c r="AK35" s="326">
        <v>0</v>
      </c>
      <c r="AL35" s="326">
        <v>0</v>
      </c>
      <c r="AM35" s="326">
        <v>0</v>
      </c>
      <c r="AN35" s="326">
        <v>0</v>
      </c>
      <c r="AO35" s="326" t="s">
        <v>190</v>
      </c>
      <c r="AP35" s="326">
        <v>0</v>
      </c>
      <c r="AQ35" s="326">
        <v>0</v>
      </c>
      <c r="AR35" s="326">
        <v>0</v>
      </c>
      <c r="AS35" s="326">
        <v>0</v>
      </c>
      <c r="AT35" s="326">
        <v>0</v>
      </c>
      <c r="AU35" s="326" t="s">
        <v>190</v>
      </c>
      <c r="AV35" s="326">
        <v>0</v>
      </c>
      <c r="AW35" s="326">
        <v>0</v>
      </c>
      <c r="AX35" s="326">
        <v>0</v>
      </c>
      <c r="AY35" s="326">
        <v>0</v>
      </c>
      <c r="AZ35" s="326">
        <v>0</v>
      </c>
      <c r="BA35" s="326" t="s">
        <v>190</v>
      </c>
    </row>
    <row r="36" spans="1:54" ht="42" customHeight="1" x14ac:dyDescent="0.25">
      <c r="B36" s="446" t="s">
        <v>122</v>
      </c>
      <c r="C36" s="447" t="s">
        <v>123</v>
      </c>
      <c r="D36" s="72" t="s">
        <v>93</v>
      </c>
      <c r="E36" s="326" t="s">
        <v>190</v>
      </c>
      <c r="F36" s="326">
        <v>0</v>
      </c>
      <c r="G36" s="326">
        <v>0</v>
      </c>
      <c r="H36" s="326">
        <v>0</v>
      </c>
      <c r="I36" s="326">
        <v>0</v>
      </c>
      <c r="J36" s="326">
        <v>0</v>
      </c>
      <c r="K36" s="326" t="s">
        <v>190</v>
      </c>
      <c r="L36" s="326">
        <v>0</v>
      </c>
      <c r="M36" s="326">
        <v>0</v>
      </c>
      <c r="N36" s="326">
        <v>0</v>
      </c>
      <c r="O36" s="326">
        <v>0</v>
      </c>
      <c r="P36" s="326">
        <v>0</v>
      </c>
      <c r="Q36" s="326" t="s">
        <v>190</v>
      </c>
      <c r="R36" s="326">
        <v>0</v>
      </c>
      <c r="S36" s="326">
        <v>0</v>
      </c>
      <c r="T36" s="326">
        <v>0</v>
      </c>
      <c r="U36" s="326">
        <v>0</v>
      </c>
      <c r="V36" s="326">
        <v>0</v>
      </c>
      <c r="W36" s="326" t="s">
        <v>190</v>
      </c>
      <c r="X36" s="326">
        <v>0</v>
      </c>
      <c r="Y36" s="326">
        <v>0</v>
      </c>
      <c r="Z36" s="326">
        <v>0</v>
      </c>
      <c r="AA36" s="326">
        <v>0</v>
      </c>
      <c r="AB36" s="326">
        <v>0</v>
      </c>
      <c r="AC36" s="326" t="s">
        <v>190</v>
      </c>
      <c r="AD36" s="326">
        <v>0</v>
      </c>
      <c r="AE36" s="326">
        <v>0</v>
      </c>
      <c r="AF36" s="326">
        <v>0</v>
      </c>
      <c r="AG36" s="326">
        <v>0</v>
      </c>
      <c r="AH36" s="326">
        <v>0</v>
      </c>
      <c r="AI36" s="326" t="s">
        <v>190</v>
      </c>
      <c r="AJ36" s="326">
        <v>0</v>
      </c>
      <c r="AK36" s="326">
        <v>0</v>
      </c>
      <c r="AL36" s="326">
        <v>0</v>
      </c>
      <c r="AM36" s="326">
        <v>0</v>
      </c>
      <c r="AN36" s="326">
        <v>0</v>
      </c>
      <c r="AO36" s="326" t="s">
        <v>190</v>
      </c>
      <c r="AP36" s="326">
        <v>0</v>
      </c>
      <c r="AQ36" s="326">
        <v>0</v>
      </c>
      <c r="AR36" s="326">
        <v>0</v>
      </c>
      <c r="AS36" s="326">
        <v>0</v>
      </c>
      <c r="AT36" s="326">
        <v>0</v>
      </c>
      <c r="AU36" s="326" t="s">
        <v>190</v>
      </c>
      <c r="AV36" s="326">
        <v>0</v>
      </c>
      <c r="AW36" s="326">
        <v>0</v>
      </c>
      <c r="AX36" s="326">
        <v>0</v>
      </c>
      <c r="AY36" s="326">
        <v>0</v>
      </c>
      <c r="AZ36" s="326">
        <v>0</v>
      </c>
      <c r="BA36" s="326" t="s">
        <v>190</v>
      </c>
    </row>
    <row r="37" spans="1:54" ht="48" customHeight="1" x14ac:dyDescent="0.25">
      <c r="B37" s="440" t="s">
        <v>124</v>
      </c>
      <c r="C37" s="440" t="s">
        <v>125</v>
      </c>
      <c r="D37" s="440" t="s">
        <v>93</v>
      </c>
      <c r="E37" s="396">
        <f>SUBTOTAL(9,E38)</f>
        <v>0</v>
      </c>
      <c r="F37" s="396">
        <f t="shared" ref="F37:BA37" si="15">SUBTOTAL(9,F38)</f>
        <v>0</v>
      </c>
      <c r="G37" s="396">
        <f t="shared" si="15"/>
        <v>0</v>
      </c>
      <c r="H37" s="396">
        <f t="shared" si="15"/>
        <v>0</v>
      </c>
      <c r="I37" s="396">
        <f t="shared" si="15"/>
        <v>0</v>
      </c>
      <c r="J37" s="396">
        <f t="shared" si="15"/>
        <v>0</v>
      </c>
      <c r="K37" s="396">
        <f t="shared" si="15"/>
        <v>0</v>
      </c>
      <c r="L37" s="396">
        <f t="shared" si="15"/>
        <v>0</v>
      </c>
      <c r="M37" s="396">
        <f t="shared" si="15"/>
        <v>0</v>
      </c>
      <c r="N37" s="396">
        <f t="shared" si="15"/>
        <v>0</v>
      </c>
      <c r="O37" s="396">
        <f t="shared" si="15"/>
        <v>0</v>
      </c>
      <c r="P37" s="396">
        <f t="shared" si="15"/>
        <v>0</v>
      </c>
      <c r="Q37" s="396">
        <f t="shared" si="15"/>
        <v>0</v>
      </c>
      <c r="R37" s="396">
        <f t="shared" si="15"/>
        <v>0</v>
      </c>
      <c r="S37" s="396">
        <f t="shared" si="15"/>
        <v>0</v>
      </c>
      <c r="T37" s="396">
        <f t="shared" si="15"/>
        <v>0</v>
      </c>
      <c r="U37" s="396">
        <f t="shared" si="15"/>
        <v>0</v>
      </c>
      <c r="V37" s="396">
        <f t="shared" si="15"/>
        <v>0</v>
      </c>
      <c r="W37" s="396">
        <f t="shared" si="15"/>
        <v>0</v>
      </c>
      <c r="X37" s="396">
        <f t="shared" si="15"/>
        <v>0</v>
      </c>
      <c r="Y37" s="396">
        <f t="shared" si="15"/>
        <v>0</v>
      </c>
      <c r="Z37" s="396">
        <f t="shared" si="15"/>
        <v>0</v>
      </c>
      <c r="AA37" s="396">
        <f t="shared" si="15"/>
        <v>0</v>
      </c>
      <c r="AB37" s="396">
        <f t="shared" si="15"/>
        <v>0</v>
      </c>
      <c r="AC37" s="396">
        <f t="shared" si="15"/>
        <v>0</v>
      </c>
      <c r="AD37" s="396">
        <f t="shared" si="15"/>
        <v>0</v>
      </c>
      <c r="AE37" s="396">
        <f t="shared" si="15"/>
        <v>0</v>
      </c>
      <c r="AF37" s="396">
        <f t="shared" si="15"/>
        <v>0</v>
      </c>
      <c r="AG37" s="396">
        <f t="shared" si="15"/>
        <v>0</v>
      </c>
      <c r="AH37" s="396">
        <f t="shared" si="15"/>
        <v>0</v>
      </c>
      <c r="AI37" s="396">
        <f t="shared" si="15"/>
        <v>0</v>
      </c>
      <c r="AJ37" s="396">
        <f t="shared" si="15"/>
        <v>0</v>
      </c>
      <c r="AK37" s="396">
        <f t="shared" si="15"/>
        <v>0</v>
      </c>
      <c r="AL37" s="396">
        <f t="shared" si="15"/>
        <v>0</v>
      </c>
      <c r="AM37" s="396">
        <f t="shared" si="15"/>
        <v>0</v>
      </c>
      <c r="AN37" s="396">
        <f t="shared" si="15"/>
        <v>0</v>
      </c>
      <c r="AO37" s="396">
        <f t="shared" si="15"/>
        <v>0</v>
      </c>
      <c r="AP37" s="396">
        <f t="shared" si="15"/>
        <v>0</v>
      </c>
      <c r="AQ37" s="396">
        <f t="shared" si="15"/>
        <v>0</v>
      </c>
      <c r="AR37" s="396">
        <f t="shared" si="15"/>
        <v>0</v>
      </c>
      <c r="AS37" s="396">
        <f t="shared" si="15"/>
        <v>0</v>
      </c>
      <c r="AT37" s="396">
        <f t="shared" si="15"/>
        <v>0</v>
      </c>
      <c r="AU37" s="396">
        <f t="shared" si="15"/>
        <v>0</v>
      </c>
      <c r="AV37" s="396">
        <f t="shared" si="15"/>
        <v>0</v>
      </c>
      <c r="AW37" s="396">
        <f t="shared" si="15"/>
        <v>0</v>
      </c>
      <c r="AX37" s="396">
        <f t="shared" si="15"/>
        <v>0</v>
      </c>
      <c r="AY37" s="396">
        <f t="shared" si="15"/>
        <v>0</v>
      </c>
      <c r="AZ37" s="396">
        <f t="shared" si="15"/>
        <v>0</v>
      </c>
      <c r="BA37" s="396">
        <f t="shared" si="15"/>
        <v>0</v>
      </c>
    </row>
    <row r="38" spans="1:54" ht="48" customHeight="1" x14ac:dyDescent="0.25">
      <c r="B38" s="408" t="s">
        <v>126</v>
      </c>
      <c r="C38" s="440" t="s">
        <v>127</v>
      </c>
      <c r="D38" s="440" t="s">
        <v>93</v>
      </c>
      <c r="E38" s="396">
        <f t="shared" ref="E38:AJ38" si="16">SUBTOTAL(9,E39:E40)</f>
        <v>0</v>
      </c>
      <c r="F38" s="396">
        <f t="shared" si="16"/>
        <v>0</v>
      </c>
      <c r="G38" s="396">
        <f t="shared" si="16"/>
        <v>0</v>
      </c>
      <c r="H38" s="396">
        <f t="shared" si="16"/>
        <v>0</v>
      </c>
      <c r="I38" s="396">
        <f t="shared" si="16"/>
        <v>0</v>
      </c>
      <c r="J38" s="396">
        <f t="shared" si="16"/>
        <v>0</v>
      </c>
      <c r="K38" s="396">
        <f t="shared" si="16"/>
        <v>0</v>
      </c>
      <c r="L38" s="396">
        <f t="shared" si="16"/>
        <v>0</v>
      </c>
      <c r="M38" s="396">
        <f t="shared" si="16"/>
        <v>0</v>
      </c>
      <c r="N38" s="396">
        <f t="shared" si="16"/>
        <v>0</v>
      </c>
      <c r="O38" s="396">
        <f t="shared" si="16"/>
        <v>0</v>
      </c>
      <c r="P38" s="396">
        <f t="shared" si="16"/>
        <v>0</v>
      </c>
      <c r="Q38" s="396">
        <f t="shared" si="16"/>
        <v>0</v>
      </c>
      <c r="R38" s="396">
        <f t="shared" si="16"/>
        <v>0</v>
      </c>
      <c r="S38" s="396">
        <f t="shared" si="16"/>
        <v>0</v>
      </c>
      <c r="T38" s="396">
        <f t="shared" si="16"/>
        <v>0</v>
      </c>
      <c r="U38" s="396">
        <f t="shared" si="16"/>
        <v>0</v>
      </c>
      <c r="V38" s="396">
        <f t="shared" si="16"/>
        <v>0</v>
      </c>
      <c r="W38" s="396">
        <f t="shared" si="16"/>
        <v>0</v>
      </c>
      <c r="X38" s="396">
        <f t="shared" si="16"/>
        <v>0</v>
      </c>
      <c r="Y38" s="396">
        <f t="shared" si="16"/>
        <v>0</v>
      </c>
      <c r="Z38" s="396">
        <f t="shared" si="16"/>
        <v>0</v>
      </c>
      <c r="AA38" s="396">
        <f t="shared" si="16"/>
        <v>0</v>
      </c>
      <c r="AB38" s="396">
        <f t="shared" si="16"/>
        <v>0</v>
      </c>
      <c r="AC38" s="396">
        <f t="shared" si="16"/>
        <v>0</v>
      </c>
      <c r="AD38" s="396">
        <f t="shared" si="16"/>
        <v>0</v>
      </c>
      <c r="AE38" s="396">
        <f t="shared" si="16"/>
        <v>0</v>
      </c>
      <c r="AF38" s="396">
        <f t="shared" si="16"/>
        <v>0</v>
      </c>
      <c r="AG38" s="396">
        <f t="shared" si="16"/>
        <v>0</v>
      </c>
      <c r="AH38" s="396">
        <f t="shared" si="16"/>
        <v>0</v>
      </c>
      <c r="AI38" s="396">
        <f t="shared" si="16"/>
        <v>0</v>
      </c>
      <c r="AJ38" s="396">
        <f t="shared" si="16"/>
        <v>0</v>
      </c>
      <c r="AK38" s="396">
        <f t="shared" ref="AK38:BA38" si="17">SUBTOTAL(9,AK39:AK40)</f>
        <v>0</v>
      </c>
      <c r="AL38" s="396">
        <f t="shared" si="17"/>
        <v>0</v>
      </c>
      <c r="AM38" s="396">
        <f t="shared" si="17"/>
        <v>0</v>
      </c>
      <c r="AN38" s="396">
        <f t="shared" si="17"/>
        <v>0</v>
      </c>
      <c r="AO38" s="396">
        <f t="shared" si="17"/>
        <v>0</v>
      </c>
      <c r="AP38" s="396">
        <f t="shared" si="17"/>
        <v>0</v>
      </c>
      <c r="AQ38" s="396">
        <f t="shared" si="17"/>
        <v>0</v>
      </c>
      <c r="AR38" s="396">
        <f t="shared" si="17"/>
        <v>0</v>
      </c>
      <c r="AS38" s="396">
        <f t="shared" si="17"/>
        <v>0</v>
      </c>
      <c r="AT38" s="396">
        <f t="shared" si="17"/>
        <v>0</v>
      </c>
      <c r="AU38" s="396">
        <f t="shared" si="17"/>
        <v>0</v>
      </c>
      <c r="AV38" s="396">
        <f t="shared" si="17"/>
        <v>0</v>
      </c>
      <c r="AW38" s="396">
        <f t="shared" si="17"/>
        <v>0</v>
      </c>
      <c r="AX38" s="396">
        <f t="shared" si="17"/>
        <v>0</v>
      </c>
      <c r="AY38" s="396">
        <f t="shared" si="17"/>
        <v>0</v>
      </c>
      <c r="AZ38" s="396">
        <f t="shared" si="17"/>
        <v>0</v>
      </c>
      <c r="BA38" s="396">
        <f t="shared" si="17"/>
        <v>0</v>
      </c>
    </row>
    <row r="39" spans="1:54" ht="42" customHeight="1" x14ac:dyDescent="0.25">
      <c r="B39" s="450" t="s">
        <v>283</v>
      </c>
      <c r="C39" s="451" t="s">
        <v>284</v>
      </c>
      <c r="D39" s="72" t="s">
        <v>93</v>
      </c>
      <c r="E39" s="73">
        <v>0</v>
      </c>
      <c r="F39" s="73">
        <v>0</v>
      </c>
      <c r="G39" s="73">
        <v>0</v>
      </c>
      <c r="H39" s="73">
        <v>0</v>
      </c>
      <c r="I39" s="73">
        <v>0</v>
      </c>
      <c r="J39" s="73">
        <v>0</v>
      </c>
      <c r="K39" s="73">
        <v>0</v>
      </c>
      <c r="L39" s="73">
        <v>0</v>
      </c>
      <c r="M39" s="73">
        <v>0</v>
      </c>
      <c r="N39" s="73">
        <v>0</v>
      </c>
      <c r="O39" s="73">
        <v>0</v>
      </c>
      <c r="P39" s="73">
        <v>0</v>
      </c>
      <c r="Q39" s="73">
        <v>0</v>
      </c>
      <c r="R39" s="73">
        <v>0</v>
      </c>
      <c r="S39" s="73">
        <v>0</v>
      </c>
      <c r="T39" s="73">
        <v>0</v>
      </c>
      <c r="U39" s="73">
        <v>0</v>
      </c>
      <c r="V39" s="73">
        <v>0</v>
      </c>
      <c r="W39" s="73">
        <v>0</v>
      </c>
      <c r="X39" s="73">
        <v>0</v>
      </c>
      <c r="Y39" s="73">
        <v>0</v>
      </c>
      <c r="Z39" s="73">
        <v>0</v>
      </c>
      <c r="AA39" s="73">
        <v>0</v>
      </c>
      <c r="AB39" s="73">
        <v>0</v>
      </c>
      <c r="AC39" s="73">
        <v>0</v>
      </c>
      <c r="AD39" s="73">
        <v>0</v>
      </c>
      <c r="AE39" s="73">
        <v>0</v>
      </c>
      <c r="AF39" s="73">
        <v>0</v>
      </c>
      <c r="AG39" s="73">
        <v>0</v>
      </c>
      <c r="AH39" s="73">
        <v>0</v>
      </c>
      <c r="AI39" s="73">
        <v>0</v>
      </c>
      <c r="AJ39" s="73">
        <v>0</v>
      </c>
      <c r="AK39" s="73">
        <v>0</v>
      </c>
      <c r="AL39" s="73">
        <v>0</v>
      </c>
      <c r="AM39" s="73">
        <v>0</v>
      </c>
      <c r="AN39" s="73">
        <v>0</v>
      </c>
      <c r="AO39" s="73">
        <v>0</v>
      </c>
      <c r="AP39" s="73">
        <v>0</v>
      </c>
      <c r="AQ39" s="73">
        <v>0</v>
      </c>
      <c r="AR39" s="73">
        <v>0</v>
      </c>
      <c r="AS39" s="73">
        <v>0</v>
      </c>
      <c r="AT39" s="73">
        <v>0</v>
      </c>
      <c r="AU39" s="73">
        <v>0</v>
      </c>
      <c r="AV39" s="73">
        <v>0</v>
      </c>
      <c r="AW39" s="73">
        <v>0</v>
      </c>
      <c r="AX39" s="73">
        <v>0</v>
      </c>
      <c r="AY39" s="73">
        <v>0</v>
      </c>
      <c r="AZ39" s="73">
        <v>0</v>
      </c>
      <c r="BA39" s="73">
        <v>0</v>
      </c>
    </row>
    <row r="40" spans="1:54" ht="42" customHeight="1" x14ac:dyDescent="0.25">
      <c r="B40" s="421" t="s">
        <v>128</v>
      </c>
      <c r="C40" s="422" t="s">
        <v>129</v>
      </c>
      <c r="D40" s="444" t="s">
        <v>93</v>
      </c>
      <c r="E40" s="326" t="s">
        <v>190</v>
      </c>
      <c r="F40" s="326">
        <v>0</v>
      </c>
      <c r="G40" s="326">
        <v>0</v>
      </c>
      <c r="H40" s="326">
        <v>0</v>
      </c>
      <c r="I40" s="326">
        <v>0</v>
      </c>
      <c r="J40" s="326">
        <v>0</v>
      </c>
      <c r="K40" s="326" t="s">
        <v>190</v>
      </c>
      <c r="L40" s="326">
        <v>0</v>
      </c>
      <c r="M40" s="326">
        <v>0</v>
      </c>
      <c r="N40" s="326">
        <v>0</v>
      </c>
      <c r="O40" s="326">
        <v>0</v>
      </c>
      <c r="P40" s="326">
        <v>0</v>
      </c>
      <c r="Q40" s="326" t="s">
        <v>190</v>
      </c>
      <c r="R40" s="326">
        <v>0</v>
      </c>
      <c r="S40" s="326">
        <v>0</v>
      </c>
      <c r="T40" s="326">
        <v>0</v>
      </c>
      <c r="U40" s="326">
        <v>0</v>
      </c>
      <c r="V40" s="326">
        <v>0</v>
      </c>
      <c r="W40" s="326" t="s">
        <v>190</v>
      </c>
      <c r="X40" s="326">
        <v>0</v>
      </c>
      <c r="Y40" s="326">
        <v>0</v>
      </c>
      <c r="Z40" s="326">
        <v>0</v>
      </c>
      <c r="AA40" s="326">
        <v>0</v>
      </c>
      <c r="AB40" s="326">
        <v>0</v>
      </c>
      <c r="AC40" s="326" t="s">
        <v>190</v>
      </c>
      <c r="AD40" s="326">
        <v>0</v>
      </c>
      <c r="AE40" s="326">
        <v>0</v>
      </c>
      <c r="AF40" s="326">
        <v>0</v>
      </c>
      <c r="AG40" s="326">
        <v>0</v>
      </c>
      <c r="AH40" s="326">
        <v>0</v>
      </c>
      <c r="AI40" s="326" t="s">
        <v>190</v>
      </c>
      <c r="AJ40" s="326">
        <v>0</v>
      </c>
      <c r="AK40" s="326">
        <v>0</v>
      </c>
      <c r="AL40" s="326">
        <v>0</v>
      </c>
      <c r="AM40" s="326">
        <v>0</v>
      </c>
      <c r="AN40" s="326">
        <v>0</v>
      </c>
      <c r="AO40" s="326" t="s">
        <v>190</v>
      </c>
      <c r="AP40" s="326">
        <v>0</v>
      </c>
      <c r="AQ40" s="326">
        <v>0</v>
      </c>
      <c r="AR40" s="326">
        <v>0</v>
      </c>
      <c r="AS40" s="326">
        <v>0</v>
      </c>
      <c r="AT40" s="326">
        <v>0</v>
      </c>
      <c r="AU40" s="326" t="s">
        <v>190</v>
      </c>
      <c r="AV40" s="326">
        <v>0</v>
      </c>
      <c r="AW40" s="326">
        <v>0</v>
      </c>
      <c r="AX40" s="326">
        <v>0</v>
      </c>
      <c r="AY40" s="326">
        <v>0</v>
      </c>
      <c r="AZ40" s="326">
        <v>0</v>
      </c>
      <c r="BA40" s="326" t="s">
        <v>190</v>
      </c>
    </row>
    <row r="41" spans="1:54" ht="48" customHeight="1" x14ac:dyDescent="0.25">
      <c r="B41" s="394" t="s">
        <v>130</v>
      </c>
      <c r="C41" s="395" t="s">
        <v>131</v>
      </c>
      <c r="D41" s="441" t="s">
        <v>93</v>
      </c>
      <c r="E41" s="396">
        <f t="shared" ref="E41:AJ41" si="18">SUBTOTAL(9,E42:E67)</f>
        <v>0</v>
      </c>
      <c r="F41" s="396">
        <f t="shared" si="18"/>
        <v>0</v>
      </c>
      <c r="G41" s="396">
        <f t="shared" si="18"/>
        <v>0</v>
      </c>
      <c r="H41" s="396">
        <f t="shared" si="18"/>
        <v>0</v>
      </c>
      <c r="I41" s="396">
        <f t="shared" si="18"/>
        <v>0</v>
      </c>
      <c r="J41" s="396">
        <f t="shared" si="18"/>
        <v>0</v>
      </c>
      <c r="K41" s="396">
        <f t="shared" si="18"/>
        <v>0</v>
      </c>
      <c r="L41" s="396">
        <f t="shared" si="18"/>
        <v>0</v>
      </c>
      <c r="M41" s="396">
        <f t="shared" si="18"/>
        <v>0</v>
      </c>
      <c r="N41" s="396">
        <f t="shared" si="18"/>
        <v>0</v>
      </c>
      <c r="O41" s="396">
        <f t="shared" si="18"/>
        <v>0</v>
      </c>
      <c r="P41" s="396">
        <f t="shared" si="18"/>
        <v>0</v>
      </c>
      <c r="Q41" s="396">
        <f t="shared" si="18"/>
        <v>0</v>
      </c>
      <c r="R41" s="396">
        <f t="shared" si="18"/>
        <v>0</v>
      </c>
      <c r="S41" s="396">
        <f t="shared" si="18"/>
        <v>0</v>
      </c>
      <c r="T41" s="396">
        <f t="shared" si="18"/>
        <v>0</v>
      </c>
      <c r="U41" s="396">
        <f t="shared" si="18"/>
        <v>0</v>
      </c>
      <c r="V41" s="396">
        <f t="shared" si="18"/>
        <v>0</v>
      </c>
      <c r="W41" s="396">
        <f t="shared" si="18"/>
        <v>0</v>
      </c>
      <c r="X41" s="396">
        <f t="shared" si="18"/>
        <v>0</v>
      </c>
      <c r="Y41" s="396">
        <f t="shared" si="18"/>
        <v>0</v>
      </c>
      <c r="Z41" s="396">
        <f t="shared" si="18"/>
        <v>0</v>
      </c>
      <c r="AA41" s="396">
        <f t="shared" si="18"/>
        <v>0</v>
      </c>
      <c r="AB41" s="396">
        <f t="shared" si="18"/>
        <v>0</v>
      </c>
      <c r="AC41" s="396">
        <f t="shared" si="18"/>
        <v>0</v>
      </c>
      <c r="AD41" s="396">
        <f t="shared" si="18"/>
        <v>0</v>
      </c>
      <c r="AE41" s="396">
        <f t="shared" si="18"/>
        <v>0</v>
      </c>
      <c r="AF41" s="396">
        <f t="shared" si="18"/>
        <v>0</v>
      </c>
      <c r="AG41" s="396">
        <f t="shared" si="18"/>
        <v>0</v>
      </c>
      <c r="AH41" s="396">
        <f t="shared" si="18"/>
        <v>0</v>
      </c>
      <c r="AI41" s="396">
        <f t="shared" si="18"/>
        <v>0</v>
      </c>
      <c r="AJ41" s="396">
        <f t="shared" si="18"/>
        <v>0</v>
      </c>
      <c r="AK41" s="396">
        <f t="shared" ref="AK41:BA41" si="19">SUBTOTAL(9,AK42:AK67)</f>
        <v>0</v>
      </c>
      <c r="AL41" s="396">
        <f t="shared" si="19"/>
        <v>0</v>
      </c>
      <c r="AM41" s="396">
        <f t="shared" si="19"/>
        <v>0</v>
      </c>
      <c r="AN41" s="396">
        <f t="shared" si="19"/>
        <v>0</v>
      </c>
      <c r="AO41" s="396">
        <f t="shared" si="19"/>
        <v>0</v>
      </c>
      <c r="AP41" s="396">
        <f t="shared" si="19"/>
        <v>0</v>
      </c>
      <c r="AQ41" s="396">
        <f t="shared" si="19"/>
        <v>0</v>
      </c>
      <c r="AR41" s="396">
        <f t="shared" si="19"/>
        <v>0</v>
      </c>
      <c r="AS41" s="396">
        <f t="shared" si="19"/>
        <v>0</v>
      </c>
      <c r="AT41" s="396">
        <f t="shared" si="19"/>
        <v>0</v>
      </c>
      <c r="AU41" s="396">
        <f t="shared" si="19"/>
        <v>0</v>
      </c>
      <c r="AV41" s="396">
        <f t="shared" si="19"/>
        <v>0</v>
      </c>
      <c r="AW41" s="396">
        <f t="shared" si="19"/>
        <v>0</v>
      </c>
      <c r="AX41" s="396">
        <f t="shared" si="19"/>
        <v>0</v>
      </c>
      <c r="AY41" s="396">
        <f t="shared" si="19"/>
        <v>0</v>
      </c>
      <c r="AZ41" s="396">
        <f t="shared" si="19"/>
        <v>0</v>
      </c>
      <c r="BA41" s="396">
        <f t="shared" si="19"/>
        <v>0</v>
      </c>
    </row>
    <row r="42" spans="1:54" ht="48" customHeight="1" x14ac:dyDescent="0.25">
      <c r="B42" s="394" t="s">
        <v>132</v>
      </c>
      <c r="C42" s="395" t="s">
        <v>133</v>
      </c>
      <c r="D42" s="394" t="s">
        <v>93</v>
      </c>
      <c r="E42" s="396">
        <f t="shared" ref="E42:AJ42" si="20">SUBTOTAL(9,E43:E49)</f>
        <v>0</v>
      </c>
      <c r="F42" s="396">
        <f t="shared" si="20"/>
        <v>0</v>
      </c>
      <c r="G42" s="396">
        <f t="shared" si="20"/>
        <v>0</v>
      </c>
      <c r="H42" s="396">
        <f t="shared" si="20"/>
        <v>0</v>
      </c>
      <c r="I42" s="396">
        <f t="shared" si="20"/>
        <v>0</v>
      </c>
      <c r="J42" s="396">
        <f t="shared" si="20"/>
        <v>0</v>
      </c>
      <c r="K42" s="396">
        <f t="shared" si="20"/>
        <v>0</v>
      </c>
      <c r="L42" s="396">
        <f t="shared" si="20"/>
        <v>0</v>
      </c>
      <c r="M42" s="396">
        <f t="shared" si="20"/>
        <v>0</v>
      </c>
      <c r="N42" s="396">
        <f t="shared" si="20"/>
        <v>0</v>
      </c>
      <c r="O42" s="396">
        <f t="shared" si="20"/>
        <v>0</v>
      </c>
      <c r="P42" s="396">
        <f t="shared" si="20"/>
        <v>0</v>
      </c>
      <c r="Q42" s="396">
        <f t="shared" si="20"/>
        <v>0</v>
      </c>
      <c r="R42" s="396">
        <f t="shared" si="20"/>
        <v>0</v>
      </c>
      <c r="S42" s="396">
        <f t="shared" si="20"/>
        <v>0</v>
      </c>
      <c r="T42" s="396">
        <f t="shared" si="20"/>
        <v>0</v>
      </c>
      <c r="U42" s="396">
        <f t="shared" si="20"/>
        <v>0</v>
      </c>
      <c r="V42" s="396">
        <f t="shared" si="20"/>
        <v>0</v>
      </c>
      <c r="W42" s="396">
        <f t="shared" si="20"/>
        <v>0</v>
      </c>
      <c r="X42" s="396">
        <f t="shared" si="20"/>
        <v>0</v>
      </c>
      <c r="Y42" s="396">
        <f t="shared" si="20"/>
        <v>0</v>
      </c>
      <c r="Z42" s="396">
        <f t="shared" si="20"/>
        <v>0</v>
      </c>
      <c r="AA42" s="396">
        <f t="shared" si="20"/>
        <v>0</v>
      </c>
      <c r="AB42" s="396">
        <f t="shared" si="20"/>
        <v>0</v>
      </c>
      <c r="AC42" s="396">
        <f t="shared" si="20"/>
        <v>0</v>
      </c>
      <c r="AD42" s="396">
        <f t="shared" si="20"/>
        <v>0</v>
      </c>
      <c r="AE42" s="396">
        <f t="shared" si="20"/>
        <v>0</v>
      </c>
      <c r="AF42" s="396">
        <f t="shared" si="20"/>
        <v>0</v>
      </c>
      <c r="AG42" s="396">
        <f t="shared" si="20"/>
        <v>0</v>
      </c>
      <c r="AH42" s="396">
        <f t="shared" si="20"/>
        <v>0</v>
      </c>
      <c r="AI42" s="396">
        <f t="shared" si="20"/>
        <v>0</v>
      </c>
      <c r="AJ42" s="396">
        <f t="shared" si="20"/>
        <v>0</v>
      </c>
      <c r="AK42" s="396">
        <f t="shared" ref="AK42:BA42" si="21">SUBTOTAL(9,AK43:AK49)</f>
        <v>0</v>
      </c>
      <c r="AL42" s="396">
        <f t="shared" si="21"/>
        <v>0</v>
      </c>
      <c r="AM42" s="396">
        <f t="shared" si="21"/>
        <v>0</v>
      </c>
      <c r="AN42" s="396">
        <f t="shared" si="21"/>
        <v>0</v>
      </c>
      <c r="AO42" s="396">
        <f t="shared" si="21"/>
        <v>0</v>
      </c>
      <c r="AP42" s="396">
        <f t="shared" si="21"/>
        <v>0</v>
      </c>
      <c r="AQ42" s="396">
        <f t="shared" si="21"/>
        <v>0</v>
      </c>
      <c r="AR42" s="396">
        <f t="shared" si="21"/>
        <v>0</v>
      </c>
      <c r="AS42" s="396">
        <f t="shared" si="21"/>
        <v>0</v>
      </c>
      <c r="AT42" s="396">
        <f t="shared" si="21"/>
        <v>0</v>
      </c>
      <c r="AU42" s="396">
        <f t="shared" si="21"/>
        <v>0</v>
      </c>
      <c r="AV42" s="396">
        <f t="shared" si="21"/>
        <v>0</v>
      </c>
      <c r="AW42" s="396">
        <f t="shared" si="21"/>
        <v>0</v>
      </c>
      <c r="AX42" s="396">
        <f t="shared" si="21"/>
        <v>0</v>
      </c>
      <c r="AY42" s="396">
        <f t="shared" si="21"/>
        <v>0</v>
      </c>
      <c r="AZ42" s="396">
        <f t="shared" si="21"/>
        <v>0</v>
      </c>
      <c r="BA42" s="396">
        <f t="shared" si="21"/>
        <v>0</v>
      </c>
    </row>
    <row r="43" spans="1:54" ht="42" customHeight="1" x14ac:dyDescent="0.25">
      <c r="B43" s="424" t="s">
        <v>134</v>
      </c>
      <c r="C43" s="425" t="s">
        <v>135</v>
      </c>
      <c r="D43" s="424" t="s">
        <v>93</v>
      </c>
      <c r="E43" s="426">
        <v>0</v>
      </c>
      <c r="F43" s="426">
        <v>0</v>
      </c>
      <c r="G43" s="426">
        <v>0</v>
      </c>
      <c r="H43" s="426">
        <v>0</v>
      </c>
      <c r="I43" s="426">
        <v>0</v>
      </c>
      <c r="J43" s="426">
        <v>0</v>
      </c>
      <c r="K43" s="426">
        <v>0</v>
      </c>
      <c r="L43" s="426">
        <v>0</v>
      </c>
      <c r="M43" s="426">
        <v>0</v>
      </c>
      <c r="N43" s="426">
        <v>0</v>
      </c>
      <c r="O43" s="426">
        <v>0</v>
      </c>
      <c r="P43" s="426">
        <v>0</v>
      </c>
      <c r="Q43" s="426">
        <v>0</v>
      </c>
      <c r="R43" s="426">
        <v>0</v>
      </c>
      <c r="S43" s="426">
        <v>0</v>
      </c>
      <c r="T43" s="426">
        <v>0</v>
      </c>
      <c r="U43" s="426">
        <v>0</v>
      </c>
      <c r="V43" s="426">
        <v>0</v>
      </c>
      <c r="W43" s="426">
        <v>0</v>
      </c>
      <c r="X43" s="426">
        <v>0</v>
      </c>
      <c r="Y43" s="426">
        <v>0</v>
      </c>
      <c r="Z43" s="426">
        <v>0</v>
      </c>
      <c r="AA43" s="426">
        <v>0</v>
      </c>
      <c r="AB43" s="426">
        <v>0</v>
      </c>
      <c r="AC43" s="426">
        <v>0</v>
      </c>
      <c r="AD43" s="426">
        <v>0</v>
      </c>
      <c r="AE43" s="426">
        <v>0</v>
      </c>
      <c r="AF43" s="426">
        <v>0</v>
      </c>
      <c r="AG43" s="426">
        <v>0</v>
      </c>
      <c r="AH43" s="426">
        <v>0</v>
      </c>
      <c r="AI43" s="426">
        <v>0</v>
      </c>
      <c r="AJ43" s="426">
        <v>0</v>
      </c>
      <c r="AK43" s="426">
        <v>0</v>
      </c>
      <c r="AL43" s="426">
        <v>0</v>
      </c>
      <c r="AM43" s="426">
        <v>0</v>
      </c>
      <c r="AN43" s="426">
        <v>0</v>
      </c>
      <c r="AO43" s="426">
        <v>0</v>
      </c>
      <c r="AP43" s="426">
        <v>0</v>
      </c>
      <c r="AQ43" s="426">
        <v>0</v>
      </c>
      <c r="AR43" s="426">
        <v>0</v>
      </c>
      <c r="AS43" s="426">
        <v>0</v>
      </c>
      <c r="AT43" s="426">
        <v>0</v>
      </c>
      <c r="AU43" s="426">
        <v>0</v>
      </c>
      <c r="AV43" s="426">
        <v>0</v>
      </c>
      <c r="AW43" s="426">
        <v>0</v>
      </c>
      <c r="AX43" s="426">
        <v>0</v>
      </c>
      <c r="AY43" s="426">
        <v>0</v>
      </c>
      <c r="AZ43" s="426">
        <v>0</v>
      </c>
      <c r="BA43" s="426">
        <v>0</v>
      </c>
    </row>
    <row r="44" spans="1:54" ht="42" customHeight="1" x14ac:dyDescent="0.25">
      <c r="B44" s="424" t="s">
        <v>139</v>
      </c>
      <c r="C44" s="425" t="s">
        <v>140</v>
      </c>
      <c r="D44" s="424" t="s">
        <v>93</v>
      </c>
      <c r="E44" s="426">
        <f t="shared" ref="E44:AJ44" si="22">SUBTOTAL(9,E45:E49)</f>
        <v>0</v>
      </c>
      <c r="F44" s="426">
        <f t="shared" si="22"/>
        <v>0</v>
      </c>
      <c r="G44" s="426">
        <f t="shared" si="22"/>
        <v>0</v>
      </c>
      <c r="H44" s="426">
        <f t="shared" si="22"/>
        <v>0</v>
      </c>
      <c r="I44" s="426">
        <f t="shared" si="22"/>
        <v>0</v>
      </c>
      <c r="J44" s="426">
        <f t="shared" si="22"/>
        <v>0</v>
      </c>
      <c r="K44" s="426">
        <f t="shared" si="22"/>
        <v>0</v>
      </c>
      <c r="L44" s="426">
        <f t="shared" si="22"/>
        <v>0</v>
      </c>
      <c r="M44" s="426">
        <f t="shared" si="22"/>
        <v>0</v>
      </c>
      <c r="N44" s="426">
        <f t="shared" si="22"/>
        <v>0</v>
      </c>
      <c r="O44" s="426">
        <f t="shared" si="22"/>
        <v>0</v>
      </c>
      <c r="P44" s="426">
        <f t="shared" si="22"/>
        <v>0</v>
      </c>
      <c r="Q44" s="426">
        <f t="shared" si="22"/>
        <v>0</v>
      </c>
      <c r="R44" s="426">
        <f t="shared" si="22"/>
        <v>0</v>
      </c>
      <c r="S44" s="426">
        <f t="shared" si="22"/>
        <v>0</v>
      </c>
      <c r="T44" s="426">
        <f t="shared" si="22"/>
        <v>0</v>
      </c>
      <c r="U44" s="426">
        <f t="shared" si="22"/>
        <v>0</v>
      </c>
      <c r="V44" s="426">
        <f t="shared" si="22"/>
        <v>0</v>
      </c>
      <c r="W44" s="426">
        <f t="shared" si="22"/>
        <v>0</v>
      </c>
      <c r="X44" s="426">
        <f t="shared" si="22"/>
        <v>0</v>
      </c>
      <c r="Y44" s="426">
        <f t="shared" si="22"/>
        <v>0</v>
      </c>
      <c r="Z44" s="426">
        <f t="shared" si="22"/>
        <v>0</v>
      </c>
      <c r="AA44" s="426">
        <f t="shared" si="22"/>
        <v>0</v>
      </c>
      <c r="AB44" s="426">
        <f t="shared" si="22"/>
        <v>0</v>
      </c>
      <c r="AC44" s="426">
        <f t="shared" si="22"/>
        <v>0</v>
      </c>
      <c r="AD44" s="426">
        <f t="shared" si="22"/>
        <v>0</v>
      </c>
      <c r="AE44" s="426">
        <f t="shared" si="22"/>
        <v>0</v>
      </c>
      <c r="AF44" s="426">
        <f t="shared" si="22"/>
        <v>0</v>
      </c>
      <c r="AG44" s="426">
        <f t="shared" si="22"/>
        <v>0</v>
      </c>
      <c r="AH44" s="426">
        <f t="shared" si="22"/>
        <v>0</v>
      </c>
      <c r="AI44" s="426">
        <f t="shared" si="22"/>
        <v>0</v>
      </c>
      <c r="AJ44" s="426">
        <f t="shared" si="22"/>
        <v>0</v>
      </c>
      <c r="AK44" s="426">
        <f t="shared" ref="AK44:BA44" si="23">SUBTOTAL(9,AK45:AK49)</f>
        <v>0</v>
      </c>
      <c r="AL44" s="426">
        <f t="shared" si="23"/>
        <v>0</v>
      </c>
      <c r="AM44" s="426">
        <f t="shared" si="23"/>
        <v>0</v>
      </c>
      <c r="AN44" s="426">
        <f t="shared" si="23"/>
        <v>0</v>
      </c>
      <c r="AO44" s="426">
        <f t="shared" si="23"/>
        <v>0</v>
      </c>
      <c r="AP44" s="426">
        <f t="shared" si="23"/>
        <v>0</v>
      </c>
      <c r="AQ44" s="426">
        <f t="shared" si="23"/>
        <v>0</v>
      </c>
      <c r="AR44" s="426">
        <f t="shared" si="23"/>
        <v>0</v>
      </c>
      <c r="AS44" s="426">
        <f t="shared" si="23"/>
        <v>0</v>
      </c>
      <c r="AT44" s="426">
        <f t="shared" si="23"/>
        <v>0</v>
      </c>
      <c r="AU44" s="426">
        <f t="shared" si="23"/>
        <v>0</v>
      </c>
      <c r="AV44" s="426">
        <f t="shared" si="23"/>
        <v>0</v>
      </c>
      <c r="AW44" s="426">
        <f t="shared" si="23"/>
        <v>0</v>
      </c>
      <c r="AX44" s="426">
        <f t="shared" si="23"/>
        <v>0</v>
      </c>
      <c r="AY44" s="426">
        <f t="shared" si="23"/>
        <v>0</v>
      </c>
      <c r="AZ44" s="426">
        <f t="shared" si="23"/>
        <v>0</v>
      </c>
      <c r="BA44" s="426">
        <f t="shared" si="23"/>
        <v>0</v>
      </c>
      <c r="BB44" s="105"/>
    </row>
    <row r="45" spans="1:54" s="495" customFormat="1" ht="33" customHeight="1" x14ac:dyDescent="0.25">
      <c r="B45" s="76" t="s">
        <v>139</v>
      </c>
      <c r="C45" s="399" t="s">
        <v>737</v>
      </c>
      <c r="D45" s="76" t="s">
        <v>825</v>
      </c>
      <c r="E45" s="508" t="s">
        <v>190</v>
      </c>
      <c r="F45" s="508" t="s">
        <v>190</v>
      </c>
      <c r="G45" s="508" t="s">
        <v>190</v>
      </c>
      <c r="H45" s="508" t="s">
        <v>190</v>
      </c>
      <c r="I45" s="508" t="s">
        <v>190</v>
      </c>
      <c r="J45" s="508" t="s">
        <v>190</v>
      </c>
      <c r="K45" s="508" t="s">
        <v>190</v>
      </c>
      <c r="L45" s="508" t="s">
        <v>190</v>
      </c>
      <c r="M45" s="508" t="s">
        <v>190</v>
      </c>
      <c r="N45" s="508" t="s">
        <v>190</v>
      </c>
      <c r="O45" s="508" t="s">
        <v>190</v>
      </c>
      <c r="P45" s="508" t="s">
        <v>190</v>
      </c>
      <c r="Q45" s="77" t="s">
        <v>190</v>
      </c>
      <c r="R45" s="508" t="s">
        <v>190</v>
      </c>
      <c r="S45" s="508" t="s">
        <v>190</v>
      </c>
      <c r="T45" s="508" t="s">
        <v>190</v>
      </c>
      <c r="U45" s="508" t="s">
        <v>190</v>
      </c>
      <c r="V45" s="508" t="s">
        <v>190</v>
      </c>
      <c r="W45" s="508" t="s">
        <v>190</v>
      </c>
      <c r="X45" s="508" t="s">
        <v>190</v>
      </c>
      <c r="Y45" s="508" t="s">
        <v>190</v>
      </c>
      <c r="Z45" s="508" t="s">
        <v>190</v>
      </c>
      <c r="AA45" s="508" t="s">
        <v>190</v>
      </c>
      <c r="AB45" s="508" t="s">
        <v>190</v>
      </c>
      <c r="AC45" s="508" t="s">
        <v>509</v>
      </c>
      <c r="AD45" s="77" t="s">
        <v>190</v>
      </c>
      <c r="AE45" s="77" t="s">
        <v>190</v>
      </c>
      <c r="AF45" s="77" t="s">
        <v>190</v>
      </c>
      <c r="AG45" s="77" t="s">
        <v>190</v>
      </c>
      <c r="AH45" s="77" t="s">
        <v>190</v>
      </c>
      <c r="AI45" s="508" t="s">
        <v>509</v>
      </c>
      <c r="AJ45" s="77" t="s">
        <v>190</v>
      </c>
      <c r="AK45" s="77" t="s">
        <v>190</v>
      </c>
      <c r="AL45" s="77" t="s">
        <v>190</v>
      </c>
      <c r="AM45" s="77" t="s">
        <v>190</v>
      </c>
      <c r="AN45" s="77" t="s">
        <v>190</v>
      </c>
      <c r="AO45" s="77" t="s">
        <v>190</v>
      </c>
      <c r="AP45" s="77" t="s">
        <v>190</v>
      </c>
      <c r="AQ45" s="77" t="s">
        <v>190</v>
      </c>
      <c r="AR45" s="77" t="s">
        <v>190</v>
      </c>
      <c r="AS45" s="77" t="s">
        <v>190</v>
      </c>
      <c r="AT45" s="77" t="s">
        <v>190</v>
      </c>
      <c r="AU45" s="77" t="s">
        <v>190</v>
      </c>
      <c r="AV45" s="77" t="s">
        <v>190</v>
      </c>
      <c r="AW45" s="77" t="s">
        <v>190</v>
      </c>
      <c r="AX45" s="77" t="s">
        <v>190</v>
      </c>
      <c r="AY45" s="77" t="s">
        <v>190</v>
      </c>
      <c r="AZ45" s="77" t="s">
        <v>190</v>
      </c>
      <c r="BA45" s="77" t="s">
        <v>190</v>
      </c>
    </row>
    <row r="46" spans="1:54" s="495" customFormat="1" ht="33" customHeight="1" x14ac:dyDescent="0.25">
      <c r="B46" s="76" t="s">
        <v>139</v>
      </c>
      <c r="C46" s="399" t="s">
        <v>745</v>
      </c>
      <c r="D46" s="76" t="s">
        <v>747</v>
      </c>
      <c r="E46" s="508" t="s">
        <v>190</v>
      </c>
      <c r="F46" s="508" t="s">
        <v>190</v>
      </c>
      <c r="G46" s="508" t="s">
        <v>190</v>
      </c>
      <c r="H46" s="508" t="s">
        <v>190</v>
      </c>
      <c r="I46" s="508" t="s">
        <v>190</v>
      </c>
      <c r="J46" s="508" t="s">
        <v>190</v>
      </c>
      <c r="K46" s="508" t="s">
        <v>190</v>
      </c>
      <c r="L46" s="508" t="s">
        <v>190</v>
      </c>
      <c r="M46" s="508" t="s">
        <v>190</v>
      </c>
      <c r="N46" s="508" t="s">
        <v>190</v>
      </c>
      <c r="O46" s="508" t="s">
        <v>190</v>
      </c>
      <c r="P46" s="508" t="s">
        <v>190</v>
      </c>
      <c r="Q46" s="77" t="s">
        <v>190</v>
      </c>
      <c r="R46" s="508" t="s">
        <v>190</v>
      </c>
      <c r="S46" s="508" t="s">
        <v>190</v>
      </c>
      <c r="T46" s="508" t="s">
        <v>190</v>
      </c>
      <c r="U46" s="508" t="s">
        <v>190</v>
      </c>
      <c r="V46" s="508" t="s">
        <v>190</v>
      </c>
      <c r="W46" s="508" t="s">
        <v>190</v>
      </c>
      <c r="X46" s="508" t="s">
        <v>190</v>
      </c>
      <c r="Y46" s="508" t="s">
        <v>190</v>
      </c>
      <c r="Z46" s="508" t="s">
        <v>190</v>
      </c>
      <c r="AA46" s="508" t="s">
        <v>190</v>
      </c>
      <c r="AB46" s="508" t="s">
        <v>190</v>
      </c>
      <c r="AC46" s="508" t="s">
        <v>190</v>
      </c>
      <c r="AD46" s="77" t="s">
        <v>190</v>
      </c>
      <c r="AE46" s="77" t="s">
        <v>190</v>
      </c>
      <c r="AF46" s="77" t="s">
        <v>190</v>
      </c>
      <c r="AG46" s="77" t="s">
        <v>190</v>
      </c>
      <c r="AH46" s="77" t="s">
        <v>190</v>
      </c>
      <c r="AI46" s="77" t="s">
        <v>190</v>
      </c>
      <c r="AJ46" s="77" t="s">
        <v>190</v>
      </c>
      <c r="AK46" s="77" t="s">
        <v>190</v>
      </c>
      <c r="AL46" s="77" t="s">
        <v>190</v>
      </c>
      <c r="AM46" s="77" t="s">
        <v>190</v>
      </c>
      <c r="AN46" s="77" t="s">
        <v>190</v>
      </c>
      <c r="AO46" s="77" t="s">
        <v>509</v>
      </c>
      <c r="AP46" s="77" t="s">
        <v>190</v>
      </c>
      <c r="AQ46" s="77" t="s">
        <v>190</v>
      </c>
      <c r="AR46" s="77" t="s">
        <v>190</v>
      </c>
      <c r="AS46" s="77" t="s">
        <v>190</v>
      </c>
      <c r="AT46" s="77" t="s">
        <v>190</v>
      </c>
      <c r="AU46" s="77" t="s">
        <v>190</v>
      </c>
      <c r="AV46" s="77" t="s">
        <v>190</v>
      </c>
      <c r="AW46" s="77" t="s">
        <v>190</v>
      </c>
      <c r="AX46" s="77" t="s">
        <v>190</v>
      </c>
      <c r="AY46" s="77" t="s">
        <v>190</v>
      </c>
      <c r="AZ46" s="77" t="s">
        <v>190</v>
      </c>
      <c r="BA46" s="77" t="s">
        <v>190</v>
      </c>
    </row>
    <row r="47" spans="1:54" s="495" customFormat="1" ht="33" customHeight="1" x14ac:dyDescent="0.25">
      <c r="B47" s="76" t="s">
        <v>139</v>
      </c>
      <c r="C47" s="399" t="s">
        <v>748</v>
      </c>
      <c r="D47" s="76" t="s">
        <v>826</v>
      </c>
      <c r="E47" s="508" t="s">
        <v>190</v>
      </c>
      <c r="F47" s="508" t="s">
        <v>190</v>
      </c>
      <c r="G47" s="508" t="s">
        <v>190</v>
      </c>
      <c r="H47" s="508" t="s">
        <v>190</v>
      </c>
      <c r="I47" s="508" t="s">
        <v>190</v>
      </c>
      <c r="J47" s="508" t="s">
        <v>190</v>
      </c>
      <c r="K47" s="508" t="s">
        <v>190</v>
      </c>
      <c r="L47" s="508" t="s">
        <v>190</v>
      </c>
      <c r="M47" s="508" t="s">
        <v>190</v>
      </c>
      <c r="N47" s="508" t="s">
        <v>190</v>
      </c>
      <c r="O47" s="508" t="s">
        <v>190</v>
      </c>
      <c r="P47" s="508" t="s">
        <v>190</v>
      </c>
      <c r="Q47" s="77" t="s">
        <v>190</v>
      </c>
      <c r="R47" s="508" t="s">
        <v>190</v>
      </c>
      <c r="S47" s="508" t="s">
        <v>190</v>
      </c>
      <c r="T47" s="508" t="s">
        <v>190</v>
      </c>
      <c r="U47" s="508" t="s">
        <v>190</v>
      </c>
      <c r="V47" s="508" t="s">
        <v>190</v>
      </c>
      <c r="W47" s="508" t="s">
        <v>190</v>
      </c>
      <c r="X47" s="508" t="s">
        <v>190</v>
      </c>
      <c r="Y47" s="508" t="s">
        <v>190</v>
      </c>
      <c r="Z47" s="508" t="s">
        <v>190</v>
      </c>
      <c r="AA47" s="508" t="s">
        <v>190</v>
      </c>
      <c r="AB47" s="508" t="s">
        <v>190</v>
      </c>
      <c r="AC47" s="508" t="s">
        <v>190</v>
      </c>
      <c r="AD47" s="77" t="s">
        <v>190</v>
      </c>
      <c r="AE47" s="77" t="s">
        <v>190</v>
      </c>
      <c r="AF47" s="77" t="s">
        <v>190</v>
      </c>
      <c r="AG47" s="77" t="s">
        <v>190</v>
      </c>
      <c r="AH47" s="77" t="s">
        <v>190</v>
      </c>
      <c r="AI47" s="77" t="s">
        <v>190</v>
      </c>
      <c r="AJ47" s="77" t="s">
        <v>190</v>
      </c>
      <c r="AK47" s="77" t="s">
        <v>190</v>
      </c>
      <c r="AL47" s="77" t="s">
        <v>190</v>
      </c>
      <c r="AM47" s="77" t="s">
        <v>190</v>
      </c>
      <c r="AN47" s="77" t="s">
        <v>190</v>
      </c>
      <c r="AO47" s="77" t="s">
        <v>509</v>
      </c>
      <c r="AP47" s="77" t="s">
        <v>190</v>
      </c>
      <c r="AQ47" s="77" t="s">
        <v>190</v>
      </c>
      <c r="AR47" s="77" t="s">
        <v>190</v>
      </c>
      <c r="AS47" s="77" t="s">
        <v>190</v>
      </c>
      <c r="AT47" s="77" t="s">
        <v>190</v>
      </c>
      <c r="AU47" s="77" t="s">
        <v>190</v>
      </c>
      <c r="AV47" s="77" t="s">
        <v>190</v>
      </c>
      <c r="AW47" s="77" t="s">
        <v>190</v>
      </c>
      <c r="AX47" s="77" t="s">
        <v>190</v>
      </c>
      <c r="AY47" s="77" t="s">
        <v>190</v>
      </c>
      <c r="AZ47" s="77" t="s">
        <v>190</v>
      </c>
      <c r="BA47" s="77" t="s">
        <v>190</v>
      </c>
    </row>
    <row r="48" spans="1:54" s="495" customFormat="1" ht="33" customHeight="1" x14ac:dyDescent="0.25">
      <c r="B48" s="76" t="s">
        <v>139</v>
      </c>
      <c r="C48" s="399" t="s">
        <v>708</v>
      </c>
      <c r="D48" s="76" t="s">
        <v>724</v>
      </c>
      <c r="E48" s="508" t="s">
        <v>190</v>
      </c>
      <c r="F48" s="508" t="s">
        <v>190</v>
      </c>
      <c r="G48" s="508" t="s">
        <v>190</v>
      </c>
      <c r="H48" s="508" t="s">
        <v>190</v>
      </c>
      <c r="I48" s="508" t="s">
        <v>190</v>
      </c>
      <c r="J48" s="508" t="s">
        <v>190</v>
      </c>
      <c r="K48" s="508" t="s">
        <v>190</v>
      </c>
      <c r="L48" s="508" t="s">
        <v>190</v>
      </c>
      <c r="M48" s="508" t="s">
        <v>190</v>
      </c>
      <c r="N48" s="508" t="s">
        <v>190</v>
      </c>
      <c r="O48" s="508" t="s">
        <v>190</v>
      </c>
      <c r="P48" s="508" t="s">
        <v>190</v>
      </c>
      <c r="Q48" s="77" t="s">
        <v>190</v>
      </c>
      <c r="R48" s="508" t="s">
        <v>190</v>
      </c>
      <c r="S48" s="508" t="s">
        <v>190</v>
      </c>
      <c r="T48" s="508" t="s">
        <v>190</v>
      </c>
      <c r="U48" s="508" t="s">
        <v>190</v>
      </c>
      <c r="V48" s="508" t="s">
        <v>190</v>
      </c>
      <c r="W48" s="508" t="s">
        <v>190</v>
      </c>
      <c r="X48" s="508" t="s">
        <v>190</v>
      </c>
      <c r="Y48" s="508" t="s">
        <v>190</v>
      </c>
      <c r="Z48" s="508" t="s">
        <v>190</v>
      </c>
      <c r="AA48" s="508" t="s">
        <v>190</v>
      </c>
      <c r="AB48" s="508" t="s">
        <v>190</v>
      </c>
      <c r="AC48" s="508" t="s">
        <v>190</v>
      </c>
      <c r="AD48" s="77" t="s">
        <v>190</v>
      </c>
      <c r="AE48" s="77" t="s">
        <v>190</v>
      </c>
      <c r="AF48" s="77" t="s">
        <v>190</v>
      </c>
      <c r="AG48" s="77" t="s">
        <v>190</v>
      </c>
      <c r="AH48" s="77" t="s">
        <v>190</v>
      </c>
      <c r="AI48" s="77" t="s">
        <v>190</v>
      </c>
      <c r="AJ48" s="77" t="s">
        <v>190</v>
      </c>
      <c r="AK48" s="77" t="s">
        <v>190</v>
      </c>
      <c r="AL48" s="77" t="s">
        <v>190</v>
      </c>
      <c r="AM48" s="77" t="s">
        <v>190</v>
      </c>
      <c r="AN48" s="77" t="s">
        <v>190</v>
      </c>
      <c r="AO48" s="77" t="s">
        <v>509</v>
      </c>
      <c r="AP48" s="77" t="s">
        <v>190</v>
      </c>
      <c r="AQ48" s="77" t="s">
        <v>190</v>
      </c>
      <c r="AR48" s="77" t="s">
        <v>190</v>
      </c>
      <c r="AS48" s="77" t="s">
        <v>190</v>
      </c>
      <c r="AT48" s="77" t="s">
        <v>190</v>
      </c>
      <c r="AU48" s="77" t="s">
        <v>190</v>
      </c>
      <c r="AV48" s="77" t="s">
        <v>190</v>
      </c>
      <c r="AW48" s="77" t="s">
        <v>190</v>
      </c>
      <c r="AX48" s="77" t="s">
        <v>190</v>
      </c>
      <c r="AY48" s="77" t="s">
        <v>190</v>
      </c>
      <c r="AZ48" s="77" t="s">
        <v>190</v>
      </c>
      <c r="BA48" s="77" t="s">
        <v>190</v>
      </c>
    </row>
    <row r="49" spans="1:77" s="495" customFormat="1" ht="33" customHeight="1" x14ac:dyDescent="0.25">
      <c r="B49" s="76" t="s">
        <v>139</v>
      </c>
      <c r="C49" s="399" t="s">
        <v>709</v>
      </c>
      <c r="D49" s="76" t="s">
        <v>827</v>
      </c>
      <c r="E49" s="508" t="s">
        <v>190</v>
      </c>
      <c r="F49" s="508" t="s">
        <v>190</v>
      </c>
      <c r="G49" s="508" t="s">
        <v>190</v>
      </c>
      <c r="H49" s="508" t="s">
        <v>190</v>
      </c>
      <c r="I49" s="508" t="s">
        <v>190</v>
      </c>
      <c r="J49" s="508" t="s">
        <v>190</v>
      </c>
      <c r="K49" s="508" t="s">
        <v>190</v>
      </c>
      <c r="L49" s="508" t="s">
        <v>190</v>
      </c>
      <c r="M49" s="508" t="s">
        <v>190</v>
      </c>
      <c r="N49" s="508" t="s">
        <v>190</v>
      </c>
      <c r="O49" s="508" t="s">
        <v>190</v>
      </c>
      <c r="P49" s="508" t="s">
        <v>190</v>
      </c>
      <c r="Q49" s="77" t="s">
        <v>190</v>
      </c>
      <c r="R49" s="508" t="s">
        <v>190</v>
      </c>
      <c r="S49" s="508" t="s">
        <v>190</v>
      </c>
      <c r="T49" s="508" t="s">
        <v>190</v>
      </c>
      <c r="U49" s="508" t="s">
        <v>190</v>
      </c>
      <c r="V49" s="508" t="s">
        <v>190</v>
      </c>
      <c r="W49" s="508" t="s">
        <v>190</v>
      </c>
      <c r="X49" s="508" t="s">
        <v>190</v>
      </c>
      <c r="Y49" s="508" t="s">
        <v>190</v>
      </c>
      <c r="Z49" s="508" t="s">
        <v>190</v>
      </c>
      <c r="AA49" s="508" t="s">
        <v>190</v>
      </c>
      <c r="AB49" s="508" t="s">
        <v>190</v>
      </c>
      <c r="AC49" s="508" t="s">
        <v>509</v>
      </c>
      <c r="AD49" s="77" t="s">
        <v>190</v>
      </c>
      <c r="AE49" s="77" t="s">
        <v>190</v>
      </c>
      <c r="AF49" s="77" t="s">
        <v>190</v>
      </c>
      <c r="AG49" s="77" t="s">
        <v>190</v>
      </c>
      <c r="AH49" s="77" t="s">
        <v>190</v>
      </c>
      <c r="AI49" s="77" t="s">
        <v>190</v>
      </c>
      <c r="AJ49" s="77" t="s">
        <v>190</v>
      </c>
      <c r="AK49" s="77" t="s">
        <v>190</v>
      </c>
      <c r="AL49" s="77" t="s">
        <v>190</v>
      </c>
      <c r="AM49" s="77" t="s">
        <v>190</v>
      </c>
      <c r="AN49" s="77" t="s">
        <v>190</v>
      </c>
      <c r="AO49" s="77" t="s">
        <v>190</v>
      </c>
      <c r="AP49" s="77" t="s">
        <v>190</v>
      </c>
      <c r="AQ49" s="77" t="s">
        <v>190</v>
      </c>
      <c r="AR49" s="77" t="s">
        <v>190</v>
      </c>
      <c r="AS49" s="77" t="s">
        <v>190</v>
      </c>
      <c r="AT49" s="77" t="s">
        <v>190</v>
      </c>
      <c r="AU49" s="77" t="s">
        <v>190</v>
      </c>
      <c r="AV49" s="77" t="s">
        <v>190</v>
      </c>
      <c r="AW49" s="77" t="s">
        <v>190</v>
      </c>
      <c r="AX49" s="77" t="s">
        <v>190</v>
      </c>
      <c r="AY49" s="77" t="s">
        <v>190</v>
      </c>
      <c r="AZ49" s="77" t="s">
        <v>190</v>
      </c>
      <c r="BA49" s="77" t="s">
        <v>190</v>
      </c>
    </row>
    <row r="50" spans="1:77" s="940" customFormat="1" ht="33" customHeight="1" x14ac:dyDescent="0.25">
      <c r="B50" s="76" t="s">
        <v>139</v>
      </c>
      <c r="C50" s="399" t="s">
        <v>1690</v>
      </c>
      <c r="D50" s="76" t="s">
        <v>1694</v>
      </c>
      <c r="E50" s="508" t="s">
        <v>190</v>
      </c>
      <c r="F50" s="508" t="s">
        <v>190</v>
      </c>
      <c r="G50" s="508" t="s">
        <v>190</v>
      </c>
      <c r="H50" s="508" t="s">
        <v>190</v>
      </c>
      <c r="I50" s="508" t="s">
        <v>190</v>
      </c>
      <c r="J50" s="508" t="s">
        <v>190</v>
      </c>
      <c r="K50" s="508" t="s">
        <v>190</v>
      </c>
      <c r="L50" s="508" t="s">
        <v>190</v>
      </c>
      <c r="M50" s="508" t="s">
        <v>190</v>
      </c>
      <c r="N50" s="508" t="s">
        <v>190</v>
      </c>
      <c r="O50" s="508" t="s">
        <v>190</v>
      </c>
      <c r="P50" s="508" t="s">
        <v>190</v>
      </c>
      <c r="Q50" s="77" t="s">
        <v>190</v>
      </c>
      <c r="R50" s="508" t="s">
        <v>190</v>
      </c>
      <c r="S50" s="508" t="s">
        <v>190</v>
      </c>
      <c r="T50" s="508" t="s">
        <v>190</v>
      </c>
      <c r="U50" s="508" t="s">
        <v>190</v>
      </c>
      <c r="V50" s="508" t="s">
        <v>190</v>
      </c>
      <c r="W50" s="508" t="s">
        <v>190</v>
      </c>
      <c r="X50" s="508" t="s">
        <v>190</v>
      </c>
      <c r="Y50" s="508" t="s">
        <v>190</v>
      </c>
      <c r="Z50" s="508" t="s">
        <v>190</v>
      </c>
      <c r="AA50" s="508" t="s">
        <v>190</v>
      </c>
      <c r="AB50" s="508" t="s">
        <v>190</v>
      </c>
      <c r="AC50" s="508" t="s">
        <v>190</v>
      </c>
      <c r="AD50" s="508" t="s">
        <v>190</v>
      </c>
      <c r="AE50" s="508" t="s">
        <v>190</v>
      </c>
      <c r="AF50" s="508" t="s">
        <v>190</v>
      </c>
      <c r="AG50" s="508" t="s">
        <v>190</v>
      </c>
      <c r="AH50" s="508" t="s">
        <v>190</v>
      </c>
      <c r="AI50" s="508" t="s">
        <v>190</v>
      </c>
      <c r="AJ50" s="508" t="s">
        <v>190</v>
      </c>
      <c r="AK50" s="508" t="s">
        <v>190</v>
      </c>
      <c r="AL50" s="508" t="s">
        <v>190</v>
      </c>
      <c r="AM50" s="508" t="s">
        <v>190</v>
      </c>
      <c r="AN50" s="508" t="s">
        <v>190</v>
      </c>
      <c r="AO50" s="508" t="s">
        <v>190</v>
      </c>
      <c r="AP50" s="508" t="s">
        <v>190</v>
      </c>
      <c r="AQ50" s="508" t="s">
        <v>190</v>
      </c>
      <c r="AR50" s="508" t="s">
        <v>190</v>
      </c>
      <c r="AS50" s="508" t="s">
        <v>190</v>
      </c>
      <c r="AT50" s="508" t="s">
        <v>190</v>
      </c>
      <c r="AU50" s="508" t="s">
        <v>190</v>
      </c>
      <c r="AV50" s="508" t="s">
        <v>190</v>
      </c>
      <c r="AW50" s="508" t="s">
        <v>190</v>
      </c>
      <c r="AX50" s="508" t="s">
        <v>190</v>
      </c>
      <c r="AY50" s="508" t="s">
        <v>190</v>
      </c>
      <c r="AZ50" s="508" t="s">
        <v>190</v>
      </c>
      <c r="BA50" s="508" t="s">
        <v>190</v>
      </c>
    </row>
    <row r="51" spans="1:77" s="940" customFormat="1" ht="33" customHeight="1" x14ac:dyDescent="0.25">
      <c r="B51" s="76" t="s">
        <v>139</v>
      </c>
      <c r="C51" s="399" t="s">
        <v>1692</v>
      </c>
      <c r="D51" s="76" t="s">
        <v>1695</v>
      </c>
      <c r="E51" s="508" t="s">
        <v>190</v>
      </c>
      <c r="F51" s="508" t="s">
        <v>190</v>
      </c>
      <c r="G51" s="508" t="s">
        <v>190</v>
      </c>
      <c r="H51" s="508" t="s">
        <v>190</v>
      </c>
      <c r="I51" s="508" t="s">
        <v>190</v>
      </c>
      <c r="J51" s="508" t="s">
        <v>190</v>
      </c>
      <c r="K51" s="508" t="s">
        <v>190</v>
      </c>
      <c r="L51" s="508" t="s">
        <v>190</v>
      </c>
      <c r="M51" s="508" t="s">
        <v>190</v>
      </c>
      <c r="N51" s="508" t="s">
        <v>190</v>
      </c>
      <c r="O51" s="508" t="s">
        <v>190</v>
      </c>
      <c r="P51" s="508" t="s">
        <v>190</v>
      </c>
      <c r="Q51" s="77" t="s">
        <v>190</v>
      </c>
      <c r="R51" s="508" t="s">
        <v>190</v>
      </c>
      <c r="S51" s="508" t="s">
        <v>190</v>
      </c>
      <c r="T51" s="508" t="s">
        <v>190</v>
      </c>
      <c r="U51" s="508" t="s">
        <v>190</v>
      </c>
      <c r="V51" s="508" t="s">
        <v>190</v>
      </c>
      <c r="W51" s="508" t="s">
        <v>190</v>
      </c>
      <c r="X51" s="508" t="s">
        <v>190</v>
      </c>
      <c r="Y51" s="508" t="s">
        <v>190</v>
      </c>
      <c r="Z51" s="508" t="s">
        <v>190</v>
      </c>
      <c r="AA51" s="508" t="s">
        <v>190</v>
      </c>
      <c r="AB51" s="508" t="s">
        <v>190</v>
      </c>
      <c r="AC51" s="508" t="s">
        <v>190</v>
      </c>
      <c r="AD51" s="508" t="s">
        <v>190</v>
      </c>
      <c r="AE51" s="508" t="s">
        <v>190</v>
      </c>
      <c r="AF51" s="508" t="s">
        <v>190</v>
      </c>
      <c r="AG51" s="508" t="s">
        <v>190</v>
      </c>
      <c r="AH51" s="508" t="s">
        <v>190</v>
      </c>
      <c r="AI51" s="508" t="s">
        <v>190</v>
      </c>
      <c r="AJ51" s="508" t="s">
        <v>190</v>
      </c>
      <c r="AK51" s="508" t="s">
        <v>190</v>
      </c>
      <c r="AL51" s="508" t="s">
        <v>190</v>
      </c>
      <c r="AM51" s="508" t="s">
        <v>190</v>
      </c>
      <c r="AN51" s="508" t="s">
        <v>190</v>
      </c>
      <c r="AO51" s="508" t="s">
        <v>190</v>
      </c>
      <c r="AP51" s="508" t="s">
        <v>190</v>
      </c>
      <c r="AQ51" s="508" t="s">
        <v>190</v>
      </c>
      <c r="AR51" s="508" t="s">
        <v>190</v>
      </c>
      <c r="AS51" s="508" t="s">
        <v>190</v>
      </c>
      <c r="AT51" s="508" t="s">
        <v>190</v>
      </c>
      <c r="AU51" s="508" t="s">
        <v>190</v>
      </c>
      <c r="AV51" s="508" t="s">
        <v>190</v>
      </c>
      <c r="AW51" s="508" t="s">
        <v>190</v>
      </c>
      <c r="AX51" s="508" t="s">
        <v>190</v>
      </c>
      <c r="AY51" s="508" t="s">
        <v>190</v>
      </c>
      <c r="AZ51" s="508" t="s">
        <v>190</v>
      </c>
      <c r="BA51" s="508" t="s">
        <v>190</v>
      </c>
    </row>
    <row r="52" spans="1:77" ht="48" customHeight="1" x14ac:dyDescent="0.25">
      <c r="B52" s="394" t="s">
        <v>141</v>
      </c>
      <c r="C52" s="395" t="s">
        <v>142</v>
      </c>
      <c r="D52" s="394" t="s">
        <v>93</v>
      </c>
      <c r="E52" s="396">
        <f t="shared" ref="E52:AJ52" si="24">SUBTOTAL(9,E53:E54)</f>
        <v>0</v>
      </c>
      <c r="F52" s="396">
        <f t="shared" si="24"/>
        <v>0</v>
      </c>
      <c r="G52" s="396">
        <f t="shared" si="24"/>
        <v>0</v>
      </c>
      <c r="H52" s="396">
        <f t="shared" si="24"/>
        <v>0</v>
      </c>
      <c r="I52" s="396">
        <f t="shared" si="24"/>
        <v>0</v>
      </c>
      <c r="J52" s="396">
        <f t="shared" si="24"/>
        <v>0</v>
      </c>
      <c r="K52" s="396">
        <f t="shared" si="24"/>
        <v>0</v>
      </c>
      <c r="L52" s="396">
        <f t="shared" si="24"/>
        <v>0</v>
      </c>
      <c r="M52" s="396">
        <f t="shared" si="24"/>
        <v>0</v>
      </c>
      <c r="N52" s="396">
        <f t="shared" si="24"/>
        <v>0</v>
      </c>
      <c r="O52" s="396">
        <f t="shared" si="24"/>
        <v>0</v>
      </c>
      <c r="P52" s="396">
        <f t="shared" si="24"/>
        <v>0</v>
      </c>
      <c r="Q52" s="396">
        <f t="shared" si="24"/>
        <v>0</v>
      </c>
      <c r="R52" s="396">
        <f t="shared" si="24"/>
        <v>0</v>
      </c>
      <c r="S52" s="396">
        <f t="shared" si="24"/>
        <v>0</v>
      </c>
      <c r="T52" s="396">
        <f t="shared" si="24"/>
        <v>0</v>
      </c>
      <c r="U52" s="396">
        <f t="shared" si="24"/>
        <v>0</v>
      </c>
      <c r="V52" s="396">
        <f t="shared" si="24"/>
        <v>0</v>
      </c>
      <c r="W52" s="396">
        <f t="shared" si="24"/>
        <v>0</v>
      </c>
      <c r="X52" s="396">
        <f t="shared" si="24"/>
        <v>0</v>
      </c>
      <c r="Y52" s="396">
        <f t="shared" si="24"/>
        <v>0</v>
      </c>
      <c r="Z52" s="396">
        <f t="shared" si="24"/>
        <v>0</v>
      </c>
      <c r="AA52" s="396">
        <f t="shared" si="24"/>
        <v>0</v>
      </c>
      <c r="AB52" s="396">
        <f t="shared" si="24"/>
        <v>0</v>
      </c>
      <c r="AC52" s="396">
        <f t="shared" si="24"/>
        <v>0</v>
      </c>
      <c r="AD52" s="396">
        <f t="shared" si="24"/>
        <v>0</v>
      </c>
      <c r="AE52" s="396">
        <f t="shared" si="24"/>
        <v>0</v>
      </c>
      <c r="AF52" s="396">
        <f t="shared" si="24"/>
        <v>0</v>
      </c>
      <c r="AG52" s="396">
        <f t="shared" si="24"/>
        <v>0</v>
      </c>
      <c r="AH52" s="396">
        <f t="shared" si="24"/>
        <v>0</v>
      </c>
      <c r="AI52" s="396">
        <f t="shared" si="24"/>
        <v>0</v>
      </c>
      <c r="AJ52" s="396">
        <f t="shared" si="24"/>
        <v>0</v>
      </c>
      <c r="AK52" s="396">
        <f t="shared" ref="AK52:BA52" si="25">SUBTOTAL(9,AK53:AK54)</f>
        <v>0</v>
      </c>
      <c r="AL52" s="396">
        <f t="shared" si="25"/>
        <v>0</v>
      </c>
      <c r="AM52" s="396">
        <f t="shared" si="25"/>
        <v>0</v>
      </c>
      <c r="AN52" s="396">
        <f t="shared" si="25"/>
        <v>0</v>
      </c>
      <c r="AO52" s="396">
        <f t="shared" si="25"/>
        <v>0</v>
      </c>
      <c r="AP52" s="396">
        <f t="shared" si="25"/>
        <v>0</v>
      </c>
      <c r="AQ52" s="396">
        <f t="shared" si="25"/>
        <v>0</v>
      </c>
      <c r="AR52" s="396">
        <f t="shared" si="25"/>
        <v>0</v>
      </c>
      <c r="AS52" s="396">
        <f t="shared" si="25"/>
        <v>0</v>
      </c>
      <c r="AT52" s="396">
        <f t="shared" si="25"/>
        <v>0</v>
      </c>
      <c r="AU52" s="396">
        <f t="shared" si="25"/>
        <v>0</v>
      </c>
      <c r="AV52" s="396">
        <f t="shared" si="25"/>
        <v>0</v>
      </c>
      <c r="AW52" s="396">
        <f t="shared" si="25"/>
        <v>0</v>
      </c>
      <c r="AX52" s="396">
        <f t="shared" si="25"/>
        <v>0</v>
      </c>
      <c r="AY52" s="396">
        <f t="shared" si="25"/>
        <v>0</v>
      </c>
      <c r="AZ52" s="396">
        <f t="shared" si="25"/>
        <v>0</v>
      </c>
      <c r="BA52" s="396">
        <f t="shared" si="25"/>
        <v>0</v>
      </c>
    </row>
    <row r="53" spans="1:77" ht="42" customHeight="1" x14ac:dyDescent="0.25">
      <c r="B53" s="424" t="s">
        <v>143</v>
      </c>
      <c r="C53" s="425" t="s">
        <v>144</v>
      </c>
      <c r="D53" s="424" t="s">
        <v>93</v>
      </c>
      <c r="E53" s="426">
        <v>0</v>
      </c>
      <c r="F53" s="426">
        <v>0</v>
      </c>
      <c r="G53" s="426">
        <v>0</v>
      </c>
      <c r="H53" s="426">
        <v>0</v>
      </c>
      <c r="I53" s="426">
        <v>0</v>
      </c>
      <c r="J53" s="426">
        <v>0</v>
      </c>
      <c r="K53" s="426">
        <v>0</v>
      </c>
      <c r="L53" s="426">
        <v>0</v>
      </c>
      <c r="M53" s="426">
        <v>0</v>
      </c>
      <c r="N53" s="426">
        <v>0</v>
      </c>
      <c r="O53" s="426">
        <v>0</v>
      </c>
      <c r="P53" s="426">
        <v>0</v>
      </c>
      <c r="Q53" s="426">
        <v>0</v>
      </c>
      <c r="R53" s="426">
        <v>0</v>
      </c>
      <c r="S53" s="426">
        <v>0</v>
      </c>
      <c r="T53" s="426">
        <v>0</v>
      </c>
      <c r="U53" s="426">
        <v>0</v>
      </c>
      <c r="V53" s="426">
        <v>0</v>
      </c>
      <c r="W53" s="426">
        <v>0</v>
      </c>
      <c r="X53" s="426">
        <v>0</v>
      </c>
      <c r="Y53" s="426">
        <v>0</v>
      </c>
      <c r="Z53" s="426">
        <v>0</v>
      </c>
      <c r="AA53" s="426">
        <v>0</v>
      </c>
      <c r="AB53" s="426">
        <v>0</v>
      </c>
      <c r="AC53" s="426">
        <v>0</v>
      </c>
      <c r="AD53" s="426">
        <v>0</v>
      </c>
      <c r="AE53" s="426">
        <v>0</v>
      </c>
      <c r="AF53" s="426">
        <v>0</v>
      </c>
      <c r="AG53" s="426">
        <v>0</v>
      </c>
      <c r="AH53" s="426">
        <v>0</v>
      </c>
      <c r="AI53" s="426">
        <v>0</v>
      </c>
      <c r="AJ53" s="426">
        <v>0</v>
      </c>
      <c r="AK53" s="426">
        <v>0</v>
      </c>
      <c r="AL53" s="426">
        <v>0</v>
      </c>
      <c r="AM53" s="426">
        <v>0</v>
      </c>
      <c r="AN53" s="426">
        <v>0</v>
      </c>
      <c r="AO53" s="426">
        <v>0</v>
      </c>
      <c r="AP53" s="426">
        <v>0</v>
      </c>
      <c r="AQ53" s="426">
        <v>0</v>
      </c>
      <c r="AR53" s="426">
        <v>0</v>
      </c>
      <c r="AS53" s="426">
        <v>0</v>
      </c>
      <c r="AT53" s="426">
        <v>0</v>
      </c>
      <c r="AU53" s="426">
        <v>0</v>
      </c>
      <c r="AV53" s="426">
        <v>0</v>
      </c>
      <c r="AW53" s="426">
        <v>0</v>
      </c>
      <c r="AX53" s="426">
        <v>0</v>
      </c>
      <c r="AY53" s="426">
        <v>0</v>
      </c>
      <c r="AZ53" s="426">
        <v>0</v>
      </c>
      <c r="BA53" s="426">
        <v>0</v>
      </c>
    </row>
    <row r="54" spans="1:77" s="117" customFormat="1" ht="42" customHeight="1" x14ac:dyDescent="0.25">
      <c r="A54" s="105"/>
      <c r="B54" s="424" t="s">
        <v>148</v>
      </c>
      <c r="C54" s="425" t="s">
        <v>149</v>
      </c>
      <c r="D54" s="424" t="s">
        <v>93</v>
      </c>
      <c r="E54" s="426">
        <f>SUBTOTAL(9,E55)</f>
        <v>0</v>
      </c>
      <c r="F54" s="426">
        <f t="shared" ref="F54:BA54" si="26">SUBTOTAL(9,F55)</f>
        <v>0</v>
      </c>
      <c r="G54" s="426">
        <f t="shared" si="26"/>
        <v>0</v>
      </c>
      <c r="H54" s="426">
        <f t="shared" si="26"/>
        <v>0</v>
      </c>
      <c r="I54" s="426">
        <f t="shared" si="26"/>
        <v>0</v>
      </c>
      <c r="J54" s="426">
        <f t="shared" si="26"/>
        <v>0</v>
      </c>
      <c r="K54" s="426">
        <f t="shared" si="26"/>
        <v>0</v>
      </c>
      <c r="L54" s="426">
        <f t="shared" si="26"/>
        <v>0</v>
      </c>
      <c r="M54" s="426">
        <f t="shared" si="26"/>
        <v>0</v>
      </c>
      <c r="N54" s="426">
        <f t="shared" si="26"/>
        <v>0</v>
      </c>
      <c r="O54" s="426">
        <f t="shared" si="26"/>
        <v>0</v>
      </c>
      <c r="P54" s="426">
        <f t="shared" si="26"/>
        <v>0</v>
      </c>
      <c r="Q54" s="426">
        <f t="shared" si="26"/>
        <v>0</v>
      </c>
      <c r="R54" s="426">
        <f t="shared" si="26"/>
        <v>0</v>
      </c>
      <c r="S54" s="426">
        <f t="shared" si="26"/>
        <v>0</v>
      </c>
      <c r="T54" s="426">
        <f t="shared" si="26"/>
        <v>0</v>
      </c>
      <c r="U54" s="426">
        <f t="shared" si="26"/>
        <v>0</v>
      </c>
      <c r="V54" s="426">
        <f t="shared" si="26"/>
        <v>0</v>
      </c>
      <c r="W54" s="426">
        <f t="shared" si="26"/>
        <v>0</v>
      </c>
      <c r="X54" s="426">
        <f t="shared" si="26"/>
        <v>0</v>
      </c>
      <c r="Y54" s="426">
        <f t="shared" si="26"/>
        <v>0</v>
      </c>
      <c r="Z54" s="426">
        <f t="shared" si="26"/>
        <v>0</v>
      </c>
      <c r="AA54" s="426">
        <f t="shared" si="26"/>
        <v>0</v>
      </c>
      <c r="AB54" s="426">
        <f t="shared" si="26"/>
        <v>0</v>
      </c>
      <c r="AC54" s="426">
        <f t="shared" si="26"/>
        <v>0</v>
      </c>
      <c r="AD54" s="426">
        <f t="shared" si="26"/>
        <v>0</v>
      </c>
      <c r="AE54" s="426">
        <f t="shared" si="26"/>
        <v>0</v>
      </c>
      <c r="AF54" s="426">
        <f t="shared" si="26"/>
        <v>0</v>
      </c>
      <c r="AG54" s="426">
        <f t="shared" si="26"/>
        <v>0</v>
      </c>
      <c r="AH54" s="426">
        <f t="shared" si="26"/>
        <v>0</v>
      </c>
      <c r="AI54" s="426">
        <f t="shared" si="26"/>
        <v>0</v>
      </c>
      <c r="AJ54" s="426">
        <f t="shared" si="26"/>
        <v>0</v>
      </c>
      <c r="AK54" s="426">
        <f t="shared" si="26"/>
        <v>0</v>
      </c>
      <c r="AL54" s="426">
        <f t="shared" si="26"/>
        <v>0</v>
      </c>
      <c r="AM54" s="426">
        <f t="shared" si="26"/>
        <v>0</v>
      </c>
      <c r="AN54" s="426">
        <f t="shared" si="26"/>
        <v>0</v>
      </c>
      <c r="AO54" s="426">
        <f t="shared" si="26"/>
        <v>0</v>
      </c>
      <c r="AP54" s="426">
        <f t="shared" si="26"/>
        <v>0</v>
      </c>
      <c r="AQ54" s="426">
        <f t="shared" si="26"/>
        <v>0</v>
      </c>
      <c r="AR54" s="426">
        <f t="shared" si="26"/>
        <v>0</v>
      </c>
      <c r="AS54" s="426">
        <f t="shared" si="26"/>
        <v>0</v>
      </c>
      <c r="AT54" s="426">
        <f t="shared" si="26"/>
        <v>0</v>
      </c>
      <c r="AU54" s="426">
        <f t="shared" si="26"/>
        <v>0</v>
      </c>
      <c r="AV54" s="426">
        <f t="shared" si="26"/>
        <v>0</v>
      </c>
      <c r="AW54" s="426">
        <f t="shared" si="26"/>
        <v>0</v>
      </c>
      <c r="AX54" s="426">
        <f t="shared" si="26"/>
        <v>0</v>
      </c>
      <c r="AY54" s="426">
        <f t="shared" si="26"/>
        <v>0</v>
      </c>
      <c r="AZ54" s="426">
        <f t="shared" si="26"/>
        <v>0</v>
      </c>
      <c r="BA54" s="426">
        <f t="shared" si="26"/>
        <v>0</v>
      </c>
      <c r="BB54" s="105"/>
    </row>
    <row r="55" spans="1:77" ht="48" customHeight="1" x14ac:dyDescent="0.25">
      <c r="B55" s="394" t="s">
        <v>150</v>
      </c>
      <c r="C55" s="395" t="s">
        <v>151</v>
      </c>
      <c r="D55" s="394" t="s">
        <v>93</v>
      </c>
      <c r="E55" s="396">
        <f t="shared" ref="E55:AJ55" si="27">SUBTOTAL(9,E56:E64)</f>
        <v>0</v>
      </c>
      <c r="F55" s="396">
        <f t="shared" si="27"/>
        <v>0</v>
      </c>
      <c r="G55" s="396">
        <f t="shared" si="27"/>
        <v>0</v>
      </c>
      <c r="H55" s="396">
        <f t="shared" si="27"/>
        <v>0</v>
      </c>
      <c r="I55" s="396">
        <f t="shared" si="27"/>
        <v>0</v>
      </c>
      <c r="J55" s="396">
        <f t="shared" si="27"/>
        <v>0</v>
      </c>
      <c r="K55" s="396">
        <f t="shared" si="27"/>
        <v>0</v>
      </c>
      <c r="L55" s="396">
        <f t="shared" si="27"/>
        <v>0</v>
      </c>
      <c r="M55" s="396">
        <f t="shared" si="27"/>
        <v>0</v>
      </c>
      <c r="N55" s="396">
        <f t="shared" si="27"/>
        <v>0</v>
      </c>
      <c r="O55" s="396">
        <f t="shared" si="27"/>
        <v>0</v>
      </c>
      <c r="P55" s="396">
        <f t="shared" si="27"/>
        <v>0</v>
      </c>
      <c r="Q55" s="396">
        <f t="shared" si="27"/>
        <v>0</v>
      </c>
      <c r="R55" s="396">
        <f t="shared" si="27"/>
        <v>0</v>
      </c>
      <c r="S55" s="396">
        <f t="shared" si="27"/>
        <v>0</v>
      </c>
      <c r="T55" s="396">
        <f t="shared" si="27"/>
        <v>0</v>
      </c>
      <c r="U55" s="396">
        <f t="shared" si="27"/>
        <v>0</v>
      </c>
      <c r="V55" s="396">
        <f t="shared" si="27"/>
        <v>0</v>
      </c>
      <c r="W55" s="396">
        <f t="shared" si="27"/>
        <v>0</v>
      </c>
      <c r="X55" s="396">
        <f t="shared" si="27"/>
        <v>0</v>
      </c>
      <c r="Y55" s="396">
        <f t="shared" si="27"/>
        <v>0</v>
      </c>
      <c r="Z55" s="396">
        <f t="shared" si="27"/>
        <v>0</v>
      </c>
      <c r="AA55" s="396">
        <f t="shared" si="27"/>
        <v>0</v>
      </c>
      <c r="AB55" s="396">
        <f t="shared" si="27"/>
        <v>0</v>
      </c>
      <c r="AC55" s="396">
        <f t="shared" si="27"/>
        <v>0</v>
      </c>
      <c r="AD55" s="396">
        <f t="shared" si="27"/>
        <v>0</v>
      </c>
      <c r="AE55" s="396">
        <f t="shared" si="27"/>
        <v>0</v>
      </c>
      <c r="AF55" s="396">
        <f t="shared" si="27"/>
        <v>0</v>
      </c>
      <c r="AG55" s="396">
        <f t="shared" si="27"/>
        <v>0</v>
      </c>
      <c r="AH55" s="396">
        <f t="shared" si="27"/>
        <v>0</v>
      </c>
      <c r="AI55" s="396">
        <f t="shared" si="27"/>
        <v>0</v>
      </c>
      <c r="AJ55" s="396">
        <f t="shared" si="27"/>
        <v>0</v>
      </c>
      <c r="AK55" s="396">
        <f t="shared" ref="AK55:BA55" si="28">SUBTOTAL(9,AK56:AK64)</f>
        <v>0</v>
      </c>
      <c r="AL55" s="396">
        <f t="shared" si="28"/>
        <v>0</v>
      </c>
      <c r="AM55" s="396">
        <f t="shared" si="28"/>
        <v>0</v>
      </c>
      <c r="AN55" s="396">
        <f t="shared" si="28"/>
        <v>0</v>
      </c>
      <c r="AO55" s="396">
        <f t="shared" si="28"/>
        <v>0</v>
      </c>
      <c r="AP55" s="396">
        <f t="shared" si="28"/>
        <v>0</v>
      </c>
      <c r="AQ55" s="396">
        <f t="shared" si="28"/>
        <v>0</v>
      </c>
      <c r="AR55" s="396">
        <f t="shared" si="28"/>
        <v>0</v>
      </c>
      <c r="AS55" s="396">
        <f t="shared" si="28"/>
        <v>0</v>
      </c>
      <c r="AT55" s="396">
        <f t="shared" si="28"/>
        <v>0</v>
      </c>
      <c r="AU55" s="396">
        <f t="shared" si="28"/>
        <v>0</v>
      </c>
      <c r="AV55" s="396">
        <f t="shared" si="28"/>
        <v>0</v>
      </c>
      <c r="AW55" s="396">
        <f t="shared" si="28"/>
        <v>0</v>
      </c>
      <c r="AX55" s="396">
        <f t="shared" si="28"/>
        <v>0</v>
      </c>
      <c r="AY55" s="396">
        <f t="shared" si="28"/>
        <v>0</v>
      </c>
      <c r="AZ55" s="396">
        <f t="shared" si="28"/>
        <v>0</v>
      </c>
      <c r="BA55" s="396">
        <f t="shared" si="28"/>
        <v>0</v>
      </c>
      <c r="BB55" s="105"/>
    </row>
    <row r="56" spans="1:77" ht="42" customHeight="1" x14ac:dyDescent="0.25">
      <c r="B56" s="450" t="s">
        <v>152</v>
      </c>
      <c r="C56" s="456" t="s">
        <v>153</v>
      </c>
      <c r="D56" s="421" t="s">
        <v>93</v>
      </c>
      <c r="E56" s="326"/>
      <c r="F56" s="326"/>
      <c r="G56" s="326"/>
      <c r="H56" s="326"/>
      <c r="I56" s="326"/>
      <c r="J56" s="326"/>
      <c r="K56" s="326"/>
      <c r="L56" s="326"/>
      <c r="M56" s="326"/>
      <c r="N56" s="326"/>
      <c r="O56" s="326"/>
      <c r="P56" s="326"/>
      <c r="Q56" s="326"/>
      <c r="R56" s="326"/>
      <c r="S56" s="326"/>
      <c r="T56" s="326"/>
      <c r="U56" s="326"/>
      <c r="V56" s="326"/>
      <c r="W56" s="326"/>
      <c r="X56" s="326"/>
      <c r="Y56" s="326"/>
      <c r="Z56" s="326"/>
      <c r="AA56" s="326"/>
      <c r="AB56" s="326"/>
      <c r="AC56" s="326"/>
      <c r="AD56" s="326"/>
      <c r="AE56" s="326"/>
      <c r="AF56" s="326"/>
      <c r="AG56" s="326"/>
      <c r="AH56" s="326"/>
      <c r="AI56" s="326"/>
      <c r="AJ56" s="326"/>
      <c r="AK56" s="326"/>
      <c r="AL56" s="326"/>
      <c r="AM56" s="326"/>
      <c r="AN56" s="326"/>
      <c r="AO56" s="326"/>
      <c r="AP56" s="326"/>
      <c r="AQ56" s="326"/>
      <c r="AR56" s="326"/>
      <c r="AS56" s="326"/>
      <c r="AT56" s="326"/>
      <c r="AU56" s="326"/>
      <c r="AV56" s="326"/>
      <c r="AW56" s="326"/>
      <c r="AX56" s="326"/>
      <c r="AY56" s="326"/>
      <c r="AZ56" s="326"/>
      <c r="BA56" s="326"/>
      <c r="BB56" s="105"/>
    </row>
    <row r="57" spans="1:77" ht="42" customHeight="1" x14ac:dyDescent="0.25">
      <c r="B57" s="450" t="s">
        <v>154</v>
      </c>
      <c r="C57" s="456" t="s">
        <v>155</v>
      </c>
      <c r="D57" s="421" t="s">
        <v>93</v>
      </c>
      <c r="E57" s="326"/>
      <c r="F57" s="326"/>
      <c r="G57" s="326"/>
      <c r="H57" s="326"/>
      <c r="I57" s="326"/>
      <c r="J57" s="326"/>
      <c r="K57" s="326"/>
      <c r="L57" s="326"/>
      <c r="M57" s="326"/>
      <c r="N57" s="326"/>
      <c r="O57" s="326"/>
      <c r="P57" s="326"/>
      <c r="Q57" s="326"/>
      <c r="R57" s="326"/>
      <c r="S57" s="326"/>
      <c r="T57" s="326"/>
      <c r="U57" s="326"/>
      <c r="V57" s="326"/>
      <c r="W57" s="326"/>
      <c r="X57" s="326"/>
      <c r="Y57" s="326"/>
      <c r="Z57" s="326"/>
      <c r="AA57" s="326"/>
      <c r="AB57" s="326"/>
      <c r="AC57" s="326"/>
      <c r="AD57" s="326"/>
      <c r="AE57" s="326"/>
      <c r="AF57" s="326"/>
      <c r="AG57" s="326"/>
      <c r="AH57" s="326"/>
      <c r="AI57" s="326"/>
      <c r="AJ57" s="326"/>
      <c r="AK57" s="326"/>
      <c r="AL57" s="326"/>
      <c r="AM57" s="326"/>
      <c r="AN57" s="326"/>
      <c r="AO57" s="326"/>
      <c r="AP57" s="326"/>
      <c r="AQ57" s="326"/>
      <c r="AR57" s="326"/>
      <c r="AS57" s="326"/>
      <c r="AT57" s="326"/>
      <c r="AU57" s="326"/>
      <c r="AV57" s="326"/>
      <c r="AW57" s="326"/>
      <c r="AX57" s="326"/>
      <c r="AY57" s="326"/>
      <c r="AZ57" s="326"/>
      <c r="BA57" s="326"/>
    </row>
    <row r="58" spans="1:77" s="495" customFormat="1" ht="33" customHeight="1" x14ac:dyDescent="0.25">
      <c r="B58" s="407" t="s">
        <v>154</v>
      </c>
      <c r="C58" s="457" t="s">
        <v>725</v>
      </c>
      <c r="D58" s="76" t="s">
        <v>828</v>
      </c>
      <c r="E58" s="508" t="s">
        <v>190</v>
      </c>
      <c r="F58" s="508" t="s">
        <v>190</v>
      </c>
      <c r="G58" s="508" t="s">
        <v>190</v>
      </c>
      <c r="H58" s="508" t="s">
        <v>190</v>
      </c>
      <c r="I58" s="508" t="s">
        <v>190</v>
      </c>
      <c r="J58" s="508" t="s">
        <v>190</v>
      </c>
      <c r="K58" s="508" t="s">
        <v>190</v>
      </c>
      <c r="L58" s="508" t="s">
        <v>190</v>
      </c>
      <c r="M58" s="508" t="s">
        <v>190</v>
      </c>
      <c r="N58" s="508" t="s">
        <v>190</v>
      </c>
      <c r="O58" s="508" t="s">
        <v>190</v>
      </c>
      <c r="P58" s="508" t="s">
        <v>190</v>
      </c>
      <c r="Q58" s="508" t="s">
        <v>190</v>
      </c>
      <c r="R58" s="508" t="s">
        <v>190</v>
      </c>
      <c r="S58" s="508" t="s">
        <v>190</v>
      </c>
      <c r="T58" s="508" t="s">
        <v>190</v>
      </c>
      <c r="U58" s="508" t="s">
        <v>190</v>
      </c>
      <c r="V58" s="508" t="s">
        <v>190</v>
      </c>
      <c r="W58" s="508" t="s">
        <v>190</v>
      </c>
      <c r="X58" s="508" t="s">
        <v>190</v>
      </c>
      <c r="Y58" s="508" t="s">
        <v>190</v>
      </c>
      <c r="Z58" s="508" t="s">
        <v>190</v>
      </c>
      <c r="AA58" s="508" t="s">
        <v>190</v>
      </c>
      <c r="AB58" s="508" t="s">
        <v>190</v>
      </c>
      <c r="AC58" s="508" t="s">
        <v>190</v>
      </c>
      <c r="AD58" s="508" t="s">
        <v>190</v>
      </c>
      <c r="AE58" s="508" t="s">
        <v>190</v>
      </c>
      <c r="AF58" s="508" t="s">
        <v>190</v>
      </c>
      <c r="AG58" s="508" t="s">
        <v>190</v>
      </c>
      <c r="AH58" s="508" t="s">
        <v>190</v>
      </c>
      <c r="AI58" s="508" t="s">
        <v>190</v>
      </c>
      <c r="AJ58" s="508" t="s">
        <v>190</v>
      </c>
      <c r="AK58" s="508" t="s">
        <v>190</v>
      </c>
      <c r="AL58" s="508" t="s">
        <v>190</v>
      </c>
      <c r="AM58" s="508" t="s">
        <v>190</v>
      </c>
      <c r="AN58" s="508" t="s">
        <v>190</v>
      </c>
      <c r="AO58" s="508" t="s">
        <v>190</v>
      </c>
      <c r="AP58" s="508" t="s">
        <v>190</v>
      </c>
      <c r="AQ58" s="508" t="s">
        <v>190</v>
      </c>
      <c r="AR58" s="508" t="s">
        <v>190</v>
      </c>
      <c r="AS58" s="508" t="s">
        <v>190</v>
      </c>
      <c r="AT58" s="508" t="s">
        <v>190</v>
      </c>
      <c r="AU58" s="508" t="s">
        <v>190</v>
      </c>
      <c r="AV58" s="508" t="s">
        <v>190</v>
      </c>
      <c r="AW58" s="508" t="s">
        <v>190</v>
      </c>
      <c r="AX58" s="508" t="s">
        <v>190</v>
      </c>
      <c r="AY58" s="508" t="s">
        <v>190</v>
      </c>
      <c r="AZ58" s="508" t="s">
        <v>190</v>
      </c>
      <c r="BA58" s="508" t="s">
        <v>190</v>
      </c>
    </row>
    <row r="59" spans="1:77" ht="42" customHeight="1" x14ac:dyDescent="0.25">
      <c r="B59" s="421" t="s">
        <v>156</v>
      </c>
      <c r="C59" s="422" t="s">
        <v>157</v>
      </c>
      <c r="D59" s="421" t="s">
        <v>93</v>
      </c>
      <c r="E59" s="423"/>
      <c r="F59" s="326"/>
      <c r="G59" s="326"/>
      <c r="H59" s="326"/>
      <c r="I59" s="326"/>
      <c r="J59" s="326"/>
      <c r="K59" s="326"/>
      <c r="L59" s="326"/>
      <c r="M59" s="326"/>
      <c r="N59" s="326"/>
      <c r="O59" s="326"/>
      <c r="P59" s="326"/>
      <c r="Q59" s="326"/>
      <c r="R59" s="326"/>
      <c r="S59" s="326"/>
      <c r="T59" s="326"/>
      <c r="U59" s="326"/>
      <c r="V59" s="326"/>
      <c r="W59" s="326"/>
      <c r="X59" s="326"/>
      <c r="Y59" s="326"/>
      <c r="Z59" s="326"/>
      <c r="AA59" s="326"/>
      <c r="AB59" s="326"/>
      <c r="AC59" s="326"/>
      <c r="AD59" s="326"/>
      <c r="AE59" s="326"/>
      <c r="AF59" s="326"/>
      <c r="AG59" s="326"/>
      <c r="AH59" s="326"/>
      <c r="AI59" s="326"/>
      <c r="AJ59" s="326"/>
      <c r="AK59" s="326"/>
      <c r="AL59" s="326"/>
      <c r="AM59" s="326"/>
      <c r="AN59" s="326"/>
      <c r="AO59" s="326"/>
      <c r="AP59" s="326"/>
      <c r="AQ59" s="326"/>
      <c r="AR59" s="326"/>
      <c r="AS59" s="326"/>
      <c r="AT59" s="326"/>
      <c r="AU59" s="326"/>
      <c r="AV59" s="326"/>
      <c r="AW59" s="326"/>
      <c r="AX59" s="326"/>
      <c r="AY59" s="326"/>
      <c r="AZ59" s="326"/>
      <c r="BA59" s="423"/>
    </row>
    <row r="60" spans="1:77" ht="42" customHeight="1" x14ac:dyDescent="0.25">
      <c r="B60" s="421" t="s">
        <v>158</v>
      </c>
      <c r="C60" s="422" t="s">
        <v>159</v>
      </c>
      <c r="D60" s="421" t="s">
        <v>93</v>
      </c>
      <c r="E60" s="326"/>
      <c r="F60" s="326"/>
      <c r="G60" s="326"/>
      <c r="H60" s="326"/>
      <c r="I60" s="326"/>
      <c r="J60" s="326"/>
      <c r="K60" s="326"/>
      <c r="L60" s="326"/>
      <c r="M60" s="326"/>
      <c r="N60" s="326"/>
      <c r="O60" s="326"/>
      <c r="P60" s="326"/>
      <c r="Q60" s="326"/>
      <c r="R60" s="326"/>
      <c r="S60" s="326"/>
      <c r="T60" s="326"/>
      <c r="U60" s="326"/>
      <c r="V60" s="326"/>
      <c r="W60" s="326"/>
      <c r="X60" s="326"/>
      <c r="Y60" s="326"/>
      <c r="Z60" s="326"/>
      <c r="AA60" s="326"/>
      <c r="AB60" s="326"/>
      <c r="AC60" s="326"/>
      <c r="AD60" s="326"/>
      <c r="AE60" s="326"/>
      <c r="AF60" s="326"/>
      <c r="AG60" s="326"/>
      <c r="AH60" s="326"/>
      <c r="AI60" s="326"/>
      <c r="AJ60" s="326"/>
      <c r="AK60" s="326"/>
      <c r="AL60" s="326"/>
      <c r="AM60" s="326"/>
      <c r="AN60" s="326"/>
      <c r="AO60" s="326"/>
      <c r="AP60" s="326"/>
      <c r="AQ60" s="326"/>
      <c r="AR60" s="326"/>
      <c r="AS60" s="326"/>
      <c r="AT60" s="326"/>
      <c r="AU60" s="326"/>
      <c r="AV60" s="326"/>
      <c r="AW60" s="326"/>
      <c r="AX60" s="326"/>
      <c r="AY60" s="326"/>
      <c r="AZ60" s="326"/>
      <c r="BA60" s="326"/>
    </row>
    <row r="61" spans="1:77" ht="42" customHeight="1" x14ac:dyDescent="0.25">
      <c r="B61" s="421" t="s">
        <v>160</v>
      </c>
      <c r="C61" s="422" t="s">
        <v>161</v>
      </c>
      <c r="D61" s="421" t="s">
        <v>93</v>
      </c>
      <c r="E61" s="326"/>
      <c r="F61" s="326"/>
      <c r="G61" s="326"/>
      <c r="H61" s="326"/>
      <c r="I61" s="326"/>
      <c r="J61" s="326"/>
      <c r="K61" s="326"/>
      <c r="L61" s="326"/>
      <c r="M61" s="326"/>
      <c r="N61" s="326"/>
      <c r="O61" s="326"/>
      <c r="P61" s="326"/>
      <c r="Q61" s="326"/>
      <c r="R61" s="326"/>
      <c r="S61" s="326"/>
      <c r="T61" s="326"/>
      <c r="U61" s="326"/>
      <c r="V61" s="326"/>
      <c r="W61" s="326"/>
      <c r="X61" s="326"/>
      <c r="Y61" s="326"/>
      <c r="Z61" s="326"/>
      <c r="AA61" s="326"/>
      <c r="AB61" s="326"/>
      <c r="AC61" s="326"/>
      <c r="AD61" s="326"/>
      <c r="AE61" s="326"/>
      <c r="AF61" s="326"/>
      <c r="AG61" s="326"/>
      <c r="AH61" s="326"/>
      <c r="AI61" s="326"/>
      <c r="AJ61" s="326"/>
      <c r="AK61" s="326"/>
      <c r="AL61" s="326"/>
      <c r="AM61" s="326"/>
      <c r="AN61" s="326"/>
      <c r="AO61" s="326"/>
      <c r="AP61" s="326"/>
      <c r="AQ61" s="326"/>
      <c r="AR61" s="326"/>
      <c r="AS61" s="326"/>
      <c r="AT61" s="326"/>
      <c r="AU61" s="326"/>
      <c r="AV61" s="326"/>
      <c r="AW61" s="326"/>
      <c r="AX61" s="326"/>
      <c r="AY61" s="326"/>
      <c r="AZ61" s="326"/>
      <c r="BA61" s="326"/>
      <c r="BB61" s="104" t="e">
        <f>#REF!</f>
        <v>#REF!</v>
      </c>
      <c r="BC61" s="104" t="e">
        <f>#REF!</f>
        <v>#REF!</v>
      </c>
      <c r="BD61" s="104" t="e">
        <f>#REF!</f>
        <v>#REF!</v>
      </c>
      <c r="BE61" s="104" t="e">
        <f>#REF!</f>
        <v>#REF!</v>
      </c>
      <c r="BF61" s="104" t="e">
        <f>#REF!</f>
        <v>#REF!</v>
      </c>
      <c r="BG61" s="104" t="s">
        <v>190</v>
      </c>
      <c r="BH61" s="104" t="e">
        <f>#REF!</f>
        <v>#REF!</v>
      </c>
      <c r="BI61" s="104" t="e">
        <f>#REF!</f>
        <v>#REF!</v>
      </c>
      <c r="BJ61" s="104" t="e">
        <f>#REF!</f>
        <v>#REF!</v>
      </c>
      <c r="BK61" s="104" t="e">
        <f>#REF!</f>
        <v>#REF!</v>
      </c>
      <c r="BL61" s="104" t="e">
        <f>#REF!</f>
        <v>#REF!</v>
      </c>
      <c r="BM61" s="104" t="s">
        <v>190</v>
      </c>
      <c r="BN61" s="104" t="e">
        <f>#REF!</f>
        <v>#REF!</v>
      </c>
      <c r="BO61" s="104" t="e">
        <f>#REF!</f>
        <v>#REF!</v>
      </c>
      <c r="BP61" s="104" t="e">
        <f>#REF!</f>
        <v>#REF!</v>
      </c>
      <c r="BQ61" s="104" t="e">
        <f>#REF!</f>
        <v>#REF!</v>
      </c>
      <c r="BR61" s="104" t="e">
        <f>#REF!</f>
        <v>#REF!</v>
      </c>
      <c r="BS61" s="104" t="s">
        <v>190</v>
      </c>
      <c r="BT61" s="104" t="e">
        <f>#REF!</f>
        <v>#REF!</v>
      </c>
      <c r="BU61" s="104" t="e">
        <f>#REF!</f>
        <v>#REF!</v>
      </c>
      <c r="BV61" s="104" t="e">
        <f>#REF!</f>
        <v>#REF!</v>
      </c>
      <c r="BW61" s="104" t="e">
        <f>#REF!</f>
        <v>#REF!</v>
      </c>
      <c r="BX61" s="104" t="e">
        <f>#REF!</f>
        <v>#REF!</v>
      </c>
      <c r="BY61" s="104" t="s">
        <v>190</v>
      </c>
    </row>
    <row r="62" spans="1:77" ht="42" customHeight="1" x14ac:dyDescent="0.25">
      <c r="B62" s="421" t="s">
        <v>165</v>
      </c>
      <c r="C62" s="422" t="s">
        <v>166</v>
      </c>
      <c r="D62" s="421" t="s">
        <v>93</v>
      </c>
      <c r="E62" s="326"/>
      <c r="F62" s="326"/>
      <c r="G62" s="326"/>
      <c r="H62" s="326"/>
      <c r="I62" s="326"/>
      <c r="J62" s="326"/>
      <c r="K62" s="326"/>
      <c r="L62" s="326"/>
      <c r="M62" s="326"/>
      <c r="N62" s="326"/>
      <c r="O62" s="326"/>
      <c r="P62" s="326"/>
      <c r="Q62" s="326"/>
      <c r="R62" s="326"/>
      <c r="S62" s="326"/>
      <c r="T62" s="326"/>
      <c r="U62" s="326"/>
      <c r="V62" s="326"/>
      <c r="W62" s="326"/>
      <c r="X62" s="326"/>
      <c r="Y62" s="326"/>
      <c r="Z62" s="326"/>
      <c r="AA62" s="326"/>
      <c r="AB62" s="326"/>
      <c r="AC62" s="326"/>
      <c r="AD62" s="326"/>
      <c r="AE62" s="326"/>
      <c r="AF62" s="326"/>
      <c r="AG62" s="326"/>
      <c r="AH62" s="326"/>
      <c r="AI62" s="326"/>
      <c r="AJ62" s="326"/>
      <c r="AK62" s="326"/>
      <c r="AL62" s="326"/>
      <c r="AM62" s="326"/>
      <c r="AN62" s="326"/>
      <c r="AO62" s="326"/>
      <c r="AP62" s="326"/>
      <c r="AQ62" s="326"/>
      <c r="AR62" s="326"/>
      <c r="AS62" s="326"/>
      <c r="AT62" s="326"/>
      <c r="AU62" s="326"/>
      <c r="AV62" s="326"/>
      <c r="AW62" s="326"/>
      <c r="AX62" s="326"/>
      <c r="AY62" s="326"/>
      <c r="AZ62" s="326"/>
      <c r="BA62" s="326"/>
    </row>
    <row r="63" spans="1:77" ht="42" customHeight="1" x14ac:dyDescent="0.25">
      <c r="B63" s="450" t="s">
        <v>167</v>
      </c>
      <c r="C63" s="456" t="s">
        <v>168</v>
      </c>
      <c r="D63" s="421" t="s">
        <v>93</v>
      </c>
      <c r="E63" s="326"/>
      <c r="F63" s="326"/>
      <c r="G63" s="326"/>
      <c r="H63" s="326"/>
      <c r="I63" s="326"/>
      <c r="J63" s="326"/>
      <c r="K63" s="326"/>
      <c r="L63" s="326"/>
      <c r="M63" s="326"/>
      <c r="N63" s="326"/>
      <c r="O63" s="326"/>
      <c r="P63" s="326"/>
      <c r="Q63" s="326"/>
      <c r="R63" s="326"/>
      <c r="S63" s="326"/>
      <c r="T63" s="326"/>
      <c r="U63" s="326"/>
      <c r="V63" s="326"/>
      <c r="W63" s="326"/>
      <c r="X63" s="326"/>
      <c r="Y63" s="326"/>
      <c r="Z63" s="326"/>
      <c r="AA63" s="326"/>
      <c r="AB63" s="326"/>
      <c r="AC63" s="326"/>
      <c r="AD63" s="326"/>
      <c r="AE63" s="326"/>
      <c r="AF63" s="326"/>
      <c r="AG63" s="326"/>
      <c r="AH63" s="326"/>
      <c r="AI63" s="326"/>
      <c r="AJ63" s="326"/>
      <c r="AK63" s="326"/>
      <c r="AL63" s="326"/>
      <c r="AM63" s="326"/>
      <c r="AN63" s="326"/>
      <c r="AO63" s="326"/>
      <c r="AP63" s="326"/>
      <c r="AQ63" s="326"/>
      <c r="AR63" s="326"/>
      <c r="AS63" s="326"/>
      <c r="AT63" s="326"/>
      <c r="AU63" s="326"/>
      <c r="AV63" s="326"/>
      <c r="AW63" s="326"/>
      <c r="AX63" s="326"/>
      <c r="AY63" s="326"/>
      <c r="AZ63" s="326"/>
      <c r="BA63" s="326"/>
    </row>
    <row r="64" spans="1:77" ht="42" customHeight="1" x14ac:dyDescent="0.25">
      <c r="B64" s="450" t="s">
        <v>169</v>
      </c>
      <c r="C64" s="456" t="s">
        <v>170</v>
      </c>
      <c r="D64" s="424" t="s">
        <v>93</v>
      </c>
      <c r="E64" s="426"/>
      <c r="F64" s="326"/>
      <c r="G64" s="326"/>
      <c r="H64" s="326"/>
      <c r="I64" s="326"/>
      <c r="J64" s="326"/>
      <c r="K64" s="326"/>
      <c r="L64" s="326"/>
      <c r="M64" s="326"/>
      <c r="N64" s="326"/>
      <c r="O64" s="326"/>
      <c r="P64" s="326"/>
      <c r="Q64" s="326"/>
      <c r="R64" s="326"/>
      <c r="S64" s="326"/>
      <c r="T64" s="326"/>
      <c r="U64" s="326"/>
      <c r="V64" s="326"/>
      <c r="W64" s="326"/>
      <c r="X64" s="326"/>
      <c r="Y64" s="326"/>
      <c r="Z64" s="326"/>
      <c r="AA64" s="326"/>
      <c r="AB64" s="326"/>
      <c r="AC64" s="326"/>
      <c r="AD64" s="326"/>
      <c r="AE64" s="326"/>
      <c r="AF64" s="326"/>
      <c r="AG64" s="326"/>
      <c r="AH64" s="326"/>
      <c r="AI64" s="326"/>
      <c r="AJ64" s="326"/>
      <c r="AK64" s="326"/>
      <c r="AL64" s="326"/>
      <c r="AM64" s="326"/>
      <c r="AN64" s="326"/>
      <c r="AO64" s="326"/>
      <c r="AP64" s="326"/>
      <c r="AQ64" s="326"/>
      <c r="AR64" s="326"/>
      <c r="AS64" s="326"/>
      <c r="AT64" s="326"/>
      <c r="AU64" s="326"/>
      <c r="AV64" s="326"/>
      <c r="AW64" s="326"/>
      <c r="AX64" s="326"/>
      <c r="AY64" s="326"/>
      <c r="AZ64" s="326"/>
      <c r="BA64" s="426"/>
    </row>
    <row r="65" spans="2:53" ht="48" customHeight="1" x14ac:dyDescent="0.25">
      <c r="B65" s="394" t="s">
        <v>171</v>
      </c>
      <c r="C65" s="395" t="s">
        <v>172</v>
      </c>
      <c r="D65" s="394" t="s">
        <v>93</v>
      </c>
      <c r="E65" s="396">
        <f>SUBTOTAL(9,E66:E67)</f>
        <v>0</v>
      </c>
      <c r="F65" s="396">
        <f t="shared" ref="F65:BA65" si="29">SUBTOTAL(9,F66:F67)</f>
        <v>0</v>
      </c>
      <c r="G65" s="396">
        <f t="shared" si="29"/>
        <v>0</v>
      </c>
      <c r="H65" s="396">
        <f t="shared" si="29"/>
        <v>0</v>
      </c>
      <c r="I65" s="396">
        <f t="shared" si="29"/>
        <v>0</v>
      </c>
      <c r="J65" s="396">
        <f t="shared" si="29"/>
        <v>0</v>
      </c>
      <c r="K65" s="396">
        <f t="shared" si="29"/>
        <v>0</v>
      </c>
      <c r="L65" s="396">
        <f t="shared" si="29"/>
        <v>0</v>
      </c>
      <c r="M65" s="396">
        <f t="shared" si="29"/>
        <v>0</v>
      </c>
      <c r="N65" s="396">
        <f t="shared" si="29"/>
        <v>0</v>
      </c>
      <c r="O65" s="396">
        <f t="shared" si="29"/>
        <v>0</v>
      </c>
      <c r="P65" s="396">
        <f t="shared" si="29"/>
        <v>0</v>
      </c>
      <c r="Q65" s="396">
        <f t="shared" si="29"/>
        <v>0</v>
      </c>
      <c r="R65" s="396">
        <f t="shared" si="29"/>
        <v>0</v>
      </c>
      <c r="S65" s="396">
        <f t="shared" si="29"/>
        <v>0</v>
      </c>
      <c r="T65" s="396">
        <f t="shared" si="29"/>
        <v>0</v>
      </c>
      <c r="U65" s="396">
        <f t="shared" si="29"/>
        <v>0</v>
      </c>
      <c r="V65" s="396">
        <f t="shared" si="29"/>
        <v>0</v>
      </c>
      <c r="W65" s="396">
        <f t="shared" si="29"/>
        <v>0</v>
      </c>
      <c r="X65" s="396">
        <f t="shared" si="29"/>
        <v>0</v>
      </c>
      <c r="Y65" s="396">
        <f t="shared" si="29"/>
        <v>0</v>
      </c>
      <c r="Z65" s="396">
        <f t="shared" si="29"/>
        <v>0</v>
      </c>
      <c r="AA65" s="396">
        <f t="shared" si="29"/>
        <v>0</v>
      </c>
      <c r="AB65" s="396">
        <f t="shared" si="29"/>
        <v>0</v>
      </c>
      <c r="AC65" s="396">
        <f t="shared" si="29"/>
        <v>0</v>
      </c>
      <c r="AD65" s="396">
        <f t="shared" si="29"/>
        <v>0</v>
      </c>
      <c r="AE65" s="396">
        <f t="shared" si="29"/>
        <v>0</v>
      </c>
      <c r="AF65" s="396">
        <f t="shared" si="29"/>
        <v>0</v>
      </c>
      <c r="AG65" s="396">
        <f t="shared" si="29"/>
        <v>0</v>
      </c>
      <c r="AH65" s="396">
        <f t="shared" si="29"/>
        <v>0</v>
      </c>
      <c r="AI65" s="396">
        <f t="shared" si="29"/>
        <v>0</v>
      </c>
      <c r="AJ65" s="396">
        <f t="shared" si="29"/>
        <v>0</v>
      </c>
      <c r="AK65" s="396">
        <f t="shared" si="29"/>
        <v>0</v>
      </c>
      <c r="AL65" s="396">
        <f t="shared" si="29"/>
        <v>0</v>
      </c>
      <c r="AM65" s="396">
        <f t="shared" si="29"/>
        <v>0</v>
      </c>
      <c r="AN65" s="396">
        <f t="shared" si="29"/>
        <v>0</v>
      </c>
      <c r="AO65" s="396">
        <f t="shared" si="29"/>
        <v>0</v>
      </c>
      <c r="AP65" s="396">
        <f t="shared" si="29"/>
        <v>0</v>
      </c>
      <c r="AQ65" s="396">
        <f t="shared" si="29"/>
        <v>0</v>
      </c>
      <c r="AR65" s="396">
        <f t="shared" si="29"/>
        <v>0</v>
      </c>
      <c r="AS65" s="396">
        <f t="shared" si="29"/>
        <v>0</v>
      </c>
      <c r="AT65" s="396">
        <f t="shared" si="29"/>
        <v>0</v>
      </c>
      <c r="AU65" s="396">
        <f t="shared" si="29"/>
        <v>0</v>
      </c>
      <c r="AV65" s="396">
        <f t="shared" si="29"/>
        <v>0</v>
      </c>
      <c r="AW65" s="396">
        <f t="shared" si="29"/>
        <v>0</v>
      </c>
      <c r="AX65" s="396">
        <f t="shared" si="29"/>
        <v>0</v>
      </c>
      <c r="AY65" s="396">
        <f t="shared" si="29"/>
        <v>0</v>
      </c>
      <c r="AZ65" s="396">
        <f t="shared" si="29"/>
        <v>0</v>
      </c>
      <c r="BA65" s="396">
        <f t="shared" si="29"/>
        <v>0</v>
      </c>
    </row>
    <row r="66" spans="2:53" ht="42" customHeight="1" x14ac:dyDescent="0.25">
      <c r="B66" s="421" t="s">
        <v>173</v>
      </c>
      <c r="C66" s="422" t="s">
        <v>174</v>
      </c>
      <c r="D66" s="421" t="s">
        <v>93</v>
      </c>
      <c r="E66" s="326"/>
      <c r="F66" s="423"/>
      <c r="G66" s="423"/>
      <c r="H66" s="423"/>
      <c r="I66" s="423"/>
      <c r="J66" s="423"/>
      <c r="K66" s="423"/>
      <c r="L66" s="423"/>
      <c r="M66" s="423"/>
      <c r="N66" s="423"/>
      <c r="O66" s="423"/>
      <c r="P66" s="423"/>
      <c r="Q66" s="423"/>
      <c r="R66" s="423"/>
      <c r="S66" s="423"/>
      <c r="T66" s="423"/>
      <c r="U66" s="423"/>
      <c r="V66" s="423"/>
      <c r="W66" s="423"/>
      <c r="X66" s="423"/>
      <c r="Y66" s="423"/>
      <c r="Z66" s="423"/>
      <c r="AA66" s="423"/>
      <c r="AB66" s="423"/>
      <c r="AC66" s="423"/>
      <c r="AD66" s="423"/>
      <c r="AE66" s="423"/>
      <c r="AF66" s="423"/>
      <c r="AG66" s="423"/>
      <c r="AH66" s="423"/>
      <c r="AI66" s="423"/>
      <c r="AJ66" s="423"/>
      <c r="AK66" s="423"/>
      <c r="AL66" s="423"/>
      <c r="AM66" s="423"/>
      <c r="AN66" s="423"/>
      <c r="AO66" s="423"/>
      <c r="AP66" s="423"/>
      <c r="AQ66" s="423"/>
      <c r="AR66" s="423"/>
      <c r="AS66" s="423"/>
      <c r="AT66" s="423"/>
      <c r="AU66" s="423"/>
      <c r="AV66" s="423"/>
      <c r="AW66" s="423"/>
      <c r="AX66" s="423"/>
      <c r="AY66" s="423"/>
      <c r="AZ66" s="423"/>
      <c r="BA66" s="326"/>
    </row>
    <row r="67" spans="2:53" ht="42" customHeight="1" x14ac:dyDescent="0.25">
      <c r="B67" s="421" t="s">
        <v>175</v>
      </c>
      <c r="C67" s="422" t="s">
        <v>176</v>
      </c>
      <c r="D67" s="421" t="s">
        <v>93</v>
      </c>
      <c r="E67" s="423"/>
      <c r="F67" s="423"/>
      <c r="G67" s="423"/>
      <c r="H67" s="423"/>
      <c r="I67" s="423"/>
      <c r="J67" s="423"/>
      <c r="K67" s="423"/>
      <c r="L67" s="423"/>
      <c r="M67" s="423"/>
      <c r="N67" s="423"/>
      <c r="O67" s="423"/>
      <c r="P67" s="423"/>
      <c r="Q67" s="423"/>
      <c r="R67" s="423"/>
      <c r="S67" s="423"/>
      <c r="T67" s="423"/>
      <c r="U67" s="423"/>
      <c r="V67" s="423"/>
      <c r="W67" s="423"/>
      <c r="X67" s="423"/>
      <c r="Y67" s="423"/>
      <c r="Z67" s="423"/>
      <c r="AA67" s="423"/>
      <c r="AB67" s="423"/>
      <c r="AC67" s="423"/>
      <c r="AD67" s="423"/>
      <c r="AE67" s="423"/>
      <c r="AF67" s="423"/>
      <c r="AG67" s="423"/>
      <c r="AH67" s="423"/>
      <c r="AI67" s="423"/>
      <c r="AJ67" s="423"/>
      <c r="AK67" s="423"/>
      <c r="AL67" s="423"/>
      <c r="AM67" s="423"/>
      <c r="AN67" s="423"/>
      <c r="AO67" s="423"/>
      <c r="AP67" s="423"/>
      <c r="AQ67" s="423"/>
      <c r="AR67" s="423"/>
      <c r="AS67" s="423"/>
      <c r="AT67" s="423"/>
      <c r="AU67" s="423"/>
      <c r="AV67" s="423"/>
      <c r="AW67" s="423"/>
      <c r="AX67" s="423"/>
      <c r="AY67" s="423"/>
      <c r="AZ67" s="423"/>
      <c r="BA67" s="423"/>
    </row>
    <row r="68" spans="2:53" ht="48" customHeight="1" x14ac:dyDescent="0.25">
      <c r="B68" s="394" t="s">
        <v>177</v>
      </c>
      <c r="C68" s="395" t="s">
        <v>178</v>
      </c>
      <c r="D68" s="440" t="s">
        <v>93</v>
      </c>
      <c r="E68" s="405">
        <f>SUBTOTAL(9,E69:E70)</f>
        <v>0</v>
      </c>
      <c r="F68" s="405">
        <f t="shared" ref="F68:BA68" si="30">SUBTOTAL(9,F69:F70)</f>
        <v>0</v>
      </c>
      <c r="G68" s="405">
        <f t="shared" si="30"/>
        <v>0</v>
      </c>
      <c r="H68" s="405">
        <f t="shared" si="30"/>
        <v>0</v>
      </c>
      <c r="I68" s="405">
        <f t="shared" si="30"/>
        <v>0</v>
      </c>
      <c r="J68" s="405">
        <f t="shared" si="30"/>
        <v>0</v>
      </c>
      <c r="K68" s="405">
        <f t="shared" si="30"/>
        <v>0</v>
      </c>
      <c r="L68" s="405">
        <f t="shared" si="30"/>
        <v>0</v>
      </c>
      <c r="M68" s="405">
        <f t="shared" si="30"/>
        <v>0</v>
      </c>
      <c r="N68" s="405">
        <f t="shared" si="30"/>
        <v>0</v>
      </c>
      <c r="O68" s="405">
        <f t="shared" si="30"/>
        <v>0</v>
      </c>
      <c r="P68" s="405">
        <f t="shared" si="30"/>
        <v>0</v>
      </c>
      <c r="Q68" s="405">
        <f t="shared" si="30"/>
        <v>0</v>
      </c>
      <c r="R68" s="405">
        <f t="shared" si="30"/>
        <v>0</v>
      </c>
      <c r="S68" s="405">
        <f t="shared" si="30"/>
        <v>0</v>
      </c>
      <c r="T68" s="405">
        <f t="shared" si="30"/>
        <v>0</v>
      </c>
      <c r="U68" s="405">
        <f t="shared" si="30"/>
        <v>0</v>
      </c>
      <c r="V68" s="405">
        <f t="shared" si="30"/>
        <v>0</v>
      </c>
      <c r="W68" s="405">
        <f t="shared" si="30"/>
        <v>0</v>
      </c>
      <c r="X68" s="405">
        <f t="shared" si="30"/>
        <v>0</v>
      </c>
      <c r="Y68" s="405">
        <f t="shared" si="30"/>
        <v>0</v>
      </c>
      <c r="Z68" s="405">
        <f t="shared" si="30"/>
        <v>0</v>
      </c>
      <c r="AA68" s="405">
        <f t="shared" si="30"/>
        <v>0</v>
      </c>
      <c r="AB68" s="405">
        <f t="shared" si="30"/>
        <v>0</v>
      </c>
      <c r="AC68" s="405">
        <f t="shared" si="30"/>
        <v>0</v>
      </c>
      <c r="AD68" s="405">
        <f t="shared" si="30"/>
        <v>0</v>
      </c>
      <c r="AE68" s="405">
        <f t="shared" si="30"/>
        <v>0</v>
      </c>
      <c r="AF68" s="405">
        <f t="shared" si="30"/>
        <v>0</v>
      </c>
      <c r="AG68" s="405">
        <f t="shared" si="30"/>
        <v>0</v>
      </c>
      <c r="AH68" s="405">
        <f t="shared" si="30"/>
        <v>0</v>
      </c>
      <c r="AI68" s="405">
        <f t="shared" si="30"/>
        <v>0</v>
      </c>
      <c r="AJ68" s="405">
        <f t="shared" si="30"/>
        <v>0</v>
      </c>
      <c r="AK68" s="405">
        <f t="shared" si="30"/>
        <v>0</v>
      </c>
      <c r="AL68" s="405">
        <f t="shared" si="30"/>
        <v>0</v>
      </c>
      <c r="AM68" s="405">
        <f t="shared" si="30"/>
        <v>0</v>
      </c>
      <c r="AN68" s="405">
        <f t="shared" si="30"/>
        <v>0</v>
      </c>
      <c r="AO68" s="405">
        <f t="shared" si="30"/>
        <v>0</v>
      </c>
      <c r="AP68" s="405">
        <f t="shared" si="30"/>
        <v>0</v>
      </c>
      <c r="AQ68" s="405">
        <f t="shared" si="30"/>
        <v>0</v>
      </c>
      <c r="AR68" s="405">
        <f t="shared" si="30"/>
        <v>0</v>
      </c>
      <c r="AS68" s="405">
        <f t="shared" si="30"/>
        <v>0</v>
      </c>
      <c r="AT68" s="405">
        <f t="shared" si="30"/>
        <v>0</v>
      </c>
      <c r="AU68" s="405">
        <f t="shared" si="30"/>
        <v>0</v>
      </c>
      <c r="AV68" s="405">
        <f t="shared" si="30"/>
        <v>0</v>
      </c>
      <c r="AW68" s="405">
        <f t="shared" si="30"/>
        <v>0</v>
      </c>
      <c r="AX68" s="405">
        <f t="shared" si="30"/>
        <v>0</v>
      </c>
      <c r="AY68" s="405">
        <f t="shared" si="30"/>
        <v>0</v>
      </c>
      <c r="AZ68" s="405">
        <f t="shared" si="30"/>
        <v>0</v>
      </c>
      <c r="BA68" s="405">
        <f t="shared" si="30"/>
        <v>0</v>
      </c>
    </row>
    <row r="69" spans="2:53" ht="42" customHeight="1" x14ac:dyDescent="0.25">
      <c r="B69" s="421" t="s">
        <v>179</v>
      </c>
      <c r="C69" s="422" t="s">
        <v>180</v>
      </c>
      <c r="D69" s="421" t="s">
        <v>93</v>
      </c>
      <c r="E69" s="423"/>
      <c r="F69" s="423"/>
      <c r="G69" s="423"/>
      <c r="H69" s="423"/>
      <c r="I69" s="423"/>
      <c r="J69" s="423"/>
      <c r="K69" s="423"/>
      <c r="L69" s="423"/>
      <c r="M69" s="423"/>
      <c r="N69" s="423"/>
      <c r="O69" s="423"/>
      <c r="P69" s="423"/>
      <c r="Q69" s="423"/>
      <c r="R69" s="423"/>
      <c r="S69" s="423"/>
      <c r="T69" s="423"/>
      <c r="U69" s="423"/>
      <c r="V69" s="423"/>
      <c r="W69" s="423"/>
      <c r="X69" s="423"/>
      <c r="Y69" s="423"/>
      <c r="Z69" s="423"/>
      <c r="AA69" s="423"/>
      <c r="AB69" s="423"/>
      <c r="AC69" s="423"/>
      <c r="AD69" s="423"/>
      <c r="AE69" s="423"/>
      <c r="AF69" s="423"/>
      <c r="AG69" s="423"/>
      <c r="AH69" s="423"/>
      <c r="AI69" s="423"/>
      <c r="AJ69" s="423"/>
      <c r="AK69" s="423"/>
      <c r="AL69" s="423"/>
      <c r="AM69" s="423"/>
      <c r="AN69" s="423"/>
      <c r="AO69" s="423"/>
      <c r="AP69" s="423"/>
      <c r="AQ69" s="423"/>
      <c r="AR69" s="423"/>
      <c r="AS69" s="423"/>
      <c r="AT69" s="423"/>
      <c r="AU69" s="423"/>
      <c r="AV69" s="423"/>
      <c r="AW69" s="423"/>
      <c r="AX69" s="423"/>
      <c r="AY69" s="423"/>
      <c r="AZ69" s="423"/>
      <c r="BA69" s="423"/>
    </row>
    <row r="70" spans="2:53" ht="42" customHeight="1" x14ac:dyDescent="0.25">
      <c r="B70" s="421" t="s">
        <v>181</v>
      </c>
      <c r="C70" s="422" t="s">
        <v>182</v>
      </c>
      <c r="D70" s="421" t="s">
        <v>93</v>
      </c>
      <c r="E70" s="423"/>
      <c r="F70" s="423"/>
      <c r="G70" s="423"/>
      <c r="H70" s="423"/>
      <c r="I70" s="423"/>
      <c r="J70" s="423"/>
      <c r="K70" s="423"/>
      <c r="L70" s="423"/>
      <c r="M70" s="423"/>
      <c r="N70" s="423"/>
      <c r="O70" s="423"/>
      <c r="P70" s="423"/>
      <c r="Q70" s="423"/>
      <c r="R70" s="423"/>
      <c r="S70" s="423"/>
      <c r="T70" s="423"/>
      <c r="U70" s="423"/>
      <c r="V70" s="423"/>
      <c r="W70" s="423"/>
      <c r="X70" s="423"/>
      <c r="Y70" s="423"/>
      <c r="Z70" s="423"/>
      <c r="AA70" s="423"/>
      <c r="AB70" s="423"/>
      <c r="AC70" s="423"/>
      <c r="AD70" s="423"/>
      <c r="AE70" s="423"/>
      <c r="AF70" s="423"/>
      <c r="AG70" s="423"/>
      <c r="AH70" s="423"/>
      <c r="AI70" s="423"/>
      <c r="AJ70" s="423"/>
      <c r="AK70" s="423"/>
      <c r="AL70" s="423"/>
      <c r="AM70" s="423"/>
      <c r="AN70" s="423"/>
      <c r="AO70" s="423"/>
      <c r="AP70" s="423"/>
      <c r="AQ70" s="423"/>
      <c r="AR70" s="423"/>
      <c r="AS70" s="423"/>
      <c r="AT70" s="423"/>
      <c r="AU70" s="423"/>
      <c r="AV70" s="423"/>
      <c r="AW70" s="423"/>
      <c r="AX70" s="423"/>
      <c r="AY70" s="423"/>
      <c r="AZ70" s="423"/>
      <c r="BA70" s="423"/>
    </row>
    <row r="71" spans="2:53" ht="48" customHeight="1" x14ac:dyDescent="0.25">
      <c r="B71" s="394" t="s">
        <v>183</v>
      </c>
      <c r="C71" s="395" t="s">
        <v>184</v>
      </c>
      <c r="D71" s="394" t="s">
        <v>93</v>
      </c>
      <c r="E71" s="405">
        <f>SUBTOTAL(9,E72:E83)</f>
        <v>0</v>
      </c>
      <c r="F71" s="405">
        <f t="shared" ref="F71:BA71" si="31">SUBTOTAL(9,F72:F83)</f>
        <v>0</v>
      </c>
      <c r="G71" s="405">
        <f t="shared" si="31"/>
        <v>0</v>
      </c>
      <c r="H71" s="405">
        <f t="shared" si="31"/>
        <v>0</v>
      </c>
      <c r="I71" s="405">
        <f t="shared" si="31"/>
        <v>0</v>
      </c>
      <c r="J71" s="405">
        <f t="shared" si="31"/>
        <v>0</v>
      </c>
      <c r="K71" s="405">
        <f t="shared" si="31"/>
        <v>0</v>
      </c>
      <c r="L71" s="405">
        <f t="shared" si="31"/>
        <v>0.55000000000000004</v>
      </c>
      <c r="M71" s="405">
        <f t="shared" si="31"/>
        <v>0</v>
      </c>
      <c r="N71" s="405">
        <f t="shared" si="31"/>
        <v>9.4589999999999996</v>
      </c>
      <c r="O71" s="405">
        <f t="shared" si="31"/>
        <v>0</v>
      </c>
      <c r="P71" s="405">
        <f t="shared" si="31"/>
        <v>0</v>
      </c>
      <c r="Q71" s="405">
        <f t="shared" si="31"/>
        <v>1E-4</v>
      </c>
      <c r="R71" s="405">
        <f t="shared" si="31"/>
        <v>0.55000000000000004</v>
      </c>
      <c r="S71" s="405">
        <f t="shared" si="31"/>
        <v>0</v>
      </c>
      <c r="T71" s="405">
        <f t="shared" si="31"/>
        <v>7.4540000000000006</v>
      </c>
      <c r="U71" s="405">
        <f t="shared" si="31"/>
        <v>0</v>
      </c>
      <c r="V71" s="405">
        <f t="shared" si="31"/>
        <v>0</v>
      </c>
      <c r="W71" s="405">
        <f t="shared" si="31"/>
        <v>0</v>
      </c>
      <c r="X71" s="405">
        <f t="shared" si="31"/>
        <v>0.55000000000000004</v>
      </c>
      <c r="Y71" s="405">
        <f t="shared" si="31"/>
        <v>0</v>
      </c>
      <c r="Z71" s="405">
        <f t="shared" si="31"/>
        <v>10.304</v>
      </c>
      <c r="AA71" s="405">
        <f t="shared" si="31"/>
        <v>0</v>
      </c>
      <c r="AB71" s="405">
        <f t="shared" si="31"/>
        <v>0</v>
      </c>
      <c r="AC71" s="405">
        <f t="shared" si="31"/>
        <v>1E-4</v>
      </c>
      <c r="AD71" s="405">
        <f t="shared" si="31"/>
        <v>0.25009999999999999</v>
      </c>
      <c r="AE71" s="405">
        <f t="shared" si="31"/>
        <v>1E-4</v>
      </c>
      <c r="AF71" s="405">
        <f t="shared" si="31"/>
        <v>3.2301000000000002</v>
      </c>
      <c r="AG71" s="405">
        <f t="shared" si="31"/>
        <v>1E-4</v>
      </c>
      <c r="AH71" s="405">
        <f t="shared" si="31"/>
        <v>1E-4</v>
      </c>
      <c r="AI71" s="405">
        <f t="shared" si="31"/>
        <v>1E-4</v>
      </c>
      <c r="AJ71" s="405">
        <f t="shared" si="31"/>
        <v>0.50009999999999999</v>
      </c>
      <c r="AK71" s="405">
        <f t="shared" si="31"/>
        <v>1E-4</v>
      </c>
      <c r="AL71" s="405">
        <f t="shared" si="31"/>
        <v>0.38009999999999999</v>
      </c>
      <c r="AM71" s="405">
        <f t="shared" si="31"/>
        <v>1E-4</v>
      </c>
      <c r="AN71" s="405">
        <f t="shared" si="31"/>
        <v>1E-4</v>
      </c>
      <c r="AO71" s="405">
        <f t="shared" si="31"/>
        <v>0</v>
      </c>
      <c r="AP71" s="405">
        <f t="shared" si="31"/>
        <v>0.75</v>
      </c>
      <c r="AQ71" s="405">
        <f t="shared" si="31"/>
        <v>0</v>
      </c>
      <c r="AR71" s="405">
        <f t="shared" si="31"/>
        <v>2.7990000000000004</v>
      </c>
      <c r="AS71" s="405">
        <f t="shared" si="31"/>
        <v>0</v>
      </c>
      <c r="AT71" s="405">
        <f t="shared" si="31"/>
        <v>0</v>
      </c>
      <c r="AU71" s="405">
        <f t="shared" si="31"/>
        <v>0</v>
      </c>
      <c r="AV71" s="405">
        <f t="shared" si="31"/>
        <v>0.75</v>
      </c>
      <c r="AW71" s="405">
        <f t="shared" si="31"/>
        <v>0</v>
      </c>
      <c r="AX71" s="405">
        <f t="shared" si="31"/>
        <v>2.7990000000000004</v>
      </c>
      <c r="AY71" s="405">
        <f t="shared" si="31"/>
        <v>0</v>
      </c>
      <c r="AZ71" s="405">
        <f t="shared" si="31"/>
        <v>0</v>
      </c>
      <c r="BA71" s="405">
        <f t="shared" si="31"/>
        <v>0</v>
      </c>
    </row>
    <row r="72" spans="2:53" s="495" customFormat="1" ht="33" customHeight="1" x14ac:dyDescent="0.25">
      <c r="B72" s="76" t="s">
        <v>183</v>
      </c>
      <c r="C72" s="399" t="s">
        <v>728</v>
      </c>
      <c r="D72" s="76" t="s">
        <v>727</v>
      </c>
      <c r="E72" s="402" t="s">
        <v>190</v>
      </c>
      <c r="F72" s="402" t="s">
        <v>190</v>
      </c>
      <c r="G72" s="402" t="s">
        <v>190</v>
      </c>
      <c r="H72" s="402" t="s">
        <v>190</v>
      </c>
      <c r="I72" s="402" t="s">
        <v>190</v>
      </c>
      <c r="J72" s="402" t="s">
        <v>190</v>
      </c>
      <c r="K72" s="402" t="s">
        <v>190</v>
      </c>
      <c r="L72" s="402" t="s">
        <v>190</v>
      </c>
      <c r="M72" s="402" t="s">
        <v>190</v>
      </c>
      <c r="N72" s="402" t="s">
        <v>190</v>
      </c>
      <c r="O72" s="402" t="s">
        <v>190</v>
      </c>
      <c r="P72" s="402" t="s">
        <v>190</v>
      </c>
      <c r="Q72" s="402" t="s">
        <v>509</v>
      </c>
      <c r="R72" s="402" t="s">
        <v>190</v>
      </c>
      <c r="S72" s="402" t="s">
        <v>190</v>
      </c>
      <c r="T72" s="402">
        <f>'С № 4'!Y73</f>
        <v>0.84499999999999997</v>
      </c>
      <c r="U72" s="402" t="s">
        <v>190</v>
      </c>
      <c r="V72" s="402" t="s">
        <v>190</v>
      </c>
      <c r="W72" s="402" t="s">
        <v>509</v>
      </c>
      <c r="X72" s="402" t="s">
        <v>190</v>
      </c>
      <c r="Y72" s="402" t="s">
        <v>190</v>
      </c>
      <c r="Z72" s="402">
        <v>0.84499999999999997</v>
      </c>
      <c r="AA72" s="402" t="s">
        <v>190</v>
      </c>
      <c r="AB72" s="402" t="s">
        <v>190</v>
      </c>
      <c r="AC72" s="402" t="s">
        <v>190</v>
      </c>
      <c r="AD72" s="402" t="s">
        <v>190</v>
      </c>
      <c r="AE72" s="402" t="s">
        <v>190</v>
      </c>
      <c r="AF72" s="402" t="s">
        <v>190</v>
      </c>
      <c r="AG72" s="402" t="s">
        <v>190</v>
      </c>
      <c r="AH72" s="402" t="s">
        <v>190</v>
      </c>
      <c r="AI72" s="402" t="s">
        <v>190</v>
      </c>
      <c r="AJ72" s="402" t="s">
        <v>190</v>
      </c>
      <c r="AK72" s="402" t="s">
        <v>190</v>
      </c>
      <c r="AL72" s="402" t="s">
        <v>190</v>
      </c>
      <c r="AM72" s="402" t="s">
        <v>190</v>
      </c>
      <c r="AN72" s="402" t="s">
        <v>190</v>
      </c>
      <c r="AO72" s="402" t="s">
        <v>190</v>
      </c>
      <c r="AP72" s="402" t="s">
        <v>190</v>
      </c>
      <c r="AQ72" s="402" t="s">
        <v>190</v>
      </c>
      <c r="AR72" s="402" t="s">
        <v>190</v>
      </c>
      <c r="AS72" s="402" t="s">
        <v>190</v>
      </c>
      <c r="AT72" s="402" t="s">
        <v>190</v>
      </c>
      <c r="AU72" s="402" t="s">
        <v>190</v>
      </c>
      <c r="AV72" s="402" t="s">
        <v>190</v>
      </c>
      <c r="AW72" s="402" t="s">
        <v>190</v>
      </c>
      <c r="AX72" s="402" t="s">
        <v>190</v>
      </c>
      <c r="AY72" s="402" t="s">
        <v>190</v>
      </c>
      <c r="AZ72" s="402" t="s">
        <v>190</v>
      </c>
      <c r="BA72" s="402" t="s">
        <v>190</v>
      </c>
    </row>
    <row r="73" spans="2:53" s="495" customFormat="1" ht="33" customHeight="1" x14ac:dyDescent="0.25">
      <c r="B73" s="76" t="s">
        <v>183</v>
      </c>
      <c r="C73" s="399" t="s">
        <v>729</v>
      </c>
      <c r="D73" s="76" t="s">
        <v>730</v>
      </c>
      <c r="E73" s="402" t="s">
        <v>190</v>
      </c>
      <c r="F73" s="402" t="s">
        <v>190</v>
      </c>
      <c r="G73" s="402" t="s">
        <v>190</v>
      </c>
      <c r="H73" s="402" t="s">
        <v>190</v>
      </c>
      <c r="I73" s="402" t="s">
        <v>190</v>
      </c>
      <c r="J73" s="402" t="s">
        <v>190</v>
      </c>
      <c r="K73" s="402" t="str">
        <f>W73</f>
        <v>IV</v>
      </c>
      <c r="L73" s="402" t="s">
        <v>190</v>
      </c>
      <c r="M73" s="402" t="s">
        <v>190</v>
      </c>
      <c r="N73" s="402">
        <f>Z73</f>
        <v>3.0329999999999999</v>
      </c>
      <c r="O73" s="402" t="s">
        <v>190</v>
      </c>
      <c r="P73" s="402" t="s">
        <v>190</v>
      </c>
      <c r="Q73" s="402" t="s">
        <v>509</v>
      </c>
      <c r="R73" s="402" t="s">
        <v>190</v>
      </c>
      <c r="S73" s="402" t="s">
        <v>190</v>
      </c>
      <c r="T73" s="402">
        <f>'С № 4'!Y74</f>
        <v>3.0329999999999999</v>
      </c>
      <c r="U73" s="402" t="s">
        <v>190</v>
      </c>
      <c r="V73" s="402" t="s">
        <v>190</v>
      </c>
      <c r="W73" s="402" t="s">
        <v>509</v>
      </c>
      <c r="X73" s="402" t="s">
        <v>190</v>
      </c>
      <c r="Y73" s="402" t="s">
        <v>190</v>
      </c>
      <c r="Z73" s="402">
        <v>3.0329999999999999</v>
      </c>
      <c r="AA73" s="402" t="s">
        <v>190</v>
      </c>
      <c r="AB73" s="402" t="s">
        <v>190</v>
      </c>
      <c r="AC73" s="402" t="s">
        <v>190</v>
      </c>
      <c r="AD73" s="402" t="s">
        <v>190</v>
      </c>
      <c r="AE73" s="402" t="s">
        <v>190</v>
      </c>
      <c r="AF73" s="402" t="s">
        <v>190</v>
      </c>
      <c r="AG73" s="402" t="s">
        <v>190</v>
      </c>
      <c r="AH73" s="402" t="s">
        <v>190</v>
      </c>
      <c r="AI73" s="402" t="s">
        <v>190</v>
      </c>
      <c r="AJ73" s="402" t="s">
        <v>190</v>
      </c>
      <c r="AK73" s="402" t="s">
        <v>190</v>
      </c>
      <c r="AL73" s="402" t="s">
        <v>190</v>
      </c>
      <c r="AM73" s="402" t="s">
        <v>190</v>
      </c>
      <c r="AN73" s="402" t="s">
        <v>190</v>
      </c>
      <c r="AO73" s="402" t="s">
        <v>190</v>
      </c>
      <c r="AP73" s="402" t="s">
        <v>190</v>
      </c>
      <c r="AQ73" s="402" t="s">
        <v>190</v>
      </c>
      <c r="AR73" s="402" t="s">
        <v>190</v>
      </c>
      <c r="AS73" s="402" t="s">
        <v>190</v>
      </c>
      <c r="AT73" s="402" t="s">
        <v>190</v>
      </c>
      <c r="AU73" s="402" t="s">
        <v>190</v>
      </c>
      <c r="AV73" s="402" t="s">
        <v>190</v>
      </c>
      <c r="AW73" s="402" t="s">
        <v>190</v>
      </c>
      <c r="AX73" s="402" t="s">
        <v>190</v>
      </c>
      <c r="AY73" s="402" t="s">
        <v>190</v>
      </c>
      <c r="AZ73" s="402" t="s">
        <v>190</v>
      </c>
      <c r="BA73" s="402" t="s">
        <v>190</v>
      </c>
    </row>
    <row r="74" spans="2:53" s="495" customFormat="1" ht="33" customHeight="1" x14ac:dyDescent="0.25">
      <c r="B74" s="76" t="s">
        <v>183</v>
      </c>
      <c r="C74" s="399" t="s">
        <v>712</v>
      </c>
      <c r="D74" s="76" t="s">
        <v>733</v>
      </c>
      <c r="E74" s="402" t="s">
        <v>190</v>
      </c>
      <c r="F74" s="402" t="s">
        <v>190</v>
      </c>
      <c r="G74" s="402" t="s">
        <v>190</v>
      </c>
      <c r="H74" s="402" t="s">
        <v>190</v>
      </c>
      <c r="I74" s="402" t="s">
        <v>190</v>
      </c>
      <c r="J74" s="402" t="s">
        <v>190</v>
      </c>
      <c r="K74" s="402" t="str">
        <f>W74</f>
        <v>IV</v>
      </c>
      <c r="L74" s="402" t="s">
        <v>190</v>
      </c>
      <c r="M74" s="402" t="s">
        <v>190</v>
      </c>
      <c r="N74" s="402">
        <f>Z74</f>
        <v>0.60599999999999998</v>
      </c>
      <c r="O74" s="402" t="s">
        <v>190</v>
      </c>
      <c r="P74" s="402" t="s">
        <v>190</v>
      </c>
      <c r="Q74" s="402" t="s">
        <v>509</v>
      </c>
      <c r="R74" s="402" t="s">
        <v>190</v>
      </c>
      <c r="S74" s="402" t="s">
        <v>190</v>
      </c>
      <c r="T74" s="402">
        <f>'С № 4'!Y75</f>
        <v>0.60599999999999998</v>
      </c>
      <c r="U74" s="402" t="s">
        <v>190</v>
      </c>
      <c r="V74" s="402" t="s">
        <v>190</v>
      </c>
      <c r="W74" s="402" t="s">
        <v>509</v>
      </c>
      <c r="X74" s="402" t="s">
        <v>190</v>
      </c>
      <c r="Y74" s="402" t="s">
        <v>190</v>
      </c>
      <c r="Z74" s="402">
        <v>0.60599999999999998</v>
      </c>
      <c r="AA74" s="402" t="s">
        <v>190</v>
      </c>
      <c r="AB74" s="402" t="s">
        <v>190</v>
      </c>
      <c r="AC74" s="402" t="s">
        <v>190</v>
      </c>
      <c r="AD74" s="402" t="s">
        <v>190</v>
      </c>
      <c r="AE74" s="402" t="s">
        <v>190</v>
      </c>
      <c r="AF74" s="402" t="s">
        <v>190</v>
      </c>
      <c r="AG74" s="402" t="s">
        <v>190</v>
      </c>
      <c r="AH74" s="402" t="s">
        <v>190</v>
      </c>
      <c r="AI74" s="402" t="s">
        <v>190</v>
      </c>
      <c r="AJ74" s="402" t="s">
        <v>190</v>
      </c>
      <c r="AK74" s="402" t="s">
        <v>190</v>
      </c>
      <c r="AL74" s="402" t="s">
        <v>190</v>
      </c>
      <c r="AM74" s="402" t="s">
        <v>190</v>
      </c>
      <c r="AN74" s="402" t="s">
        <v>190</v>
      </c>
      <c r="AO74" s="402" t="s">
        <v>190</v>
      </c>
      <c r="AP74" s="402" t="s">
        <v>190</v>
      </c>
      <c r="AQ74" s="402" t="s">
        <v>190</v>
      </c>
      <c r="AR74" s="402" t="s">
        <v>190</v>
      </c>
      <c r="AS74" s="402" t="s">
        <v>190</v>
      </c>
      <c r="AT74" s="402" t="s">
        <v>190</v>
      </c>
      <c r="AU74" s="402" t="s">
        <v>190</v>
      </c>
      <c r="AV74" s="402" t="s">
        <v>190</v>
      </c>
      <c r="AW74" s="402" t="s">
        <v>190</v>
      </c>
      <c r="AX74" s="402" t="s">
        <v>190</v>
      </c>
      <c r="AY74" s="402" t="s">
        <v>190</v>
      </c>
      <c r="AZ74" s="402" t="s">
        <v>190</v>
      </c>
      <c r="BA74" s="402" t="s">
        <v>190</v>
      </c>
    </row>
    <row r="75" spans="2:53" s="710" customFormat="1" ht="33" customHeight="1" x14ac:dyDescent="0.25">
      <c r="B75" s="407" t="s">
        <v>283</v>
      </c>
      <c r="C75" s="453" t="s">
        <v>711</v>
      </c>
      <c r="D75" s="645" t="s">
        <v>829</v>
      </c>
      <c r="E75" s="415" t="s">
        <v>190</v>
      </c>
      <c r="F75" s="415" t="s">
        <v>190</v>
      </c>
      <c r="G75" s="415" t="s">
        <v>190</v>
      </c>
      <c r="H75" s="415" t="s">
        <v>190</v>
      </c>
      <c r="I75" s="415" t="s">
        <v>190</v>
      </c>
      <c r="J75" s="415" t="s">
        <v>190</v>
      </c>
      <c r="K75" s="415" t="str">
        <f>W75</f>
        <v>IV</v>
      </c>
      <c r="L75" s="415">
        <f>X75</f>
        <v>0.55000000000000004</v>
      </c>
      <c r="M75" s="415" t="s">
        <v>190</v>
      </c>
      <c r="N75" s="415">
        <f>Z75</f>
        <v>2.97</v>
      </c>
      <c r="O75" s="415" t="s">
        <v>190</v>
      </c>
      <c r="P75" s="415" t="s">
        <v>190</v>
      </c>
      <c r="Q75" s="77" t="s">
        <v>509</v>
      </c>
      <c r="R75" s="77">
        <f>'С № 4'!W76</f>
        <v>0.55000000000000004</v>
      </c>
      <c r="S75" s="77" t="s">
        <v>190</v>
      </c>
      <c r="T75" s="77">
        <f>'С № 4'!Y76</f>
        <v>2.97</v>
      </c>
      <c r="U75" s="77" t="s">
        <v>190</v>
      </c>
      <c r="V75" s="77" t="s">
        <v>190</v>
      </c>
      <c r="W75" s="77" t="s">
        <v>509</v>
      </c>
      <c r="X75" s="77">
        <v>0.55000000000000004</v>
      </c>
      <c r="Y75" s="77" t="s">
        <v>190</v>
      </c>
      <c r="Z75" s="77">
        <v>2.97</v>
      </c>
      <c r="AA75" s="77" t="s">
        <v>190</v>
      </c>
      <c r="AB75" s="77" t="s">
        <v>190</v>
      </c>
      <c r="AC75" s="77" t="s">
        <v>190</v>
      </c>
      <c r="AD75" s="77" t="s">
        <v>190</v>
      </c>
      <c r="AE75" s="77" t="s">
        <v>190</v>
      </c>
      <c r="AF75" s="77" t="s">
        <v>190</v>
      </c>
      <c r="AG75" s="77" t="s">
        <v>190</v>
      </c>
      <c r="AH75" s="77" t="s">
        <v>190</v>
      </c>
      <c r="AI75" s="77" t="s">
        <v>190</v>
      </c>
      <c r="AJ75" s="77" t="s">
        <v>190</v>
      </c>
      <c r="AK75" s="77" t="s">
        <v>190</v>
      </c>
      <c r="AL75" s="77" t="s">
        <v>190</v>
      </c>
      <c r="AM75" s="77" t="s">
        <v>190</v>
      </c>
      <c r="AN75" s="77" t="s">
        <v>190</v>
      </c>
      <c r="AO75" s="77" t="s">
        <v>190</v>
      </c>
      <c r="AP75" s="77" t="s">
        <v>190</v>
      </c>
      <c r="AQ75" s="77" t="s">
        <v>190</v>
      </c>
      <c r="AR75" s="77" t="s">
        <v>190</v>
      </c>
      <c r="AS75" s="77" t="s">
        <v>190</v>
      </c>
      <c r="AT75" s="77" t="s">
        <v>190</v>
      </c>
      <c r="AU75" s="77" t="s">
        <v>190</v>
      </c>
      <c r="AV75" s="77" t="s">
        <v>190</v>
      </c>
      <c r="AW75" s="77" t="s">
        <v>190</v>
      </c>
      <c r="AX75" s="77" t="s">
        <v>190</v>
      </c>
      <c r="AY75" s="77" t="s">
        <v>190</v>
      </c>
      <c r="AZ75" s="77" t="s">
        <v>190</v>
      </c>
      <c r="BA75" s="77" t="s">
        <v>190</v>
      </c>
    </row>
    <row r="76" spans="2:53" s="710" customFormat="1" ht="33" customHeight="1" x14ac:dyDescent="0.25">
      <c r="B76" s="407" t="s">
        <v>283</v>
      </c>
      <c r="C76" s="453" t="s">
        <v>707</v>
      </c>
      <c r="D76" s="645" t="s">
        <v>830</v>
      </c>
      <c r="E76" s="415" t="s">
        <v>190</v>
      </c>
      <c r="F76" s="415" t="s">
        <v>190</v>
      </c>
      <c r="G76" s="415" t="s">
        <v>190</v>
      </c>
      <c r="H76" s="415" t="s">
        <v>190</v>
      </c>
      <c r="I76" s="415" t="s">
        <v>190</v>
      </c>
      <c r="J76" s="415" t="s">
        <v>190</v>
      </c>
      <c r="K76" s="415" t="s">
        <v>190</v>
      </c>
      <c r="L76" s="415" t="s">
        <v>190</v>
      </c>
      <c r="M76" s="415" t="s">
        <v>190</v>
      </c>
      <c r="N76" s="415" t="s">
        <v>190</v>
      </c>
      <c r="O76" s="415" t="s">
        <v>190</v>
      </c>
      <c r="P76" s="415" t="s">
        <v>190</v>
      </c>
      <c r="Q76" s="77" t="s">
        <v>190</v>
      </c>
      <c r="R76" s="77" t="s">
        <v>190</v>
      </c>
      <c r="S76" s="77" t="s">
        <v>190</v>
      </c>
      <c r="T76" s="77" t="s">
        <v>190</v>
      </c>
      <c r="U76" s="77" t="s">
        <v>190</v>
      </c>
      <c r="V76" s="77" t="s">
        <v>190</v>
      </c>
      <c r="W76" s="77" t="s">
        <v>190</v>
      </c>
      <c r="X76" s="77" t="s">
        <v>190</v>
      </c>
      <c r="Y76" s="77" t="s">
        <v>190</v>
      </c>
      <c r="Z76" s="77" t="s">
        <v>190</v>
      </c>
      <c r="AA76" s="77" t="s">
        <v>190</v>
      </c>
      <c r="AB76" s="77" t="s">
        <v>190</v>
      </c>
      <c r="AC76" s="77" t="s">
        <v>509</v>
      </c>
      <c r="AD76" s="77">
        <f>'С № 4'!AK77</f>
        <v>0.25</v>
      </c>
      <c r="AE76" s="77" t="s">
        <v>190</v>
      </c>
      <c r="AF76" s="77">
        <f>'С № 4'!AM77</f>
        <v>0.38</v>
      </c>
      <c r="AG76" s="77" t="s">
        <v>190</v>
      </c>
      <c r="AH76" s="77" t="s">
        <v>190</v>
      </c>
      <c r="AI76" s="77" t="s">
        <v>509</v>
      </c>
      <c r="AJ76" s="77">
        <f>AD76</f>
        <v>0.25</v>
      </c>
      <c r="AK76" s="77" t="s">
        <v>190</v>
      </c>
      <c r="AL76" s="77">
        <f>AF76</f>
        <v>0.38</v>
      </c>
      <c r="AM76" s="77" t="s">
        <v>190</v>
      </c>
      <c r="AN76" s="77" t="s">
        <v>190</v>
      </c>
      <c r="AO76" s="77" t="s">
        <v>190</v>
      </c>
      <c r="AP76" s="77" t="s">
        <v>190</v>
      </c>
      <c r="AQ76" s="77" t="s">
        <v>190</v>
      </c>
      <c r="AR76" s="77" t="s">
        <v>190</v>
      </c>
      <c r="AS76" s="77" t="s">
        <v>190</v>
      </c>
      <c r="AT76" s="77" t="s">
        <v>190</v>
      </c>
      <c r="AU76" s="77" t="s">
        <v>190</v>
      </c>
      <c r="AV76" s="77" t="s">
        <v>190</v>
      </c>
      <c r="AW76" s="77" t="s">
        <v>190</v>
      </c>
      <c r="AX76" s="77" t="s">
        <v>190</v>
      </c>
      <c r="AY76" s="77" t="s">
        <v>190</v>
      </c>
      <c r="AZ76" s="77" t="s">
        <v>190</v>
      </c>
      <c r="BA76" s="77" t="s">
        <v>190</v>
      </c>
    </row>
    <row r="77" spans="2:53" s="495" customFormat="1" ht="33" customHeight="1" x14ac:dyDescent="0.25">
      <c r="B77" s="76" t="s">
        <v>183</v>
      </c>
      <c r="C77" s="399" t="s">
        <v>1716</v>
      </c>
      <c r="D77" s="76" t="s">
        <v>789</v>
      </c>
      <c r="E77" s="402" t="s">
        <v>190</v>
      </c>
      <c r="F77" s="402" t="s">
        <v>190</v>
      </c>
      <c r="G77" s="402" t="s">
        <v>190</v>
      </c>
      <c r="H77" s="402" t="s">
        <v>190</v>
      </c>
      <c r="I77" s="402" t="s">
        <v>190</v>
      </c>
      <c r="J77" s="402" t="s">
        <v>190</v>
      </c>
      <c r="K77" s="402" t="str">
        <f>W77</f>
        <v>IV</v>
      </c>
      <c r="L77" s="402" t="s">
        <v>190</v>
      </c>
      <c r="M77" s="402" t="s">
        <v>190</v>
      </c>
      <c r="N77" s="402">
        <f>Z77</f>
        <v>2.85</v>
      </c>
      <c r="O77" s="402" t="s">
        <v>190</v>
      </c>
      <c r="P77" s="402" t="s">
        <v>190</v>
      </c>
      <c r="Q77" s="402">
        <v>1E-4</v>
      </c>
      <c r="R77" s="402" t="s">
        <v>190</v>
      </c>
      <c r="S77" s="402" t="s">
        <v>190</v>
      </c>
      <c r="T77" s="402" t="s">
        <v>190</v>
      </c>
      <c r="U77" s="402" t="s">
        <v>190</v>
      </c>
      <c r="V77" s="402" t="s">
        <v>190</v>
      </c>
      <c r="W77" s="402" t="s">
        <v>509</v>
      </c>
      <c r="X77" s="402" t="s">
        <v>190</v>
      </c>
      <c r="Y77" s="402" t="s">
        <v>190</v>
      </c>
      <c r="Z77" s="402">
        <v>2.85</v>
      </c>
      <c r="AA77" s="402" t="s">
        <v>190</v>
      </c>
      <c r="AB77" s="402" t="s">
        <v>190</v>
      </c>
      <c r="AC77" s="402" t="s">
        <v>509</v>
      </c>
      <c r="AD77" s="402" t="s">
        <v>190</v>
      </c>
      <c r="AE77" s="402" t="s">
        <v>190</v>
      </c>
      <c r="AF77" s="402">
        <f>'С № 4'!AM78</f>
        <v>2.85</v>
      </c>
      <c r="AG77" s="402" t="s">
        <v>190</v>
      </c>
      <c r="AH77" s="402" t="s">
        <v>190</v>
      </c>
      <c r="AI77" s="77">
        <v>1E-4</v>
      </c>
      <c r="AJ77" s="77">
        <v>1E-4</v>
      </c>
      <c r="AK77" s="77">
        <v>1E-4</v>
      </c>
      <c r="AL77" s="77">
        <v>1E-4</v>
      </c>
      <c r="AM77" s="77">
        <v>1E-4</v>
      </c>
      <c r="AN77" s="77">
        <v>1E-4</v>
      </c>
      <c r="AO77" s="402" t="s">
        <v>190</v>
      </c>
      <c r="AP77" s="402" t="s">
        <v>190</v>
      </c>
      <c r="AQ77" s="402" t="s">
        <v>190</v>
      </c>
      <c r="AR77" s="402" t="s">
        <v>190</v>
      </c>
      <c r="AS77" s="402" t="s">
        <v>190</v>
      </c>
      <c r="AT77" s="402" t="s">
        <v>190</v>
      </c>
      <c r="AU77" s="402" t="s">
        <v>190</v>
      </c>
      <c r="AV77" s="402" t="s">
        <v>190</v>
      </c>
      <c r="AW77" s="402" t="s">
        <v>190</v>
      </c>
      <c r="AX77" s="402" t="s">
        <v>190</v>
      </c>
      <c r="AY77" s="402" t="s">
        <v>190</v>
      </c>
      <c r="AZ77" s="402" t="s">
        <v>190</v>
      </c>
      <c r="BA77" s="402" t="s">
        <v>190</v>
      </c>
    </row>
    <row r="78" spans="2:53" s="495" customFormat="1" ht="33" customHeight="1" x14ac:dyDescent="0.25">
      <c r="B78" s="76" t="s">
        <v>183</v>
      </c>
      <c r="C78" s="399" t="s">
        <v>743</v>
      </c>
      <c r="D78" s="76" t="s">
        <v>790</v>
      </c>
      <c r="E78" s="402" t="s">
        <v>190</v>
      </c>
      <c r="F78" s="402" t="s">
        <v>190</v>
      </c>
      <c r="G78" s="402" t="s">
        <v>190</v>
      </c>
      <c r="H78" s="402" t="s">
        <v>190</v>
      </c>
      <c r="I78" s="402" t="s">
        <v>190</v>
      </c>
      <c r="J78" s="402" t="s">
        <v>190</v>
      </c>
      <c r="K78" s="402" t="s">
        <v>190</v>
      </c>
      <c r="L78" s="402" t="s">
        <v>190</v>
      </c>
      <c r="M78" s="402" t="s">
        <v>190</v>
      </c>
      <c r="N78" s="402" t="s">
        <v>190</v>
      </c>
      <c r="O78" s="402" t="s">
        <v>190</v>
      </c>
      <c r="P78" s="402" t="s">
        <v>190</v>
      </c>
      <c r="Q78" s="402" t="s">
        <v>190</v>
      </c>
      <c r="R78" s="402" t="s">
        <v>190</v>
      </c>
      <c r="S78" s="402" t="s">
        <v>190</v>
      </c>
      <c r="T78" s="402" t="s">
        <v>190</v>
      </c>
      <c r="U78" s="402" t="s">
        <v>190</v>
      </c>
      <c r="V78" s="402" t="s">
        <v>190</v>
      </c>
      <c r="W78" s="402" t="s">
        <v>190</v>
      </c>
      <c r="X78" s="402" t="s">
        <v>190</v>
      </c>
      <c r="Y78" s="402" t="s">
        <v>190</v>
      </c>
      <c r="Z78" s="402" t="s">
        <v>190</v>
      </c>
      <c r="AA78" s="402" t="s">
        <v>190</v>
      </c>
      <c r="AB78" s="402" t="s">
        <v>190</v>
      </c>
      <c r="AC78" s="402" t="s">
        <v>190</v>
      </c>
      <c r="AD78" s="402" t="s">
        <v>190</v>
      </c>
      <c r="AE78" s="402" t="s">
        <v>190</v>
      </c>
      <c r="AF78" s="402" t="s">
        <v>190</v>
      </c>
      <c r="AG78" s="402" t="s">
        <v>190</v>
      </c>
      <c r="AH78" s="402" t="s">
        <v>190</v>
      </c>
      <c r="AI78" s="402" t="s">
        <v>190</v>
      </c>
      <c r="AJ78" s="402" t="s">
        <v>190</v>
      </c>
      <c r="AK78" s="402" t="s">
        <v>190</v>
      </c>
      <c r="AL78" s="402" t="s">
        <v>190</v>
      </c>
      <c r="AM78" s="402" t="s">
        <v>190</v>
      </c>
      <c r="AN78" s="402" t="s">
        <v>190</v>
      </c>
      <c r="AO78" s="402" t="s">
        <v>190</v>
      </c>
      <c r="AP78" s="402" t="s">
        <v>190</v>
      </c>
      <c r="AQ78" s="402" t="s">
        <v>190</v>
      </c>
      <c r="AR78" s="402" t="s">
        <v>190</v>
      </c>
      <c r="AS78" s="402" t="s">
        <v>190</v>
      </c>
      <c r="AT78" s="402" t="s">
        <v>190</v>
      </c>
      <c r="AU78" s="402" t="s">
        <v>190</v>
      </c>
      <c r="AV78" s="402" t="s">
        <v>190</v>
      </c>
      <c r="AW78" s="402" t="s">
        <v>190</v>
      </c>
      <c r="AX78" s="402" t="s">
        <v>190</v>
      </c>
      <c r="AY78" s="402" t="s">
        <v>190</v>
      </c>
      <c r="AZ78" s="402" t="s">
        <v>190</v>
      </c>
      <c r="BA78" s="402" t="s">
        <v>190</v>
      </c>
    </row>
    <row r="79" spans="2:53" s="495" customFormat="1" ht="33" customHeight="1" x14ac:dyDescent="0.25">
      <c r="B79" s="76" t="s">
        <v>183</v>
      </c>
      <c r="C79" s="399" t="s">
        <v>756</v>
      </c>
      <c r="D79" s="76" t="s">
        <v>791</v>
      </c>
      <c r="E79" s="402" t="s">
        <v>190</v>
      </c>
      <c r="F79" s="402" t="s">
        <v>190</v>
      </c>
      <c r="G79" s="402" t="s">
        <v>190</v>
      </c>
      <c r="H79" s="402" t="s">
        <v>190</v>
      </c>
      <c r="I79" s="402" t="s">
        <v>190</v>
      </c>
      <c r="J79" s="402" t="s">
        <v>190</v>
      </c>
      <c r="K79" s="402" t="s">
        <v>190</v>
      </c>
      <c r="L79" s="402" t="s">
        <v>190</v>
      </c>
      <c r="M79" s="402" t="s">
        <v>190</v>
      </c>
      <c r="N79" s="402" t="s">
        <v>190</v>
      </c>
      <c r="O79" s="402" t="s">
        <v>190</v>
      </c>
      <c r="P79" s="402" t="s">
        <v>190</v>
      </c>
      <c r="Q79" s="402" t="s">
        <v>190</v>
      </c>
      <c r="R79" s="402" t="s">
        <v>190</v>
      </c>
      <c r="S79" s="402" t="s">
        <v>190</v>
      </c>
      <c r="T79" s="402" t="s">
        <v>190</v>
      </c>
      <c r="U79" s="402" t="s">
        <v>190</v>
      </c>
      <c r="V79" s="402" t="s">
        <v>190</v>
      </c>
      <c r="W79" s="402" t="s">
        <v>190</v>
      </c>
      <c r="X79" s="402" t="s">
        <v>190</v>
      </c>
      <c r="Y79" s="402" t="s">
        <v>190</v>
      </c>
      <c r="Z79" s="402" t="s">
        <v>190</v>
      </c>
      <c r="AA79" s="402" t="s">
        <v>190</v>
      </c>
      <c r="AB79" s="402" t="s">
        <v>190</v>
      </c>
      <c r="AC79" s="402" t="s">
        <v>190</v>
      </c>
      <c r="AD79" s="402" t="s">
        <v>190</v>
      </c>
      <c r="AE79" s="402" t="s">
        <v>190</v>
      </c>
      <c r="AF79" s="402" t="s">
        <v>190</v>
      </c>
      <c r="AG79" s="402" t="s">
        <v>190</v>
      </c>
      <c r="AH79" s="402" t="s">
        <v>190</v>
      </c>
      <c r="AI79" s="402" t="s">
        <v>190</v>
      </c>
      <c r="AJ79" s="402" t="s">
        <v>190</v>
      </c>
      <c r="AK79" s="402" t="s">
        <v>190</v>
      </c>
      <c r="AL79" s="402" t="s">
        <v>190</v>
      </c>
      <c r="AM79" s="402" t="s">
        <v>190</v>
      </c>
      <c r="AN79" s="402" t="s">
        <v>190</v>
      </c>
      <c r="AO79" s="402" t="s">
        <v>190</v>
      </c>
      <c r="AP79" s="402" t="s">
        <v>190</v>
      </c>
      <c r="AQ79" s="402" t="s">
        <v>190</v>
      </c>
      <c r="AR79" s="402" t="s">
        <v>190</v>
      </c>
      <c r="AS79" s="402" t="s">
        <v>190</v>
      </c>
      <c r="AT79" s="402" t="s">
        <v>190</v>
      </c>
      <c r="AU79" s="402" t="s">
        <v>190</v>
      </c>
      <c r="AV79" s="402" t="s">
        <v>190</v>
      </c>
      <c r="AW79" s="402" t="s">
        <v>190</v>
      </c>
      <c r="AX79" s="402" t="s">
        <v>190</v>
      </c>
      <c r="AY79" s="402" t="s">
        <v>190</v>
      </c>
      <c r="AZ79" s="402" t="s">
        <v>190</v>
      </c>
      <c r="BA79" s="402" t="s">
        <v>190</v>
      </c>
    </row>
    <row r="80" spans="2:53" s="495" customFormat="1" ht="33" customHeight="1" x14ac:dyDescent="0.25">
      <c r="B80" s="76" t="s">
        <v>183</v>
      </c>
      <c r="C80" s="399" t="s">
        <v>749</v>
      </c>
      <c r="D80" s="76" t="s">
        <v>796</v>
      </c>
      <c r="E80" s="402" t="s">
        <v>190</v>
      </c>
      <c r="F80" s="402" t="s">
        <v>190</v>
      </c>
      <c r="G80" s="402" t="s">
        <v>190</v>
      </c>
      <c r="H80" s="402" t="s">
        <v>190</v>
      </c>
      <c r="I80" s="402" t="s">
        <v>190</v>
      </c>
      <c r="J80" s="402" t="s">
        <v>190</v>
      </c>
      <c r="K80" s="402" t="s">
        <v>190</v>
      </c>
      <c r="L80" s="402" t="s">
        <v>190</v>
      </c>
      <c r="M80" s="402" t="s">
        <v>190</v>
      </c>
      <c r="N80" s="402" t="s">
        <v>190</v>
      </c>
      <c r="O80" s="402" t="s">
        <v>190</v>
      </c>
      <c r="P80" s="402" t="s">
        <v>190</v>
      </c>
      <c r="Q80" s="402" t="s">
        <v>190</v>
      </c>
      <c r="R80" s="402" t="s">
        <v>190</v>
      </c>
      <c r="S80" s="402" t="s">
        <v>190</v>
      </c>
      <c r="T80" s="402" t="s">
        <v>190</v>
      </c>
      <c r="U80" s="402" t="s">
        <v>190</v>
      </c>
      <c r="V80" s="402" t="s">
        <v>190</v>
      </c>
      <c r="W80" s="402" t="s">
        <v>190</v>
      </c>
      <c r="X80" s="402" t="s">
        <v>190</v>
      </c>
      <c r="Y80" s="402" t="s">
        <v>190</v>
      </c>
      <c r="Z80" s="402" t="s">
        <v>190</v>
      </c>
      <c r="AA80" s="402" t="s">
        <v>190</v>
      </c>
      <c r="AB80" s="402" t="s">
        <v>190</v>
      </c>
      <c r="AC80" s="402" t="s">
        <v>190</v>
      </c>
      <c r="AD80" s="402" t="s">
        <v>190</v>
      </c>
      <c r="AE80" s="402" t="s">
        <v>190</v>
      </c>
      <c r="AF80" s="402" t="s">
        <v>190</v>
      </c>
      <c r="AG80" s="402" t="s">
        <v>190</v>
      </c>
      <c r="AH80" s="402" t="s">
        <v>190</v>
      </c>
      <c r="AI80" s="402" t="s">
        <v>190</v>
      </c>
      <c r="AJ80" s="402" t="s">
        <v>190</v>
      </c>
      <c r="AK80" s="402" t="s">
        <v>190</v>
      </c>
      <c r="AL80" s="402" t="s">
        <v>190</v>
      </c>
      <c r="AM80" s="402" t="s">
        <v>190</v>
      </c>
      <c r="AN80" s="402" t="s">
        <v>190</v>
      </c>
      <c r="AO80" s="509" t="s">
        <v>509</v>
      </c>
      <c r="AP80" s="402" t="s">
        <v>190</v>
      </c>
      <c r="AQ80" s="402" t="s">
        <v>190</v>
      </c>
      <c r="AR80" s="402">
        <f>'С № 4'!BA85</f>
        <v>0.60499999999999998</v>
      </c>
      <c r="AS80" s="402" t="s">
        <v>190</v>
      </c>
      <c r="AT80" s="402" t="s">
        <v>190</v>
      </c>
      <c r="AU80" s="402" t="s">
        <v>509</v>
      </c>
      <c r="AV80" s="402" t="s">
        <v>190</v>
      </c>
      <c r="AW80" s="402" t="s">
        <v>190</v>
      </c>
      <c r="AX80" s="402">
        <v>0.60499999999999998</v>
      </c>
      <c r="AY80" s="402" t="s">
        <v>190</v>
      </c>
      <c r="AZ80" s="402" t="s">
        <v>190</v>
      </c>
      <c r="BA80" s="402" t="s">
        <v>190</v>
      </c>
    </row>
    <row r="81" spans="2:53" s="710" customFormat="1" ht="33" customHeight="1" x14ac:dyDescent="0.25">
      <c r="B81" s="76" t="s">
        <v>183</v>
      </c>
      <c r="C81" s="399" t="s">
        <v>805</v>
      </c>
      <c r="D81" s="76" t="s">
        <v>842</v>
      </c>
      <c r="E81" s="402" t="s">
        <v>190</v>
      </c>
      <c r="F81" s="402" t="s">
        <v>190</v>
      </c>
      <c r="G81" s="402" t="s">
        <v>190</v>
      </c>
      <c r="H81" s="402" t="s">
        <v>190</v>
      </c>
      <c r="I81" s="402" t="s">
        <v>190</v>
      </c>
      <c r="J81" s="402" t="s">
        <v>190</v>
      </c>
      <c r="K81" s="402" t="s">
        <v>190</v>
      </c>
      <c r="L81" s="402" t="s">
        <v>190</v>
      </c>
      <c r="M81" s="402" t="s">
        <v>190</v>
      </c>
      <c r="N81" s="402" t="s">
        <v>190</v>
      </c>
      <c r="O81" s="402" t="s">
        <v>190</v>
      </c>
      <c r="P81" s="402" t="s">
        <v>190</v>
      </c>
      <c r="Q81" s="402" t="s">
        <v>190</v>
      </c>
      <c r="R81" s="402" t="s">
        <v>190</v>
      </c>
      <c r="S81" s="402" t="s">
        <v>190</v>
      </c>
      <c r="T81" s="402" t="s">
        <v>190</v>
      </c>
      <c r="U81" s="402" t="s">
        <v>190</v>
      </c>
      <c r="V81" s="402" t="s">
        <v>190</v>
      </c>
      <c r="W81" s="402" t="s">
        <v>190</v>
      </c>
      <c r="X81" s="402" t="s">
        <v>190</v>
      </c>
      <c r="Y81" s="402" t="s">
        <v>190</v>
      </c>
      <c r="Z81" s="402" t="s">
        <v>190</v>
      </c>
      <c r="AA81" s="402" t="s">
        <v>190</v>
      </c>
      <c r="AB81" s="402" t="s">
        <v>190</v>
      </c>
      <c r="AC81" s="402" t="s">
        <v>190</v>
      </c>
      <c r="AD81" s="402" t="s">
        <v>190</v>
      </c>
      <c r="AE81" s="402" t="s">
        <v>190</v>
      </c>
      <c r="AF81" s="402" t="s">
        <v>190</v>
      </c>
      <c r="AG81" s="402" t="s">
        <v>190</v>
      </c>
      <c r="AH81" s="402" t="s">
        <v>190</v>
      </c>
      <c r="AI81" s="402" t="s">
        <v>190</v>
      </c>
      <c r="AJ81" s="402" t="s">
        <v>190</v>
      </c>
      <c r="AK81" s="402" t="s">
        <v>190</v>
      </c>
      <c r="AL81" s="402" t="s">
        <v>190</v>
      </c>
      <c r="AM81" s="402" t="s">
        <v>190</v>
      </c>
      <c r="AN81" s="402" t="s">
        <v>190</v>
      </c>
      <c r="AO81" s="509" t="s">
        <v>509</v>
      </c>
      <c r="AP81" s="402">
        <f>'С № 4'!AY86</f>
        <v>0.5</v>
      </c>
      <c r="AQ81" s="402" t="s">
        <v>190</v>
      </c>
      <c r="AR81" s="402">
        <f>'С № 4'!BA86</f>
        <v>1.0940000000000001</v>
      </c>
      <c r="AS81" s="402" t="s">
        <v>190</v>
      </c>
      <c r="AT81" s="402" t="s">
        <v>190</v>
      </c>
      <c r="AU81" s="402" t="s">
        <v>509</v>
      </c>
      <c r="AV81" s="402">
        <v>0.5</v>
      </c>
      <c r="AW81" s="402" t="s">
        <v>190</v>
      </c>
      <c r="AX81" s="402">
        <v>1.0940000000000001</v>
      </c>
      <c r="AY81" s="402" t="s">
        <v>190</v>
      </c>
      <c r="AZ81" s="402" t="s">
        <v>190</v>
      </c>
      <c r="BA81" s="402" t="s">
        <v>190</v>
      </c>
    </row>
    <row r="82" spans="2:53" s="940" customFormat="1" ht="33" customHeight="1" x14ac:dyDescent="0.25">
      <c r="B82" s="76" t="s">
        <v>183</v>
      </c>
      <c r="C82" s="399" t="s">
        <v>1688</v>
      </c>
      <c r="D82" s="76" t="s">
        <v>1718</v>
      </c>
      <c r="E82" s="402" t="s">
        <v>190</v>
      </c>
      <c r="F82" s="402" t="s">
        <v>190</v>
      </c>
      <c r="G82" s="402" t="s">
        <v>190</v>
      </c>
      <c r="H82" s="402" t="s">
        <v>190</v>
      </c>
      <c r="I82" s="402" t="s">
        <v>190</v>
      </c>
      <c r="J82" s="402" t="s">
        <v>190</v>
      </c>
      <c r="K82" s="402" t="s">
        <v>190</v>
      </c>
      <c r="L82" s="402" t="s">
        <v>190</v>
      </c>
      <c r="M82" s="402" t="s">
        <v>190</v>
      </c>
      <c r="N82" s="402" t="s">
        <v>190</v>
      </c>
      <c r="O82" s="402" t="s">
        <v>190</v>
      </c>
      <c r="P82" s="402" t="s">
        <v>190</v>
      </c>
      <c r="Q82" s="402" t="s">
        <v>190</v>
      </c>
      <c r="R82" s="402" t="s">
        <v>190</v>
      </c>
      <c r="S82" s="402" t="s">
        <v>190</v>
      </c>
      <c r="T82" s="402" t="s">
        <v>190</v>
      </c>
      <c r="U82" s="402" t="s">
        <v>190</v>
      </c>
      <c r="V82" s="402" t="s">
        <v>190</v>
      </c>
      <c r="W82" s="402" t="s">
        <v>190</v>
      </c>
      <c r="X82" s="402" t="s">
        <v>190</v>
      </c>
      <c r="Y82" s="402" t="s">
        <v>190</v>
      </c>
      <c r="Z82" s="402" t="s">
        <v>190</v>
      </c>
      <c r="AA82" s="402" t="s">
        <v>190</v>
      </c>
      <c r="AB82" s="402" t="s">
        <v>190</v>
      </c>
      <c r="AC82" s="402">
        <v>1E-4</v>
      </c>
      <c r="AD82" s="402">
        <v>1E-4</v>
      </c>
      <c r="AE82" s="402">
        <v>1E-4</v>
      </c>
      <c r="AF82" s="402">
        <v>1E-4</v>
      </c>
      <c r="AG82" s="402">
        <v>1E-4</v>
      </c>
      <c r="AH82" s="402">
        <v>1E-4</v>
      </c>
      <c r="AI82" s="402" t="s">
        <v>509</v>
      </c>
      <c r="AJ82" s="402">
        <f>'С № 4'!AR84</f>
        <v>0.25</v>
      </c>
      <c r="AK82" s="402" t="s">
        <v>190</v>
      </c>
      <c r="AL82" s="402" t="s">
        <v>190</v>
      </c>
      <c r="AM82" s="402" t="s">
        <v>190</v>
      </c>
      <c r="AN82" s="402" t="s">
        <v>190</v>
      </c>
      <c r="AO82" s="943" t="s">
        <v>190</v>
      </c>
      <c r="AP82" s="943" t="s">
        <v>190</v>
      </c>
      <c r="AQ82" s="943" t="s">
        <v>190</v>
      </c>
      <c r="AR82" s="943" t="s">
        <v>190</v>
      </c>
      <c r="AS82" s="943" t="s">
        <v>190</v>
      </c>
      <c r="AT82" s="943" t="s">
        <v>190</v>
      </c>
      <c r="AU82" s="943" t="s">
        <v>190</v>
      </c>
      <c r="AV82" s="943" t="s">
        <v>190</v>
      </c>
      <c r="AW82" s="943" t="s">
        <v>190</v>
      </c>
      <c r="AX82" s="943" t="s">
        <v>190</v>
      </c>
      <c r="AY82" s="943" t="s">
        <v>190</v>
      </c>
      <c r="AZ82" s="943" t="s">
        <v>190</v>
      </c>
      <c r="BA82" s="402"/>
    </row>
    <row r="83" spans="2:53" s="495" customFormat="1" ht="33" customHeight="1" x14ac:dyDescent="0.25">
      <c r="B83" s="76" t="s">
        <v>183</v>
      </c>
      <c r="C83" s="399" t="s">
        <v>732</v>
      </c>
      <c r="D83" s="76" t="s">
        <v>1719</v>
      </c>
      <c r="E83" s="402" t="s">
        <v>190</v>
      </c>
      <c r="F83" s="402" t="s">
        <v>190</v>
      </c>
      <c r="G83" s="402" t="s">
        <v>190</v>
      </c>
      <c r="H83" s="402" t="s">
        <v>190</v>
      </c>
      <c r="I83" s="402" t="s">
        <v>190</v>
      </c>
      <c r="J83" s="402" t="s">
        <v>190</v>
      </c>
      <c r="K83" s="402" t="s">
        <v>190</v>
      </c>
      <c r="L83" s="402" t="s">
        <v>190</v>
      </c>
      <c r="M83" s="402" t="s">
        <v>190</v>
      </c>
      <c r="N83" s="402" t="s">
        <v>190</v>
      </c>
      <c r="O83" s="402" t="s">
        <v>190</v>
      </c>
      <c r="P83" s="402" t="s">
        <v>190</v>
      </c>
      <c r="Q83" s="402" t="s">
        <v>190</v>
      </c>
      <c r="R83" s="402" t="s">
        <v>190</v>
      </c>
      <c r="S83" s="402" t="s">
        <v>190</v>
      </c>
      <c r="T83" s="402" t="s">
        <v>190</v>
      </c>
      <c r="U83" s="402" t="s">
        <v>190</v>
      </c>
      <c r="V83" s="402" t="s">
        <v>190</v>
      </c>
      <c r="W83" s="402" t="s">
        <v>190</v>
      </c>
      <c r="X83" s="402" t="s">
        <v>190</v>
      </c>
      <c r="Y83" s="402" t="s">
        <v>190</v>
      </c>
      <c r="Z83" s="402" t="s">
        <v>190</v>
      </c>
      <c r="AA83" s="402" t="s">
        <v>190</v>
      </c>
      <c r="AB83" s="402" t="s">
        <v>190</v>
      </c>
      <c r="AC83" s="402" t="s">
        <v>190</v>
      </c>
      <c r="AD83" s="402" t="s">
        <v>190</v>
      </c>
      <c r="AE83" s="402" t="s">
        <v>190</v>
      </c>
      <c r="AF83" s="402" t="s">
        <v>190</v>
      </c>
      <c r="AG83" s="402" t="s">
        <v>190</v>
      </c>
      <c r="AH83" s="402" t="s">
        <v>190</v>
      </c>
      <c r="AI83" s="402" t="s">
        <v>190</v>
      </c>
      <c r="AJ83" s="402" t="s">
        <v>190</v>
      </c>
      <c r="AK83" s="402" t="s">
        <v>190</v>
      </c>
      <c r="AL83" s="402" t="s">
        <v>190</v>
      </c>
      <c r="AM83" s="402" t="s">
        <v>190</v>
      </c>
      <c r="AN83" s="402" t="s">
        <v>190</v>
      </c>
      <c r="AO83" s="509" t="s">
        <v>509</v>
      </c>
      <c r="AP83" s="402">
        <f>'С № 4'!AY87</f>
        <v>0.25</v>
      </c>
      <c r="AQ83" s="402" t="s">
        <v>190</v>
      </c>
      <c r="AR83" s="402">
        <f>'С № 4'!BA87</f>
        <v>1.1000000000000001</v>
      </c>
      <c r="AS83" s="402" t="s">
        <v>190</v>
      </c>
      <c r="AT83" s="402" t="s">
        <v>190</v>
      </c>
      <c r="AU83" s="402" t="s">
        <v>509</v>
      </c>
      <c r="AV83" s="402">
        <v>0.25</v>
      </c>
      <c r="AW83" s="402" t="s">
        <v>190</v>
      </c>
      <c r="AX83" s="402">
        <v>1.1000000000000001</v>
      </c>
      <c r="AY83" s="402" t="s">
        <v>190</v>
      </c>
      <c r="AZ83" s="402" t="s">
        <v>190</v>
      </c>
      <c r="BA83" s="402" t="s">
        <v>190</v>
      </c>
    </row>
    <row r="84" spans="2:53" ht="48" customHeight="1" x14ac:dyDescent="0.25">
      <c r="B84" s="394" t="s">
        <v>185</v>
      </c>
      <c r="C84" s="395" t="s">
        <v>186</v>
      </c>
      <c r="D84" s="394" t="s">
        <v>93</v>
      </c>
      <c r="E84" s="405">
        <f>SUBTOTAL(9,E85)</f>
        <v>0</v>
      </c>
      <c r="F84" s="405">
        <f t="shared" ref="F84:BA84" si="32">SUBTOTAL(9,F85)</f>
        <v>0</v>
      </c>
      <c r="G84" s="405">
        <f t="shared" si="32"/>
        <v>0</v>
      </c>
      <c r="H84" s="405">
        <f t="shared" si="32"/>
        <v>0</v>
      </c>
      <c r="I84" s="405">
        <f t="shared" si="32"/>
        <v>0</v>
      </c>
      <c r="J84" s="405">
        <f t="shared" si="32"/>
        <v>0</v>
      </c>
      <c r="K84" s="405">
        <f t="shared" si="32"/>
        <v>0</v>
      </c>
      <c r="L84" s="405">
        <f t="shared" si="32"/>
        <v>0</v>
      </c>
      <c r="M84" s="405">
        <f t="shared" si="32"/>
        <v>0</v>
      </c>
      <c r="N84" s="405">
        <f t="shared" si="32"/>
        <v>0</v>
      </c>
      <c r="O84" s="405">
        <f t="shared" si="32"/>
        <v>0</v>
      </c>
      <c r="P84" s="405">
        <f t="shared" si="32"/>
        <v>0</v>
      </c>
      <c r="Q84" s="405">
        <f t="shared" si="32"/>
        <v>0</v>
      </c>
      <c r="R84" s="405">
        <f t="shared" si="32"/>
        <v>0</v>
      </c>
      <c r="S84" s="405">
        <f t="shared" si="32"/>
        <v>0</v>
      </c>
      <c r="T84" s="405">
        <f t="shared" si="32"/>
        <v>0</v>
      </c>
      <c r="U84" s="405">
        <f t="shared" si="32"/>
        <v>0</v>
      </c>
      <c r="V84" s="405">
        <f t="shared" si="32"/>
        <v>0</v>
      </c>
      <c r="W84" s="405">
        <f t="shared" si="32"/>
        <v>0</v>
      </c>
      <c r="X84" s="405">
        <f t="shared" si="32"/>
        <v>0</v>
      </c>
      <c r="Y84" s="405">
        <f t="shared" si="32"/>
        <v>0</v>
      </c>
      <c r="Z84" s="405">
        <f t="shared" si="32"/>
        <v>0</v>
      </c>
      <c r="AA84" s="405">
        <f t="shared" si="32"/>
        <v>0</v>
      </c>
      <c r="AB84" s="405">
        <f t="shared" si="32"/>
        <v>0</v>
      </c>
      <c r="AC84" s="405">
        <f t="shared" si="32"/>
        <v>0</v>
      </c>
      <c r="AD84" s="405">
        <f t="shared" si="32"/>
        <v>0</v>
      </c>
      <c r="AE84" s="405">
        <f t="shared" si="32"/>
        <v>0</v>
      </c>
      <c r="AF84" s="405">
        <f t="shared" si="32"/>
        <v>0</v>
      </c>
      <c r="AG84" s="405">
        <f t="shared" si="32"/>
        <v>0</v>
      </c>
      <c r="AH84" s="405">
        <f t="shared" si="32"/>
        <v>0</v>
      </c>
      <c r="AI84" s="405">
        <f t="shared" si="32"/>
        <v>0</v>
      </c>
      <c r="AJ84" s="405">
        <f t="shared" si="32"/>
        <v>0</v>
      </c>
      <c r="AK84" s="405">
        <f t="shared" si="32"/>
        <v>0</v>
      </c>
      <c r="AL84" s="405">
        <f t="shared" si="32"/>
        <v>0</v>
      </c>
      <c r="AM84" s="405">
        <f t="shared" si="32"/>
        <v>0</v>
      </c>
      <c r="AN84" s="405">
        <f t="shared" si="32"/>
        <v>0</v>
      </c>
      <c r="AO84" s="405">
        <f t="shared" si="32"/>
        <v>0</v>
      </c>
      <c r="AP84" s="405">
        <f t="shared" si="32"/>
        <v>0</v>
      </c>
      <c r="AQ84" s="405">
        <f t="shared" si="32"/>
        <v>0</v>
      </c>
      <c r="AR84" s="405">
        <f t="shared" si="32"/>
        <v>0</v>
      </c>
      <c r="AS84" s="405">
        <f t="shared" si="32"/>
        <v>0</v>
      </c>
      <c r="AT84" s="405">
        <f t="shared" si="32"/>
        <v>0</v>
      </c>
      <c r="AU84" s="405">
        <f t="shared" si="32"/>
        <v>0</v>
      </c>
      <c r="AV84" s="405">
        <f t="shared" si="32"/>
        <v>0</v>
      </c>
      <c r="AW84" s="405">
        <f t="shared" si="32"/>
        <v>0</v>
      </c>
      <c r="AX84" s="405">
        <f t="shared" si="32"/>
        <v>0</v>
      </c>
      <c r="AY84" s="405">
        <f t="shared" si="32"/>
        <v>0</v>
      </c>
      <c r="AZ84" s="405">
        <f t="shared" si="32"/>
        <v>0</v>
      </c>
      <c r="BA84" s="405">
        <f t="shared" si="32"/>
        <v>0</v>
      </c>
    </row>
    <row r="85" spans="2:53" ht="48" customHeight="1" x14ac:dyDescent="0.25">
      <c r="B85" s="394" t="s">
        <v>187</v>
      </c>
      <c r="C85" s="395" t="s">
        <v>188</v>
      </c>
      <c r="D85" s="394" t="s">
        <v>93</v>
      </c>
      <c r="E85" s="396">
        <f>SUBTOTAL(9,E86:E89)</f>
        <v>0</v>
      </c>
      <c r="F85" s="396">
        <f t="shared" ref="F85:BA85" si="33">SUBTOTAL(9,F86:F89)</f>
        <v>0</v>
      </c>
      <c r="G85" s="396">
        <f t="shared" si="33"/>
        <v>0</v>
      </c>
      <c r="H85" s="396">
        <f t="shared" si="33"/>
        <v>0</v>
      </c>
      <c r="I85" s="396">
        <f t="shared" si="33"/>
        <v>0</v>
      </c>
      <c r="J85" s="396">
        <f t="shared" si="33"/>
        <v>0</v>
      </c>
      <c r="K85" s="396">
        <f t="shared" si="33"/>
        <v>0</v>
      </c>
      <c r="L85" s="396">
        <f t="shared" si="33"/>
        <v>0</v>
      </c>
      <c r="M85" s="396">
        <f t="shared" si="33"/>
        <v>0</v>
      </c>
      <c r="N85" s="396">
        <f t="shared" si="33"/>
        <v>0</v>
      </c>
      <c r="O85" s="396">
        <f t="shared" si="33"/>
        <v>0</v>
      </c>
      <c r="P85" s="396">
        <f t="shared" si="33"/>
        <v>0</v>
      </c>
      <c r="Q85" s="396">
        <f t="shared" si="33"/>
        <v>0</v>
      </c>
      <c r="R85" s="396">
        <f t="shared" si="33"/>
        <v>0</v>
      </c>
      <c r="S85" s="396">
        <f t="shared" si="33"/>
        <v>0</v>
      </c>
      <c r="T85" s="396">
        <f t="shared" si="33"/>
        <v>0</v>
      </c>
      <c r="U85" s="396">
        <f t="shared" si="33"/>
        <v>0</v>
      </c>
      <c r="V85" s="396">
        <f t="shared" si="33"/>
        <v>0</v>
      </c>
      <c r="W85" s="396">
        <f t="shared" si="33"/>
        <v>0</v>
      </c>
      <c r="X85" s="396">
        <f t="shared" si="33"/>
        <v>0</v>
      </c>
      <c r="Y85" s="396">
        <f t="shared" si="33"/>
        <v>0</v>
      </c>
      <c r="Z85" s="396">
        <f t="shared" si="33"/>
        <v>0</v>
      </c>
      <c r="AA85" s="396">
        <f t="shared" si="33"/>
        <v>0</v>
      </c>
      <c r="AB85" s="396">
        <f t="shared" si="33"/>
        <v>0</v>
      </c>
      <c r="AC85" s="396">
        <f t="shared" si="33"/>
        <v>0</v>
      </c>
      <c r="AD85" s="396">
        <f t="shared" si="33"/>
        <v>0</v>
      </c>
      <c r="AE85" s="396">
        <f t="shared" si="33"/>
        <v>0</v>
      </c>
      <c r="AF85" s="396">
        <f t="shared" si="33"/>
        <v>0</v>
      </c>
      <c r="AG85" s="396">
        <f t="shared" si="33"/>
        <v>0</v>
      </c>
      <c r="AH85" s="396">
        <f t="shared" si="33"/>
        <v>0</v>
      </c>
      <c r="AI85" s="396">
        <f t="shared" si="33"/>
        <v>0</v>
      </c>
      <c r="AJ85" s="396">
        <f t="shared" si="33"/>
        <v>0</v>
      </c>
      <c r="AK85" s="396">
        <f t="shared" si="33"/>
        <v>0</v>
      </c>
      <c r="AL85" s="396">
        <f t="shared" si="33"/>
        <v>0</v>
      </c>
      <c r="AM85" s="396">
        <f t="shared" si="33"/>
        <v>0</v>
      </c>
      <c r="AN85" s="396">
        <f t="shared" si="33"/>
        <v>0</v>
      </c>
      <c r="AO85" s="396">
        <f t="shared" si="33"/>
        <v>0</v>
      </c>
      <c r="AP85" s="396">
        <f t="shared" si="33"/>
        <v>0</v>
      </c>
      <c r="AQ85" s="396">
        <f t="shared" si="33"/>
        <v>0</v>
      </c>
      <c r="AR85" s="396">
        <f t="shared" si="33"/>
        <v>0</v>
      </c>
      <c r="AS85" s="396">
        <f t="shared" si="33"/>
        <v>0</v>
      </c>
      <c r="AT85" s="396">
        <f t="shared" si="33"/>
        <v>0</v>
      </c>
      <c r="AU85" s="396">
        <f t="shared" si="33"/>
        <v>0</v>
      </c>
      <c r="AV85" s="396">
        <f t="shared" si="33"/>
        <v>0</v>
      </c>
      <c r="AW85" s="396">
        <f t="shared" si="33"/>
        <v>0</v>
      </c>
      <c r="AX85" s="396">
        <f t="shared" si="33"/>
        <v>0</v>
      </c>
      <c r="AY85" s="396">
        <f t="shared" si="33"/>
        <v>0</v>
      </c>
      <c r="AZ85" s="396">
        <f t="shared" si="33"/>
        <v>0</v>
      </c>
      <c r="BA85" s="396">
        <f t="shared" si="33"/>
        <v>0</v>
      </c>
    </row>
    <row r="86" spans="2:53" s="495" customFormat="1" ht="33" customHeight="1" x14ac:dyDescent="0.25">
      <c r="B86" s="76" t="s">
        <v>187</v>
      </c>
      <c r="C86" s="399" t="s">
        <v>713</v>
      </c>
      <c r="D86" s="496" t="s">
        <v>794</v>
      </c>
      <c r="E86" s="77" t="s">
        <v>190</v>
      </c>
      <c r="F86" s="77" t="s">
        <v>190</v>
      </c>
      <c r="G86" s="77" t="s">
        <v>190</v>
      </c>
      <c r="H86" s="77" t="s">
        <v>190</v>
      </c>
      <c r="I86" s="77" t="s">
        <v>190</v>
      </c>
      <c r="J86" s="77" t="s">
        <v>190</v>
      </c>
      <c r="K86" s="77" t="s">
        <v>190</v>
      </c>
      <c r="L86" s="77" t="s">
        <v>190</v>
      </c>
      <c r="M86" s="77" t="s">
        <v>190</v>
      </c>
      <c r="N86" s="77" t="s">
        <v>190</v>
      </c>
      <c r="O86" s="77" t="s">
        <v>190</v>
      </c>
      <c r="P86" s="77" t="s">
        <v>190</v>
      </c>
      <c r="Q86" s="77" t="s">
        <v>190</v>
      </c>
      <c r="R86" s="77" t="s">
        <v>190</v>
      </c>
      <c r="S86" s="77" t="s">
        <v>190</v>
      </c>
      <c r="T86" s="77" t="s">
        <v>190</v>
      </c>
      <c r="U86" s="77" t="s">
        <v>190</v>
      </c>
      <c r="V86" s="77" t="s">
        <v>190</v>
      </c>
      <c r="W86" s="77" t="s">
        <v>190</v>
      </c>
      <c r="X86" s="77" t="s">
        <v>190</v>
      </c>
      <c r="Y86" s="77" t="s">
        <v>190</v>
      </c>
      <c r="Z86" s="77" t="s">
        <v>190</v>
      </c>
      <c r="AA86" s="77" t="s">
        <v>190</v>
      </c>
      <c r="AB86" s="77" t="s">
        <v>190</v>
      </c>
      <c r="AC86" s="77" t="s">
        <v>190</v>
      </c>
      <c r="AD86" s="77" t="s">
        <v>190</v>
      </c>
      <c r="AE86" s="77" t="s">
        <v>190</v>
      </c>
      <c r="AF86" s="77" t="s">
        <v>190</v>
      </c>
      <c r="AG86" s="77" t="s">
        <v>190</v>
      </c>
      <c r="AH86" s="77" t="s">
        <v>190</v>
      </c>
      <c r="AI86" s="77" t="s">
        <v>190</v>
      </c>
      <c r="AJ86" s="77" t="s">
        <v>190</v>
      </c>
      <c r="AK86" s="77" t="s">
        <v>190</v>
      </c>
      <c r="AL86" s="77" t="s">
        <v>190</v>
      </c>
      <c r="AM86" s="77" t="s">
        <v>190</v>
      </c>
      <c r="AN86" s="77" t="s">
        <v>190</v>
      </c>
      <c r="AO86" s="77" t="s">
        <v>190</v>
      </c>
      <c r="AP86" s="77" t="s">
        <v>190</v>
      </c>
      <c r="AQ86" s="77" t="s">
        <v>190</v>
      </c>
      <c r="AR86" s="77" t="s">
        <v>190</v>
      </c>
      <c r="AS86" s="77" t="s">
        <v>190</v>
      </c>
      <c r="AT86" s="77" t="s">
        <v>190</v>
      </c>
      <c r="AU86" s="77" t="s">
        <v>190</v>
      </c>
      <c r="AV86" s="77" t="s">
        <v>190</v>
      </c>
      <c r="AW86" s="77" t="s">
        <v>190</v>
      </c>
      <c r="AX86" s="77" t="s">
        <v>190</v>
      </c>
      <c r="AY86" s="77" t="s">
        <v>190</v>
      </c>
      <c r="AZ86" s="77" t="s">
        <v>190</v>
      </c>
      <c r="BA86" s="77" t="s">
        <v>190</v>
      </c>
    </row>
    <row r="87" spans="2:53" s="495" customFormat="1" ht="33" customHeight="1" x14ac:dyDescent="0.25">
      <c r="B87" s="76" t="s">
        <v>187</v>
      </c>
      <c r="C87" s="399" t="s">
        <v>714</v>
      </c>
      <c r="D87" s="496" t="s">
        <v>844</v>
      </c>
      <c r="E87" s="77" t="s">
        <v>190</v>
      </c>
      <c r="F87" s="77" t="s">
        <v>190</v>
      </c>
      <c r="G87" s="77" t="s">
        <v>190</v>
      </c>
      <c r="H87" s="77" t="s">
        <v>190</v>
      </c>
      <c r="I87" s="77" t="s">
        <v>190</v>
      </c>
      <c r="J87" s="77" t="s">
        <v>190</v>
      </c>
      <c r="K87" s="77" t="s">
        <v>190</v>
      </c>
      <c r="L87" s="77" t="s">
        <v>190</v>
      </c>
      <c r="M87" s="77" t="s">
        <v>190</v>
      </c>
      <c r="N87" s="77" t="s">
        <v>190</v>
      </c>
      <c r="O87" s="77" t="s">
        <v>190</v>
      </c>
      <c r="P87" s="77" t="s">
        <v>190</v>
      </c>
      <c r="Q87" s="77" t="s">
        <v>190</v>
      </c>
      <c r="R87" s="77" t="s">
        <v>190</v>
      </c>
      <c r="S87" s="77" t="s">
        <v>190</v>
      </c>
      <c r="T87" s="77" t="s">
        <v>190</v>
      </c>
      <c r="U87" s="77" t="s">
        <v>190</v>
      </c>
      <c r="V87" s="77" t="s">
        <v>190</v>
      </c>
      <c r="W87" s="77" t="s">
        <v>190</v>
      </c>
      <c r="X87" s="77" t="s">
        <v>190</v>
      </c>
      <c r="Y87" s="77" t="s">
        <v>190</v>
      </c>
      <c r="Z87" s="77" t="s">
        <v>190</v>
      </c>
      <c r="AA87" s="77" t="s">
        <v>190</v>
      </c>
      <c r="AB87" s="77" t="s">
        <v>190</v>
      </c>
      <c r="AC87" s="77" t="s">
        <v>190</v>
      </c>
      <c r="AD87" s="77" t="s">
        <v>190</v>
      </c>
      <c r="AE87" s="77" t="s">
        <v>190</v>
      </c>
      <c r="AF87" s="77" t="s">
        <v>190</v>
      </c>
      <c r="AG87" s="77" t="s">
        <v>190</v>
      </c>
      <c r="AH87" s="77" t="s">
        <v>190</v>
      </c>
      <c r="AI87" s="77" t="s">
        <v>190</v>
      </c>
      <c r="AJ87" s="77" t="s">
        <v>190</v>
      </c>
      <c r="AK87" s="77" t="s">
        <v>190</v>
      </c>
      <c r="AL87" s="77" t="s">
        <v>190</v>
      </c>
      <c r="AM87" s="77" t="s">
        <v>190</v>
      </c>
      <c r="AN87" s="77" t="s">
        <v>190</v>
      </c>
      <c r="AO87" s="77" t="s">
        <v>190</v>
      </c>
      <c r="AP87" s="77" t="s">
        <v>190</v>
      </c>
      <c r="AQ87" s="77" t="s">
        <v>190</v>
      </c>
      <c r="AR87" s="77" t="s">
        <v>190</v>
      </c>
      <c r="AS87" s="77" t="s">
        <v>190</v>
      </c>
      <c r="AT87" s="77" t="s">
        <v>190</v>
      </c>
      <c r="AU87" s="77" t="s">
        <v>190</v>
      </c>
      <c r="AV87" s="77" t="s">
        <v>190</v>
      </c>
      <c r="AW87" s="77" t="s">
        <v>190</v>
      </c>
      <c r="AX87" s="77" t="s">
        <v>190</v>
      </c>
      <c r="AY87" s="77" t="s">
        <v>190</v>
      </c>
      <c r="AZ87" s="77" t="s">
        <v>190</v>
      </c>
      <c r="BA87" s="77" t="s">
        <v>190</v>
      </c>
    </row>
    <row r="88" spans="2:53" s="495" customFormat="1" ht="33" customHeight="1" x14ac:dyDescent="0.25">
      <c r="B88" s="76" t="s">
        <v>187</v>
      </c>
      <c r="C88" s="399" t="s">
        <v>715</v>
      </c>
      <c r="D88" s="496" t="s">
        <v>845</v>
      </c>
      <c r="E88" s="77" t="s">
        <v>190</v>
      </c>
      <c r="F88" s="77" t="s">
        <v>190</v>
      </c>
      <c r="G88" s="77" t="s">
        <v>190</v>
      </c>
      <c r="H88" s="77" t="s">
        <v>190</v>
      </c>
      <c r="I88" s="77" t="s">
        <v>190</v>
      </c>
      <c r="J88" s="77" t="s">
        <v>190</v>
      </c>
      <c r="K88" s="77" t="s">
        <v>190</v>
      </c>
      <c r="L88" s="77" t="s">
        <v>190</v>
      </c>
      <c r="M88" s="77" t="s">
        <v>190</v>
      </c>
      <c r="N88" s="77" t="s">
        <v>190</v>
      </c>
      <c r="O88" s="77" t="s">
        <v>190</v>
      </c>
      <c r="P88" s="77" t="s">
        <v>190</v>
      </c>
      <c r="Q88" s="77" t="s">
        <v>190</v>
      </c>
      <c r="R88" s="77" t="s">
        <v>190</v>
      </c>
      <c r="S88" s="77" t="s">
        <v>190</v>
      </c>
      <c r="T88" s="77" t="s">
        <v>190</v>
      </c>
      <c r="U88" s="77" t="s">
        <v>190</v>
      </c>
      <c r="V88" s="77" t="s">
        <v>190</v>
      </c>
      <c r="W88" s="77" t="s">
        <v>190</v>
      </c>
      <c r="X88" s="77" t="s">
        <v>190</v>
      </c>
      <c r="Y88" s="77" t="s">
        <v>190</v>
      </c>
      <c r="Z88" s="77" t="s">
        <v>190</v>
      </c>
      <c r="AA88" s="77" t="s">
        <v>190</v>
      </c>
      <c r="AB88" s="77" t="s">
        <v>190</v>
      </c>
      <c r="AC88" s="77" t="s">
        <v>190</v>
      </c>
      <c r="AD88" s="77" t="s">
        <v>190</v>
      </c>
      <c r="AE88" s="77" t="s">
        <v>190</v>
      </c>
      <c r="AF88" s="77" t="s">
        <v>190</v>
      </c>
      <c r="AG88" s="77" t="s">
        <v>190</v>
      </c>
      <c r="AH88" s="77" t="s">
        <v>190</v>
      </c>
      <c r="AI88" s="77" t="s">
        <v>190</v>
      </c>
      <c r="AJ88" s="77" t="s">
        <v>190</v>
      </c>
      <c r="AK88" s="77" t="s">
        <v>190</v>
      </c>
      <c r="AL88" s="77" t="s">
        <v>190</v>
      </c>
      <c r="AM88" s="77" t="s">
        <v>190</v>
      </c>
      <c r="AN88" s="77" t="s">
        <v>190</v>
      </c>
      <c r="AO88" s="77" t="s">
        <v>190</v>
      </c>
      <c r="AP88" s="77" t="s">
        <v>190</v>
      </c>
      <c r="AQ88" s="77" t="s">
        <v>190</v>
      </c>
      <c r="AR88" s="77" t="s">
        <v>190</v>
      </c>
      <c r="AS88" s="77" t="s">
        <v>190</v>
      </c>
      <c r="AT88" s="77" t="s">
        <v>190</v>
      </c>
      <c r="AU88" s="77" t="s">
        <v>190</v>
      </c>
      <c r="AV88" s="77" t="s">
        <v>190</v>
      </c>
      <c r="AW88" s="77" t="s">
        <v>190</v>
      </c>
      <c r="AX88" s="77" t="s">
        <v>190</v>
      </c>
      <c r="AY88" s="77" t="s">
        <v>190</v>
      </c>
      <c r="AZ88" s="77" t="s">
        <v>190</v>
      </c>
      <c r="BA88" s="77" t="s">
        <v>190</v>
      </c>
    </row>
    <row r="89" spans="2:53" s="495" customFormat="1" ht="33" customHeight="1" x14ac:dyDescent="0.25">
      <c r="B89" s="76" t="s">
        <v>187</v>
      </c>
      <c r="C89" s="507" t="s">
        <v>761</v>
      </c>
      <c r="D89" s="462" t="s">
        <v>847</v>
      </c>
      <c r="E89" s="77" t="s">
        <v>190</v>
      </c>
      <c r="F89" s="77" t="s">
        <v>190</v>
      </c>
      <c r="G89" s="77" t="s">
        <v>190</v>
      </c>
      <c r="H89" s="77" t="s">
        <v>190</v>
      </c>
      <c r="I89" s="77" t="s">
        <v>190</v>
      </c>
      <c r="J89" s="77" t="s">
        <v>190</v>
      </c>
      <c r="K89" s="77" t="s">
        <v>190</v>
      </c>
      <c r="L89" s="77" t="s">
        <v>190</v>
      </c>
      <c r="M89" s="77" t="s">
        <v>190</v>
      </c>
      <c r="N89" s="77" t="s">
        <v>190</v>
      </c>
      <c r="O89" s="77" t="s">
        <v>190</v>
      </c>
      <c r="P89" s="77" t="s">
        <v>190</v>
      </c>
      <c r="Q89" s="77" t="s">
        <v>190</v>
      </c>
      <c r="R89" s="77" t="s">
        <v>190</v>
      </c>
      <c r="S89" s="77" t="s">
        <v>190</v>
      </c>
      <c r="T89" s="77" t="s">
        <v>190</v>
      </c>
      <c r="U89" s="77" t="s">
        <v>190</v>
      </c>
      <c r="V89" s="77" t="s">
        <v>190</v>
      </c>
      <c r="W89" s="77" t="s">
        <v>190</v>
      </c>
      <c r="X89" s="77" t="s">
        <v>190</v>
      </c>
      <c r="Y89" s="77" t="s">
        <v>190</v>
      </c>
      <c r="Z89" s="77" t="s">
        <v>190</v>
      </c>
      <c r="AA89" s="77" t="s">
        <v>190</v>
      </c>
      <c r="AB89" s="77" t="s">
        <v>190</v>
      </c>
      <c r="AC89" s="77" t="s">
        <v>190</v>
      </c>
      <c r="AD89" s="77" t="s">
        <v>190</v>
      </c>
      <c r="AE89" s="77" t="s">
        <v>190</v>
      </c>
      <c r="AF89" s="77" t="s">
        <v>190</v>
      </c>
      <c r="AG89" s="77" t="s">
        <v>190</v>
      </c>
      <c r="AH89" s="77" t="s">
        <v>190</v>
      </c>
      <c r="AI89" s="77" t="s">
        <v>190</v>
      </c>
      <c r="AJ89" s="77" t="s">
        <v>190</v>
      </c>
      <c r="AK89" s="77" t="s">
        <v>190</v>
      </c>
      <c r="AL89" s="77" t="s">
        <v>190</v>
      </c>
      <c r="AM89" s="77" t="s">
        <v>190</v>
      </c>
      <c r="AN89" s="77" t="s">
        <v>190</v>
      </c>
      <c r="AO89" s="77" t="s">
        <v>190</v>
      </c>
      <c r="AP89" s="77" t="s">
        <v>190</v>
      </c>
      <c r="AQ89" s="77" t="s">
        <v>190</v>
      </c>
      <c r="AR89" s="77" t="s">
        <v>190</v>
      </c>
      <c r="AS89" s="77" t="s">
        <v>190</v>
      </c>
      <c r="AT89" s="77" t="s">
        <v>190</v>
      </c>
      <c r="AU89" s="77" t="s">
        <v>190</v>
      </c>
      <c r="AV89" s="77" t="s">
        <v>190</v>
      </c>
      <c r="AW89" s="77" t="s">
        <v>190</v>
      </c>
      <c r="AX89" s="77" t="s">
        <v>190</v>
      </c>
      <c r="AY89" s="77" t="s">
        <v>190</v>
      </c>
      <c r="AZ89" s="77" t="s">
        <v>190</v>
      </c>
      <c r="BA89" s="77" t="s">
        <v>190</v>
      </c>
    </row>
  </sheetData>
  <sheetProtection formatCells="0" formatColumns="0" formatRows="0" insertColumns="0" insertRows="0" insertHyperlinks="0" deleteColumns="0" deleteRows="0" sort="0" autoFilter="0" pivotTables="0"/>
  <autoFilter ref="B19:CQ89" xr:uid="{00000000-0009-0000-0000-000009000000}"/>
  <mergeCells count="32">
    <mergeCell ref="B12:BA12"/>
    <mergeCell ref="B4:BA4"/>
    <mergeCell ref="B6:BA6"/>
    <mergeCell ref="B7:BA7"/>
    <mergeCell ref="B9:BA9"/>
    <mergeCell ref="B11:BA11"/>
    <mergeCell ref="BP15:BV16"/>
    <mergeCell ref="BW15:CC16"/>
    <mergeCell ref="BP17:BV17"/>
    <mergeCell ref="BW17:CC17"/>
    <mergeCell ref="B13:AZ13"/>
    <mergeCell ref="B14:B18"/>
    <mergeCell ref="C14:C18"/>
    <mergeCell ref="D14:D18"/>
    <mergeCell ref="E14:P16"/>
    <mergeCell ref="Q14:AZ14"/>
    <mergeCell ref="CD17:CJ17"/>
    <mergeCell ref="CK17:CQ17"/>
    <mergeCell ref="CD15:CJ16"/>
    <mergeCell ref="CK15:CQ16"/>
    <mergeCell ref="E17:J17"/>
    <mergeCell ref="K17:P17"/>
    <mergeCell ref="Q17:V17"/>
    <mergeCell ref="W17:AB17"/>
    <mergeCell ref="AC17:AH17"/>
    <mergeCell ref="AI17:AN17"/>
    <mergeCell ref="AO17:AT17"/>
    <mergeCell ref="AU17:AZ17"/>
    <mergeCell ref="BA14:BA18"/>
    <mergeCell ref="Q15:AB16"/>
    <mergeCell ref="AC15:AN16"/>
    <mergeCell ref="AO15:AZ16"/>
  </mergeCells>
  <conditionalFormatting sqref="AC31:AN31 AC34:AN38 E67:P68 E66 AC40:AH43 E60:E64 AP72:BA74 R67:AZ74 AS79:BA83 E86:BA89 E65:BA65 F68:BA68 C44:C51 D44:D53 B40:B51 AC52:AH64 AP77:BA78 BA77:BA89 BA31:BA74 E75:BA76 E39:BA39 AD50:BA51 R81:BA82 R77:AZ88 E44:AZ51 E33:BA33">
    <cfRule type="containsText" dxfId="832" priority="444" operator="containsText" text="Наименование инвестиционного проекта">
      <formula>NOT(ISERROR(SEARCH("Наименование инвестиционного проекта",B31)))</formula>
    </cfRule>
  </conditionalFormatting>
  <conditionalFormatting sqref="B68:C68 B69:D74 D20:D29 C40:D43 B54:D55 B52:C53 D63:D64 D56:D58 B65:D67 B59:D62 B77:D80 B83:D88">
    <cfRule type="containsText" dxfId="831" priority="459" operator="containsText" text="Наименование инвестиционного проекта">
      <formula>NOT(ISERROR(SEARCH("Наименование инвестиционного проекта",B20)))</formula>
    </cfRule>
  </conditionalFormatting>
  <conditionalFormatting sqref="B68:C68 B69:D74 D63:D64 B65:D67 D56:D58 D20:D29 AC34:AN38 BA20 B31:Q31 W31 AC31:AZ31 Q34 B32:E32 E67:P68 E66 AC40:AH43 E60:E64 B59:D62 AP72:BA74 R67:AZ74 AS79:BA83 E86:BA89 E65:BA65 F68:BA68 B40:D55 AC52:AH64 AP77:BA78 BA77:BA89 B77:D80 BA27:BA74 B75:BA76 B39:BA39 B83:D88 AD50:BA51 R81:BA82 R77:AZ88 E44:AZ51 E33:BA33">
    <cfRule type="cellIs" dxfId="830" priority="458" operator="equal">
      <formula>0</formula>
    </cfRule>
  </conditionalFormatting>
  <conditionalFormatting sqref="B20:C20 B29:C29 B28">
    <cfRule type="cellIs" dxfId="829" priority="457" operator="equal">
      <formula>0</formula>
    </cfRule>
  </conditionalFormatting>
  <conditionalFormatting sqref="B20">
    <cfRule type="cellIs" dxfId="828" priority="455" operator="equal">
      <formula>0</formula>
    </cfRule>
    <cfRule type="cellIs" dxfId="827" priority="456" operator="equal">
      <formula>0</formula>
    </cfRule>
  </conditionalFormatting>
  <conditionalFormatting sqref="B30 D30">
    <cfRule type="cellIs" dxfId="826" priority="454" operator="equal">
      <formula>0</formula>
    </cfRule>
  </conditionalFormatting>
  <conditionalFormatting sqref="B34 D34 B35:D38">
    <cfRule type="cellIs" dxfId="825" priority="453" operator="equal">
      <formula>0</formula>
    </cfRule>
  </conditionalFormatting>
  <conditionalFormatting sqref="B56:C56">
    <cfRule type="cellIs" dxfId="824" priority="451" operator="equal">
      <formula>0</formula>
    </cfRule>
  </conditionalFormatting>
  <conditionalFormatting sqref="B56:C56">
    <cfRule type="cellIs" dxfId="823" priority="450" operator="equal">
      <formula>0</formula>
    </cfRule>
  </conditionalFormatting>
  <conditionalFormatting sqref="B57:C58">
    <cfRule type="cellIs" dxfId="822" priority="449" operator="equal">
      <formula>0</formula>
    </cfRule>
  </conditionalFormatting>
  <conditionalFormatting sqref="B57:C58">
    <cfRule type="cellIs" dxfId="821" priority="448" operator="equal">
      <formula>0</formula>
    </cfRule>
  </conditionalFormatting>
  <conditionalFormatting sqref="C30">
    <cfRule type="cellIs" dxfId="820" priority="447" operator="equal">
      <formula>0</formula>
    </cfRule>
  </conditionalFormatting>
  <conditionalFormatting sqref="C34">
    <cfRule type="cellIs" dxfId="819" priority="446" operator="equal">
      <formula>0</formula>
    </cfRule>
  </conditionalFormatting>
  <conditionalFormatting sqref="C27:C28">
    <cfRule type="cellIs" dxfId="818" priority="445" operator="equal">
      <formula>0</formula>
    </cfRule>
  </conditionalFormatting>
  <conditionalFormatting sqref="B63:C63">
    <cfRule type="cellIs" dxfId="817" priority="443" operator="equal">
      <formula>0</formula>
    </cfRule>
  </conditionalFormatting>
  <conditionalFormatting sqref="B63:C63">
    <cfRule type="cellIs" dxfId="816" priority="442" operator="equal">
      <formula>0</formula>
    </cfRule>
  </conditionalFormatting>
  <conditionalFormatting sqref="B64:C64">
    <cfRule type="cellIs" dxfId="815" priority="441" operator="equal">
      <formula>0</formula>
    </cfRule>
  </conditionalFormatting>
  <conditionalFormatting sqref="B64:C64">
    <cfRule type="cellIs" dxfId="814" priority="440" operator="equal">
      <formula>0</formula>
    </cfRule>
  </conditionalFormatting>
  <conditionalFormatting sqref="D68">
    <cfRule type="cellIs" dxfId="813" priority="439" operator="equal">
      <formula>0</formula>
    </cfRule>
  </conditionalFormatting>
  <conditionalFormatting sqref="E55:J56 E57:E59 F57:J64 F58:BA58 E85:J89 E29:BA29 E34:BA34 E37:BA38 F75:P76 F39:BA39 E41:BA43 F55:BA55 F85:BA85 F43:BA44 E52:BA53">
    <cfRule type="cellIs" dxfId="812" priority="438" operator="equal">
      <formula>0</formula>
    </cfRule>
  </conditionalFormatting>
  <conditionalFormatting sqref="E55:J56 E57:E59 F57:J64 F58:BA58 E85:J89 E34:BA34 E37:BA38 F75:P76 F39:BA39 E41:BA43 F55:BA55 F85:BA85 F43:BA44 E52:BA53">
    <cfRule type="containsText" dxfId="811" priority="437" operator="containsText" text="Наименование инвестиционного проекта">
      <formula>NOT(ISERROR(SEARCH("Наименование инвестиционного проекта",E34)))</formula>
    </cfRule>
  </conditionalFormatting>
  <conditionalFormatting sqref="E27:BA28">
    <cfRule type="cellIs" dxfId="810" priority="436" operator="equal">
      <formula>0</formula>
    </cfRule>
  </conditionalFormatting>
  <conditionalFormatting sqref="BA20 BA27:BA30 Q31 W31 E27:BA29 E75:P76 BA75:BA76 E39:BA39">
    <cfRule type="cellIs" dxfId="809" priority="434" operator="equal">
      <formula>0</formula>
    </cfRule>
    <cfRule type="cellIs" dxfId="808" priority="435" operator="equal">
      <formula>0</formula>
    </cfRule>
  </conditionalFormatting>
  <conditionalFormatting sqref="AC34:AN38 BA20 E31:Q31 W31 AC31:AZ31 E32:E33 AC40:AH43 E89:AZ89 E55:J64 F58:BA58 AP72:BA74 R67:AZ74 AS79:BA83 E85:J89 K86:BA89 E27:BA29 E41:BA43 F55:BA55 E65:BA65 E66:P68 F68:BA68 F85:BA85 F43:BA44 AC52:AH64 E52:BA53 AP77:BA78 BA77:BA89 BA27:BA74 E75:BA76 E37:BA39 AD50:BA51 R81:BA82 R77:AZ88 E44:AZ51 E33:BA34">
    <cfRule type="cellIs" dxfId="807" priority="433" operator="equal">
      <formula>0</formula>
    </cfRule>
  </conditionalFormatting>
  <conditionalFormatting sqref="AC34:AN38 BA20 E31:Q31 W31 AC31:AZ31 E32:E33 AC40:AH43 E89:AZ89 E55:J64 F58:BA58 AP72:BA74 R67:AZ74 AS79:BA83 E85:J89 K86:BA89 E27:BA29 E41:BA43 F55:BA55 E65:BA65 E66:P68 F68:BA68 F85:BA85 F43:BA44 AC52:AH64 E52:BA53 AP77:BA78 BA77:BA89 BA27:BA74 E75:BA76 E37:BA39 AD50:BA51 R81:BA82 R77:AZ88 E44:AZ51 E33:BA34">
    <cfRule type="cellIs" dxfId="806" priority="432" operator="equal">
      <formula>0</formula>
    </cfRule>
  </conditionalFormatting>
  <conditionalFormatting sqref="E21:BA26">
    <cfRule type="cellIs" dxfId="805" priority="431" operator="equal">
      <formula>0</formula>
    </cfRule>
  </conditionalFormatting>
  <conditionalFormatting sqref="E21:BA26">
    <cfRule type="cellIs" dxfId="804" priority="429" operator="equal">
      <formula>0</formula>
    </cfRule>
    <cfRule type="cellIs" dxfId="803" priority="430" operator="equal">
      <formula>0</formula>
    </cfRule>
  </conditionalFormatting>
  <conditionalFormatting sqref="E21:BA26">
    <cfRule type="cellIs" dxfId="802" priority="428" operator="equal">
      <formula>0</formula>
    </cfRule>
  </conditionalFormatting>
  <conditionalFormatting sqref="E21:BA26">
    <cfRule type="cellIs" dxfId="801" priority="427" operator="equal">
      <formula>0</formula>
    </cfRule>
  </conditionalFormatting>
  <conditionalFormatting sqref="E20:BA20">
    <cfRule type="cellIs" dxfId="800" priority="426" operator="equal">
      <formula>0</formula>
    </cfRule>
  </conditionalFormatting>
  <conditionalFormatting sqref="E20:BA20">
    <cfRule type="cellIs" dxfId="799" priority="424" operator="equal">
      <formula>0</formula>
    </cfRule>
    <cfRule type="cellIs" dxfId="798" priority="425" operator="equal">
      <formula>0</formula>
    </cfRule>
  </conditionalFormatting>
  <conditionalFormatting sqref="E20:BA20">
    <cfRule type="cellIs" dxfId="797" priority="423" operator="equal">
      <formula>0</formula>
    </cfRule>
  </conditionalFormatting>
  <conditionalFormatting sqref="E20:BA20">
    <cfRule type="cellIs" dxfId="796" priority="422" operator="equal">
      <formula>0</formula>
    </cfRule>
  </conditionalFormatting>
  <conditionalFormatting sqref="E31:J31 E32:E33">
    <cfRule type="containsText" dxfId="795" priority="421" operator="containsText" text="Наименование инвестиционного проекта">
      <formula>NOT(ISERROR(SEARCH("Наименование инвестиционного проекта",E31)))</formula>
    </cfRule>
  </conditionalFormatting>
  <conditionalFormatting sqref="E30">
    <cfRule type="cellIs" dxfId="794" priority="420" operator="equal">
      <formula>0</formula>
    </cfRule>
  </conditionalFormatting>
  <conditionalFormatting sqref="E30">
    <cfRule type="cellIs" dxfId="793" priority="418" operator="equal">
      <formula>0</formula>
    </cfRule>
    <cfRule type="cellIs" dxfId="792" priority="419" operator="equal">
      <formula>0</formula>
    </cfRule>
  </conditionalFormatting>
  <conditionalFormatting sqref="E30">
    <cfRule type="cellIs" dxfId="791" priority="417" operator="equal">
      <formula>0</formula>
    </cfRule>
  </conditionalFormatting>
  <conditionalFormatting sqref="E30">
    <cfRule type="cellIs" dxfId="790" priority="416" operator="equal">
      <formula>0</formula>
    </cfRule>
  </conditionalFormatting>
  <conditionalFormatting sqref="E35:J36">
    <cfRule type="containsText" dxfId="789" priority="415" operator="containsText" text="Наименование инвестиционного проекта">
      <formula>NOT(ISERROR(SEARCH("Наименование инвестиционного проекта",E35)))</formula>
    </cfRule>
  </conditionalFormatting>
  <conditionalFormatting sqref="E35:J36">
    <cfRule type="cellIs" dxfId="788" priority="414" operator="equal">
      <formula>0</formula>
    </cfRule>
  </conditionalFormatting>
  <conditionalFormatting sqref="E35:J36">
    <cfRule type="cellIs" dxfId="787" priority="413" operator="equal">
      <formula>0</formula>
    </cfRule>
  </conditionalFormatting>
  <conditionalFormatting sqref="E35:J36">
    <cfRule type="cellIs" dxfId="786" priority="412" operator="equal">
      <formula>0</formula>
    </cfRule>
  </conditionalFormatting>
  <conditionalFormatting sqref="E54:BA54">
    <cfRule type="containsText" dxfId="785" priority="407" operator="containsText" text="Наименование инвестиционного проекта">
      <formula>NOT(ISERROR(SEARCH("Наименование инвестиционного проекта",E54)))</formula>
    </cfRule>
  </conditionalFormatting>
  <conditionalFormatting sqref="E54:BA54">
    <cfRule type="cellIs" dxfId="784" priority="406" operator="equal">
      <formula>0</formula>
    </cfRule>
  </conditionalFormatting>
  <conditionalFormatting sqref="E54:BA54">
    <cfRule type="cellIs" dxfId="783" priority="405" operator="equal">
      <formula>0</formula>
    </cfRule>
  </conditionalFormatting>
  <conditionalFormatting sqref="E54:BA54">
    <cfRule type="cellIs" dxfId="782" priority="404" operator="equal">
      <formula>0</formula>
    </cfRule>
  </conditionalFormatting>
  <conditionalFormatting sqref="E71:J74 F73:P74 F72:S72 R73:S74 U72:AB74 F71:BA71 F84:BA84 E77:J84 F77:P83 R77:AB83 E81:P82">
    <cfRule type="containsText" dxfId="781" priority="399" operator="containsText" text="Наименование инвестиционного проекта">
      <formula>NOT(ISERROR(SEARCH("Наименование инвестиционного проекта",E71)))</formula>
    </cfRule>
  </conditionalFormatting>
  <conditionalFormatting sqref="E71:J74 F73:P74 F72:S72 R73:S74 U72:AB74 F71:BA71 F84:BA84 E77:J84 F77:P83 R77:AB83 E81:P82">
    <cfRule type="cellIs" dxfId="780" priority="398" operator="equal">
      <formula>0</formula>
    </cfRule>
  </conditionalFormatting>
  <conditionalFormatting sqref="E71:J74 F73:P74 F72:S72 R73:S74 U72:AB74 F71:BA71 F84:BA84 E77:J84 F77:P83 R77:AB83 E81:P82">
    <cfRule type="cellIs" dxfId="779" priority="397" operator="equal">
      <formula>0</formula>
    </cfRule>
  </conditionalFormatting>
  <conditionalFormatting sqref="E71:J74 F73:P74 F72:S72 R73:S74 U72:AB74 F71:BA71 F84:BA84 E77:J84 F77:P83 R77:AB83 E81:P82">
    <cfRule type="cellIs" dxfId="778" priority="396" operator="equal">
      <formula>0</formula>
    </cfRule>
  </conditionalFormatting>
  <conditionalFormatting sqref="E69:J70">
    <cfRule type="containsText" dxfId="777" priority="403" operator="containsText" text="Наименование инвестиционного проекта">
      <formula>NOT(ISERROR(SEARCH("Наименование инвестиционного проекта",E69)))</formula>
    </cfRule>
  </conditionalFormatting>
  <conditionalFormatting sqref="E69:J70">
    <cfRule type="cellIs" dxfId="776" priority="402" operator="equal">
      <formula>0</formula>
    </cfRule>
  </conditionalFormatting>
  <conditionalFormatting sqref="E69:J70">
    <cfRule type="cellIs" dxfId="775" priority="401" operator="equal">
      <formula>0</formula>
    </cfRule>
  </conditionalFormatting>
  <conditionalFormatting sqref="E69:J70">
    <cfRule type="cellIs" dxfId="774" priority="400" operator="equal">
      <formula>0</formula>
    </cfRule>
  </conditionalFormatting>
  <conditionalFormatting sqref="E40:J40">
    <cfRule type="containsText" dxfId="773" priority="395" operator="containsText" text="Наименование инвестиционного проекта">
      <formula>NOT(ISERROR(SEARCH("Наименование инвестиционного проекта",E40)))</formula>
    </cfRule>
  </conditionalFormatting>
  <conditionalFormatting sqref="E40:J40">
    <cfRule type="cellIs" dxfId="772" priority="394" operator="equal">
      <formula>0</formula>
    </cfRule>
  </conditionalFormatting>
  <conditionalFormatting sqref="E40:J40">
    <cfRule type="cellIs" dxfId="771" priority="393" operator="equal">
      <formula>0</formula>
    </cfRule>
  </conditionalFormatting>
  <conditionalFormatting sqref="E40:J40">
    <cfRule type="cellIs" dxfId="770" priority="392" operator="equal">
      <formula>0</formula>
    </cfRule>
  </conditionalFormatting>
  <conditionalFormatting sqref="K37:P38 K29:P29 K34:P34 K41:P43 K52:P53 K85:P88 K55:P64 L86:BA88 K87:BA89">
    <cfRule type="cellIs" dxfId="769" priority="391" operator="equal">
      <formula>0</formula>
    </cfRule>
  </conditionalFormatting>
  <conditionalFormatting sqref="K37:P38 K34:P34 K41:P43 K52:P53 K85:P88 K55:P64 L86:BA88 K87:BA89">
    <cfRule type="containsText" dxfId="768" priority="390" operator="containsText" text="Наименование инвестиционного проекта">
      <formula>NOT(ISERROR(SEARCH("Наименование инвестиционного проекта",K34)))</formula>
    </cfRule>
  </conditionalFormatting>
  <conditionalFormatting sqref="K27:P28">
    <cfRule type="cellIs" dxfId="767" priority="389" operator="equal">
      <formula>0</formula>
    </cfRule>
  </conditionalFormatting>
  <conditionalFormatting sqref="K27:P29">
    <cfRule type="cellIs" dxfId="766" priority="387" operator="equal">
      <formula>0</formula>
    </cfRule>
    <cfRule type="cellIs" dxfId="765" priority="388" operator="equal">
      <formula>0</formula>
    </cfRule>
  </conditionalFormatting>
  <conditionalFormatting sqref="K37:P38 K27:P29 K34:P34 K41:P43 K52:P53 K85:P88 K55:P64 L86:BA88 K87:BA89">
    <cfRule type="cellIs" dxfId="764" priority="386" operator="equal">
      <formula>0</formula>
    </cfRule>
  </conditionalFormatting>
  <conditionalFormatting sqref="K37:P38 K27:P29 K34:P34 K41:P43 K52:P53 K85:P88 K55:P64 L86:BA88 K87:BA89">
    <cfRule type="cellIs" dxfId="763" priority="385" operator="equal">
      <formula>0</formula>
    </cfRule>
  </conditionalFormatting>
  <conditionalFormatting sqref="K21:P26">
    <cfRule type="cellIs" dxfId="762" priority="384" operator="equal">
      <formula>0</formula>
    </cfRule>
  </conditionalFormatting>
  <conditionalFormatting sqref="K21:P26">
    <cfRule type="cellIs" dxfId="761" priority="382" operator="equal">
      <formula>0</formula>
    </cfRule>
    <cfRule type="cellIs" dxfId="760" priority="383" operator="equal">
      <formula>0</formula>
    </cfRule>
  </conditionalFormatting>
  <conditionalFormatting sqref="K21:P26">
    <cfRule type="cellIs" dxfId="759" priority="381" operator="equal">
      <formula>0</formula>
    </cfRule>
  </conditionalFormatting>
  <conditionalFormatting sqref="K21:P26">
    <cfRule type="cellIs" dxfId="758" priority="380" operator="equal">
      <formula>0</formula>
    </cfRule>
  </conditionalFormatting>
  <conditionalFormatting sqref="K20:P20">
    <cfRule type="cellIs" dxfId="757" priority="379" operator="equal">
      <formula>0</formula>
    </cfRule>
  </conditionalFormatting>
  <conditionalFormatting sqref="K20:P20">
    <cfRule type="cellIs" dxfId="756" priority="377" operator="equal">
      <formula>0</formula>
    </cfRule>
    <cfRule type="cellIs" dxfId="755" priority="378" operator="equal">
      <formula>0</formula>
    </cfRule>
  </conditionalFormatting>
  <conditionalFormatting sqref="K20:P20">
    <cfRule type="cellIs" dxfId="754" priority="376" operator="equal">
      <formula>0</formula>
    </cfRule>
  </conditionalFormatting>
  <conditionalFormatting sqref="K20:P20">
    <cfRule type="cellIs" dxfId="753" priority="375" operator="equal">
      <formula>0</formula>
    </cfRule>
  </conditionalFormatting>
  <conditionalFormatting sqref="K31:P31">
    <cfRule type="containsText" dxfId="752" priority="374" operator="containsText" text="Наименование инвестиционного проекта">
      <formula>NOT(ISERROR(SEARCH("Наименование инвестиционного проекта",K31)))</formula>
    </cfRule>
  </conditionalFormatting>
  <conditionalFormatting sqref="K35:P36">
    <cfRule type="containsText" dxfId="751" priority="373" operator="containsText" text="Наименование инвестиционного проекта">
      <formula>NOT(ISERROR(SEARCH("Наименование инвестиционного проекта",K35)))</formula>
    </cfRule>
  </conditionalFormatting>
  <conditionalFormatting sqref="K35:P36">
    <cfRule type="cellIs" dxfId="750" priority="372" operator="equal">
      <formula>0</formula>
    </cfRule>
  </conditionalFormatting>
  <conditionalFormatting sqref="K35:P36">
    <cfRule type="cellIs" dxfId="749" priority="371" operator="equal">
      <formula>0</formula>
    </cfRule>
  </conditionalFormatting>
  <conditionalFormatting sqref="K35:P36">
    <cfRule type="cellIs" dxfId="748" priority="370" operator="equal">
      <formula>0</formula>
    </cfRule>
  </conditionalFormatting>
  <conditionalFormatting sqref="K54:P54">
    <cfRule type="containsText" dxfId="747" priority="365" operator="containsText" text="Наименование инвестиционного проекта">
      <formula>NOT(ISERROR(SEARCH("Наименование инвестиционного проекта",K54)))</formula>
    </cfRule>
  </conditionalFormatting>
  <conditionalFormatting sqref="K54:P54">
    <cfRule type="cellIs" dxfId="746" priority="364" operator="equal">
      <formula>0</formula>
    </cfRule>
  </conditionalFormatting>
  <conditionalFormatting sqref="K54:P54">
    <cfRule type="cellIs" dxfId="745" priority="363" operator="equal">
      <formula>0</formula>
    </cfRule>
  </conditionalFormatting>
  <conditionalFormatting sqref="K54:P54">
    <cfRule type="cellIs" dxfId="744" priority="362" operator="equal">
      <formula>0</formula>
    </cfRule>
  </conditionalFormatting>
  <conditionalFormatting sqref="K71:P74 K77:P84">
    <cfRule type="containsText" dxfId="743" priority="357" operator="containsText" text="Наименование инвестиционного проекта">
      <formula>NOT(ISERROR(SEARCH("Наименование инвестиционного проекта",K71)))</formula>
    </cfRule>
  </conditionalFormatting>
  <conditionalFormatting sqref="K71:P74 K77:P84">
    <cfRule type="cellIs" dxfId="742" priority="356" operator="equal">
      <formula>0</formula>
    </cfRule>
  </conditionalFormatting>
  <conditionalFormatting sqref="K71:P74 K77:P84">
    <cfRule type="cellIs" dxfId="741" priority="355" operator="equal">
      <formula>0</formula>
    </cfRule>
  </conditionalFormatting>
  <conditionalFormatting sqref="K71:P74 K77:P84">
    <cfRule type="cellIs" dxfId="740" priority="354" operator="equal">
      <formula>0</formula>
    </cfRule>
  </conditionalFormatting>
  <conditionalFormatting sqref="K69:P70">
    <cfRule type="containsText" dxfId="739" priority="361" operator="containsText" text="Наименование инвестиционного проекта">
      <formula>NOT(ISERROR(SEARCH("Наименование инвестиционного проекта",K69)))</formula>
    </cfRule>
  </conditionalFormatting>
  <conditionalFormatting sqref="K69:P70">
    <cfRule type="cellIs" dxfId="738" priority="360" operator="equal">
      <formula>0</formula>
    </cfRule>
  </conditionalFormatting>
  <conditionalFormatting sqref="K69:P70">
    <cfRule type="cellIs" dxfId="737" priority="359" operator="equal">
      <formula>0</formula>
    </cfRule>
  </conditionalFormatting>
  <conditionalFormatting sqref="K69:P70">
    <cfRule type="cellIs" dxfId="736" priority="358" operator="equal">
      <formula>0</formula>
    </cfRule>
  </conditionalFormatting>
  <conditionalFormatting sqref="K40:P40">
    <cfRule type="containsText" dxfId="735" priority="353" operator="containsText" text="Наименование инвестиционного проекта">
      <formula>NOT(ISERROR(SEARCH("Наименование инвестиционного проекта",K40)))</formula>
    </cfRule>
  </conditionalFormatting>
  <conditionalFormatting sqref="K40:P40">
    <cfRule type="cellIs" dxfId="734" priority="352" operator="equal">
      <formula>0</formula>
    </cfRule>
  </conditionalFormatting>
  <conditionalFormatting sqref="K40:P40">
    <cfRule type="cellIs" dxfId="733" priority="351" operator="equal">
      <formula>0</formula>
    </cfRule>
  </conditionalFormatting>
  <conditionalFormatting sqref="K40:P40">
    <cfRule type="cellIs" dxfId="732" priority="350" operator="equal">
      <formula>0</formula>
    </cfRule>
  </conditionalFormatting>
  <conditionalFormatting sqref="Q37:Q38 Q41:Q43 Q52:Q53 Q20:Q26 Q55:Q64 Q67:Q74 Q77:Q88 R20:AZ20">
    <cfRule type="cellIs" dxfId="731" priority="349" operator="equal">
      <formula>0</formula>
    </cfRule>
  </conditionalFormatting>
  <conditionalFormatting sqref="Q37:Q38 Q34 Q41:Q43 Q52:Q53 Q55:Q64 Q67:Q74 Q77:Q88">
    <cfRule type="containsText" dxfId="730" priority="348" operator="containsText" text="Наименование инвестиционного проекта">
      <formula>NOT(ISERROR(SEARCH("Наименование инвестиционного проекта",Q34)))</formula>
    </cfRule>
  </conditionalFormatting>
  <conditionalFormatting sqref="Q20:Q26 R20:AZ20">
    <cfRule type="cellIs" dxfId="729" priority="346" operator="equal">
      <formula>0</formula>
    </cfRule>
    <cfRule type="cellIs" dxfId="728" priority="347" operator="equal">
      <formula>0</formula>
    </cfRule>
  </conditionalFormatting>
  <conditionalFormatting sqref="Q37:Q38 Q41:Q43 Q52:Q53 Q20:Q26 Q55:Q64 Q67:Q74 Q77:Q88 R20:AZ20">
    <cfRule type="cellIs" dxfId="727" priority="345" operator="equal">
      <formula>0</formula>
    </cfRule>
  </conditionalFormatting>
  <conditionalFormatting sqref="Q37:Q38 Q41:Q43 Q52:Q53 Q20:Q26 Q55:Q64 Q67:Q74 Q77:Q88 R20:AZ20">
    <cfRule type="cellIs" dxfId="726" priority="344" operator="equal">
      <formula>0</formula>
    </cfRule>
  </conditionalFormatting>
  <conditionalFormatting sqref="Q35:Q36">
    <cfRule type="containsText" dxfId="725" priority="343" operator="containsText" text="Наименование инвестиционного проекта">
      <formula>NOT(ISERROR(SEARCH("Наименование инвестиционного проекта",Q35)))</formula>
    </cfRule>
  </conditionalFormatting>
  <conditionalFormatting sqref="Q35:Q36">
    <cfRule type="cellIs" dxfId="724" priority="342" operator="equal">
      <formula>0</formula>
    </cfRule>
  </conditionalFormatting>
  <conditionalFormatting sqref="Q35:Q36">
    <cfRule type="cellIs" dxfId="723" priority="341" operator="equal">
      <formula>0</formula>
    </cfRule>
  </conditionalFormatting>
  <conditionalFormatting sqref="Q35:Q36">
    <cfRule type="cellIs" dxfId="722" priority="340" operator="equal">
      <formula>0</formula>
    </cfRule>
  </conditionalFormatting>
  <conditionalFormatting sqref="Q54">
    <cfRule type="containsText" dxfId="721" priority="339" operator="containsText" text="Наименование инвестиционного проекта">
      <formula>NOT(ISERROR(SEARCH("Наименование инвестиционного проекта",Q54)))</formula>
    </cfRule>
  </conditionalFormatting>
  <conditionalFormatting sqref="Q54">
    <cfRule type="cellIs" dxfId="720" priority="338" operator="equal">
      <formula>0</formula>
    </cfRule>
  </conditionalFormatting>
  <conditionalFormatting sqref="Q54">
    <cfRule type="cellIs" dxfId="719" priority="337" operator="equal">
      <formula>0</formula>
    </cfRule>
  </conditionalFormatting>
  <conditionalFormatting sqref="Q54">
    <cfRule type="cellIs" dxfId="718" priority="336" operator="equal">
      <formula>0</formula>
    </cfRule>
  </conditionalFormatting>
  <conditionalFormatting sqref="Q40">
    <cfRule type="containsText" dxfId="717" priority="335" operator="containsText" text="Наименование инвестиционного проекта">
      <formula>NOT(ISERROR(SEARCH("Наименование инвестиционного проекта",Q40)))</formula>
    </cfRule>
  </conditionalFormatting>
  <conditionalFormatting sqref="Q40">
    <cfRule type="cellIs" dxfId="716" priority="334" operator="equal">
      <formula>0</formula>
    </cfRule>
  </conditionalFormatting>
  <conditionalFormatting sqref="Q40">
    <cfRule type="cellIs" dxfId="715" priority="333" operator="equal">
      <formula>0</formula>
    </cfRule>
  </conditionalFormatting>
  <conditionalFormatting sqref="Q40">
    <cfRule type="cellIs" dxfId="714" priority="332" operator="equal">
      <formula>0</formula>
    </cfRule>
  </conditionalFormatting>
  <conditionalFormatting sqref="R37:V38 R20:V26 R29:V29 R34:V34 R52:V53 R41:V43 R55:V64 S20:AZ20">
    <cfRule type="cellIs" dxfId="713" priority="331" operator="equal">
      <formula>0</formula>
    </cfRule>
  </conditionalFormatting>
  <conditionalFormatting sqref="R37:V38 R34:V34 R52:V53 R41:V43 R55:V64">
    <cfRule type="containsText" dxfId="712" priority="330" operator="containsText" text="Наименование инвестиционного проекта">
      <formula>NOT(ISERROR(SEARCH("Наименование инвестиционного проекта",R34)))</formula>
    </cfRule>
  </conditionalFormatting>
  <conditionalFormatting sqref="R27:V28">
    <cfRule type="cellIs" dxfId="711" priority="329" operator="equal">
      <formula>0</formula>
    </cfRule>
  </conditionalFormatting>
  <conditionalFormatting sqref="R20:V29 S20:AZ20">
    <cfRule type="cellIs" dxfId="710" priority="327" operator="equal">
      <formula>0</formula>
    </cfRule>
    <cfRule type="cellIs" dxfId="709" priority="328" operator="equal">
      <formula>0</formula>
    </cfRule>
  </conditionalFormatting>
  <conditionalFormatting sqref="R37:V38 R20:V29 R34:V34 R52:V53 R41:V43 R55:V64 S20:AZ20">
    <cfRule type="cellIs" dxfId="708" priority="326" operator="equal">
      <formula>0</formula>
    </cfRule>
  </conditionalFormatting>
  <conditionalFormatting sqref="R37:V38 R20:V29 R34:V34 R52:V53 R41:V43 R55:V64 S20:AZ20">
    <cfRule type="cellIs" dxfId="707" priority="325" operator="equal">
      <formula>0</formula>
    </cfRule>
  </conditionalFormatting>
  <conditionalFormatting sqref="R31:V31">
    <cfRule type="containsText" dxfId="706" priority="324" operator="containsText" text="Наименование инвестиционного проекта">
      <formula>NOT(ISERROR(SEARCH("Наименование инвестиционного проекта",R31)))</formula>
    </cfRule>
  </conditionalFormatting>
  <conditionalFormatting sqref="R31:V31">
    <cfRule type="cellIs" dxfId="705" priority="323" operator="equal">
      <formula>0</formula>
    </cfRule>
  </conditionalFormatting>
  <conditionalFormatting sqref="R31:V31">
    <cfRule type="cellIs" dxfId="704" priority="322" operator="equal">
      <formula>0</formula>
    </cfRule>
  </conditionalFormatting>
  <conditionalFormatting sqref="R31:V31">
    <cfRule type="cellIs" dxfId="703" priority="321" operator="equal">
      <formula>0</formula>
    </cfRule>
  </conditionalFormatting>
  <conditionalFormatting sqref="R35:V36">
    <cfRule type="containsText" dxfId="702" priority="320" operator="containsText" text="Наименование инвестиционного проекта">
      <formula>NOT(ISERROR(SEARCH("Наименование инвестиционного проекта",R35)))</formula>
    </cfRule>
  </conditionalFormatting>
  <conditionalFormatting sqref="R35:V36">
    <cfRule type="cellIs" dxfId="701" priority="319" operator="equal">
      <formula>0</formula>
    </cfRule>
  </conditionalFormatting>
  <conditionalFormatting sqref="R35:V36">
    <cfRule type="cellIs" dxfId="700" priority="318" operator="equal">
      <formula>0</formula>
    </cfRule>
  </conditionalFormatting>
  <conditionalFormatting sqref="R35:V36">
    <cfRule type="cellIs" dxfId="699" priority="317" operator="equal">
      <formula>0</formula>
    </cfRule>
  </conditionalFormatting>
  <conditionalFormatting sqref="R54:V54">
    <cfRule type="containsText" dxfId="698" priority="316" operator="containsText" text="Наименование инвестиционного проекта">
      <formula>NOT(ISERROR(SEARCH("Наименование инвестиционного проекта",R54)))</formula>
    </cfRule>
  </conditionalFormatting>
  <conditionalFormatting sqref="R54:V54">
    <cfRule type="cellIs" dxfId="697" priority="315" operator="equal">
      <formula>0</formula>
    </cfRule>
  </conditionalFormatting>
  <conditionalFormatting sqref="R54:V54">
    <cfRule type="cellIs" dxfId="696" priority="314" operator="equal">
      <formula>0</formula>
    </cfRule>
  </conditionalFormatting>
  <conditionalFormatting sqref="R54:V54">
    <cfRule type="cellIs" dxfId="695" priority="313" operator="equal">
      <formula>0</formula>
    </cfRule>
  </conditionalFormatting>
  <conditionalFormatting sqref="R40:V40">
    <cfRule type="containsText" dxfId="694" priority="312" operator="containsText" text="Наименование инвестиционного проекта">
      <formula>NOT(ISERROR(SEARCH("Наименование инвестиционного проекта",R40)))</formula>
    </cfRule>
  </conditionalFormatting>
  <conditionalFormatting sqref="R40:V40">
    <cfRule type="cellIs" dxfId="693" priority="311" operator="equal">
      <formula>0</formula>
    </cfRule>
  </conditionalFormatting>
  <conditionalFormatting sqref="R40:V40">
    <cfRule type="cellIs" dxfId="692" priority="310" operator="equal">
      <formula>0</formula>
    </cfRule>
  </conditionalFormatting>
  <conditionalFormatting sqref="R40:V40">
    <cfRule type="cellIs" dxfId="691" priority="309" operator="equal">
      <formula>0</formula>
    </cfRule>
  </conditionalFormatting>
  <conditionalFormatting sqref="AC20:AH29">
    <cfRule type="cellIs" dxfId="690" priority="308" operator="equal">
      <formula>0</formula>
    </cfRule>
  </conditionalFormatting>
  <conditionalFormatting sqref="AC20:AH29">
    <cfRule type="cellIs" dxfId="689" priority="306" operator="equal">
      <formula>0</formula>
    </cfRule>
    <cfRule type="cellIs" dxfId="688" priority="307" operator="equal">
      <formula>0</formula>
    </cfRule>
  </conditionalFormatting>
  <conditionalFormatting sqref="AC20:AH29">
    <cfRule type="cellIs" dxfId="687" priority="305" operator="equal">
      <formula>0</formula>
    </cfRule>
  </conditionalFormatting>
  <conditionalFormatting sqref="AC20:AH29">
    <cfRule type="cellIs" dxfId="686" priority="304" operator="equal">
      <formula>0</formula>
    </cfRule>
  </conditionalFormatting>
  <conditionalFormatting sqref="AI20:AN29 AI40:AN43 AI52:AN64">
    <cfRule type="cellIs" dxfId="685" priority="303" operator="equal">
      <formula>0</formula>
    </cfRule>
  </conditionalFormatting>
  <conditionalFormatting sqref="AI40:AN43 AI52:AN64">
    <cfRule type="containsText" dxfId="684" priority="302" operator="containsText" text="Наименование инвестиционного проекта">
      <formula>NOT(ISERROR(SEARCH("Наименование инвестиционного проекта",AI40)))</formula>
    </cfRule>
  </conditionalFormatting>
  <conditionalFormatting sqref="AI20:AN29">
    <cfRule type="cellIs" dxfId="683" priority="300" operator="equal">
      <formula>0</formula>
    </cfRule>
    <cfRule type="cellIs" dxfId="682" priority="301" operator="equal">
      <formula>0</formula>
    </cfRule>
  </conditionalFormatting>
  <conditionalFormatting sqref="AI20:AN29 AI40:AN43 AI52:AN64">
    <cfRule type="cellIs" dxfId="681" priority="299" operator="equal">
      <formula>0</formula>
    </cfRule>
  </conditionalFormatting>
  <conditionalFormatting sqref="AI20:AN29 AI40:AN43 AI52:AN64">
    <cfRule type="cellIs" dxfId="680" priority="298" operator="equal">
      <formula>0</formula>
    </cfRule>
  </conditionalFormatting>
  <conditionalFormatting sqref="W37:AB38 W20:AB22 X34:AB34 W41:AB43 W52:AB53 X23:AB29 W23:W26 W55:AB64">
    <cfRule type="cellIs" dxfId="679" priority="293" operator="equal">
      <formula>0</formula>
    </cfRule>
  </conditionalFormatting>
  <conditionalFormatting sqref="W37:AB38 X34:AB34 W41:AB43 W52:AB53 W55:AB64">
    <cfRule type="containsText" dxfId="678" priority="292" operator="containsText" text="Наименование инвестиционного проекта">
      <formula>NOT(ISERROR(SEARCH("Наименование инвестиционного проекта",W34)))</formula>
    </cfRule>
  </conditionalFormatting>
  <conditionalFormatting sqref="W20:AB22 X23:AB29 W23:W26">
    <cfRule type="cellIs" dxfId="677" priority="290" operator="equal">
      <formula>0</formula>
    </cfRule>
    <cfRule type="cellIs" dxfId="676" priority="291" operator="equal">
      <formula>0</formula>
    </cfRule>
  </conditionalFormatting>
  <conditionalFormatting sqref="W37:AB38 W20:AB22 X34:AB34 W41:AB43 W52:AB53 X23:AB29 W23:W26 W55:AB64">
    <cfRule type="cellIs" dxfId="675" priority="289" operator="equal">
      <formula>0</formula>
    </cfRule>
  </conditionalFormatting>
  <conditionalFormatting sqref="W37:AB38 W20:AB22 X34:AB34 W41:AB43 W52:AB53 X23:AB29 W23:W26 W55:AB64">
    <cfRule type="cellIs" dxfId="674" priority="288" operator="equal">
      <formula>0</formula>
    </cfRule>
  </conditionalFormatting>
  <conditionalFormatting sqref="X31:AB31">
    <cfRule type="containsText" dxfId="673" priority="287" operator="containsText" text="Наименование инвестиционного проекта">
      <formula>NOT(ISERROR(SEARCH("Наименование инвестиционного проекта",X31)))</formula>
    </cfRule>
  </conditionalFormatting>
  <conditionalFormatting sqref="X31:AB31">
    <cfRule type="cellIs" dxfId="672" priority="286" operator="equal">
      <formula>0</formula>
    </cfRule>
  </conditionalFormatting>
  <conditionalFormatting sqref="X31:AB31">
    <cfRule type="cellIs" dxfId="671" priority="285" operator="equal">
      <formula>0</formula>
    </cfRule>
  </conditionalFormatting>
  <conditionalFormatting sqref="X31:AB31">
    <cfRule type="cellIs" dxfId="670" priority="284" operator="equal">
      <formula>0</formula>
    </cfRule>
  </conditionalFormatting>
  <conditionalFormatting sqref="W35:AB36">
    <cfRule type="containsText" dxfId="669" priority="283" operator="containsText" text="Наименование инвестиционного проекта">
      <formula>NOT(ISERROR(SEARCH("Наименование инвестиционного проекта",W35)))</formula>
    </cfRule>
  </conditionalFormatting>
  <conditionalFormatting sqref="W35:AB36">
    <cfRule type="cellIs" dxfId="668" priority="282" operator="equal">
      <formula>0</formula>
    </cfRule>
  </conditionalFormatting>
  <conditionalFormatting sqref="W35:AB36">
    <cfRule type="cellIs" dxfId="667" priority="281" operator="equal">
      <formula>0</formula>
    </cfRule>
  </conditionalFormatting>
  <conditionalFormatting sqref="W35:AB36">
    <cfRule type="cellIs" dxfId="666" priority="280" operator="equal">
      <formula>0</formula>
    </cfRule>
  </conditionalFormatting>
  <conditionalFormatting sqref="W54:AB54">
    <cfRule type="containsText" dxfId="665" priority="279" operator="containsText" text="Наименование инвестиционного проекта">
      <formula>NOT(ISERROR(SEARCH("Наименование инвестиционного проекта",W54)))</formula>
    </cfRule>
  </conditionalFormatting>
  <conditionalFormatting sqref="W54:AB54">
    <cfRule type="cellIs" dxfId="664" priority="278" operator="equal">
      <formula>0</formula>
    </cfRule>
  </conditionalFormatting>
  <conditionalFormatting sqref="W54:AB54">
    <cfRule type="cellIs" dxfId="663" priority="277" operator="equal">
      <formula>0</formula>
    </cfRule>
  </conditionalFormatting>
  <conditionalFormatting sqref="W54:AB54">
    <cfRule type="cellIs" dxfId="662" priority="276" operator="equal">
      <formula>0</formula>
    </cfRule>
  </conditionalFormatting>
  <conditionalFormatting sqref="X40:AB40">
    <cfRule type="containsText" dxfId="661" priority="275" operator="containsText" text="Наименование инвестиционного проекта">
      <formula>NOT(ISERROR(SEARCH("Наименование инвестиционного проекта",X40)))</formula>
    </cfRule>
  </conditionalFormatting>
  <conditionalFormatting sqref="X40:AB40">
    <cfRule type="cellIs" dxfId="660" priority="274" operator="equal">
      <formula>0</formula>
    </cfRule>
  </conditionalFormatting>
  <conditionalFormatting sqref="X40:AB40">
    <cfRule type="cellIs" dxfId="659" priority="273" operator="equal">
      <formula>0</formula>
    </cfRule>
  </conditionalFormatting>
  <conditionalFormatting sqref="X40:AB40">
    <cfRule type="cellIs" dxfId="658" priority="272" operator="equal">
      <formula>0</formula>
    </cfRule>
  </conditionalFormatting>
  <conditionalFormatting sqref="AO37:AT38 AO20:AT29 AO34:AT34 AO41:AT43 AO52:AT53 AO55:AT64">
    <cfRule type="cellIs" dxfId="657" priority="267" operator="equal">
      <formula>0</formula>
    </cfRule>
  </conditionalFormatting>
  <conditionalFormatting sqref="AO37:AT38 AO34:AT34 AO41:AT43 AO52:AT53 AO55:AT64">
    <cfRule type="containsText" dxfId="656" priority="266" operator="containsText" text="Наименование инвестиционного проекта">
      <formula>NOT(ISERROR(SEARCH("Наименование инвестиционного проекта",AO34)))</formula>
    </cfRule>
  </conditionalFormatting>
  <conditionalFormatting sqref="AO20:AT29">
    <cfRule type="cellIs" dxfId="655" priority="264" operator="equal">
      <formula>0</formula>
    </cfRule>
    <cfRule type="cellIs" dxfId="654" priority="265" operator="equal">
      <formula>0</formula>
    </cfRule>
  </conditionalFormatting>
  <conditionalFormatting sqref="AO37:AT38 AO20:AT29 AO34:AT34 AO41:AT43 AO52:AT53 AO55:AT64">
    <cfRule type="cellIs" dxfId="653" priority="263" operator="equal">
      <formula>0</formula>
    </cfRule>
  </conditionalFormatting>
  <conditionalFormatting sqref="AO37:AT38 AO20:AT29 AO34:AT34 AO41:AT43 AO52:AT53 AO55:AT64">
    <cfRule type="cellIs" dxfId="652" priority="262" operator="equal">
      <formula>0</formula>
    </cfRule>
  </conditionalFormatting>
  <conditionalFormatting sqref="AO31:AT31">
    <cfRule type="containsText" dxfId="651" priority="261" operator="containsText" text="Наименование инвестиционного проекта">
      <formula>NOT(ISERROR(SEARCH("Наименование инвестиционного проекта",AO31)))</formula>
    </cfRule>
  </conditionalFormatting>
  <conditionalFormatting sqref="AO35:AT36">
    <cfRule type="containsText" dxfId="650" priority="260" operator="containsText" text="Наименование инвестиционного проекта">
      <formula>NOT(ISERROR(SEARCH("Наименование инвестиционного проекта",AO35)))</formula>
    </cfRule>
  </conditionalFormatting>
  <conditionalFormatting sqref="AO35:AT36">
    <cfRule type="cellIs" dxfId="649" priority="259" operator="equal">
      <formula>0</formula>
    </cfRule>
  </conditionalFormatting>
  <conditionalFormatting sqref="AO35:AT36">
    <cfRule type="cellIs" dxfId="648" priority="258" operator="equal">
      <formula>0</formula>
    </cfRule>
  </conditionalFormatting>
  <conditionalFormatting sqref="AO35:AT36">
    <cfRule type="cellIs" dxfId="647" priority="257" operator="equal">
      <formula>0</formula>
    </cfRule>
  </conditionalFormatting>
  <conditionalFormatting sqref="AO54:AT54">
    <cfRule type="containsText" dxfId="646" priority="252" operator="containsText" text="Наименование инвестиционного проекта">
      <formula>NOT(ISERROR(SEARCH("Наименование инвестиционного проекта",AO54)))</formula>
    </cfRule>
  </conditionalFormatting>
  <conditionalFormatting sqref="AO54:AT54">
    <cfRule type="cellIs" dxfId="645" priority="251" operator="equal">
      <formula>0</formula>
    </cfRule>
  </conditionalFormatting>
  <conditionalFormatting sqref="AO54:AT54">
    <cfRule type="cellIs" dxfId="644" priority="250" operator="equal">
      <formula>0</formula>
    </cfRule>
  </conditionalFormatting>
  <conditionalFormatting sqref="AO54:AT54">
    <cfRule type="cellIs" dxfId="643" priority="249" operator="equal">
      <formula>0</formula>
    </cfRule>
  </conditionalFormatting>
  <conditionalFormatting sqref="AO40:AT40">
    <cfRule type="containsText" dxfId="642" priority="248" operator="containsText" text="Наименование инвестиционного проекта">
      <formula>NOT(ISERROR(SEARCH("Наименование инвестиционного проекта",AO40)))</formula>
    </cfRule>
  </conditionalFormatting>
  <conditionalFormatting sqref="AO40:AT40">
    <cfRule type="cellIs" dxfId="641" priority="247" operator="equal">
      <formula>0</formula>
    </cfRule>
  </conditionalFormatting>
  <conditionalFormatting sqref="AO40:AT40">
    <cfRule type="cellIs" dxfId="640" priority="246" operator="equal">
      <formula>0</formula>
    </cfRule>
  </conditionalFormatting>
  <conditionalFormatting sqref="AO40:AT40">
    <cfRule type="cellIs" dxfId="639" priority="245" operator="equal">
      <formula>0</formula>
    </cfRule>
  </conditionalFormatting>
  <conditionalFormatting sqref="AU37:AZ38 AU20:AZ29 AU34:AZ34 AU41:AZ43 AU52:AZ53 AU55:AZ64">
    <cfRule type="cellIs" dxfId="638" priority="244" operator="equal">
      <formula>0</formula>
    </cfRule>
  </conditionalFormatting>
  <conditionalFormatting sqref="AU37:AZ38 AU34:AZ34 AU41:AZ43 AU52:AZ53 AU55:AZ64">
    <cfRule type="containsText" dxfId="637" priority="243" operator="containsText" text="Наименование инвестиционного проекта">
      <formula>NOT(ISERROR(SEARCH("Наименование инвестиционного проекта",AU34)))</formula>
    </cfRule>
  </conditionalFormatting>
  <conditionalFormatting sqref="AU20:AZ29">
    <cfRule type="cellIs" dxfId="636" priority="241" operator="equal">
      <formula>0</formula>
    </cfRule>
    <cfRule type="cellIs" dxfId="635" priority="242" operator="equal">
      <formula>0</formula>
    </cfRule>
  </conditionalFormatting>
  <conditionalFormatting sqref="AU37:AZ38 AU20:AZ29 AU34:AZ34 AU41:AZ43 AU52:AZ53 AU55:AZ64">
    <cfRule type="cellIs" dxfId="634" priority="240" operator="equal">
      <formula>0</formula>
    </cfRule>
  </conditionalFormatting>
  <conditionalFormatting sqref="AU37:AZ38 AU20:AZ29 AU34:AZ34 AU41:AZ43 AU52:AZ53 AU55:AZ64">
    <cfRule type="cellIs" dxfId="633" priority="239" operator="equal">
      <formula>0</formula>
    </cfRule>
  </conditionalFormatting>
  <conditionalFormatting sqref="AU31:AZ31">
    <cfRule type="containsText" dxfId="632" priority="238" operator="containsText" text="Наименование инвестиционного проекта">
      <formula>NOT(ISERROR(SEARCH("Наименование инвестиционного проекта",AU31)))</formula>
    </cfRule>
  </conditionalFormatting>
  <conditionalFormatting sqref="AU35:AZ36">
    <cfRule type="containsText" dxfId="631" priority="237" operator="containsText" text="Наименование инвестиционного проекта">
      <formula>NOT(ISERROR(SEARCH("Наименование инвестиционного проекта",AU35)))</formula>
    </cfRule>
  </conditionalFormatting>
  <conditionalFormatting sqref="AU35:AZ36">
    <cfRule type="cellIs" dxfId="630" priority="236" operator="equal">
      <formula>0</formula>
    </cfRule>
  </conditionalFormatting>
  <conditionalFormatting sqref="AU35:AZ36">
    <cfRule type="cellIs" dxfId="629" priority="235" operator="equal">
      <formula>0</formula>
    </cfRule>
  </conditionalFormatting>
  <conditionalFormatting sqref="AU35:AZ36">
    <cfRule type="cellIs" dxfId="628" priority="234" operator="equal">
      <formula>0</formula>
    </cfRule>
  </conditionalFormatting>
  <conditionalFormatting sqref="AU54:AZ54">
    <cfRule type="containsText" dxfId="627" priority="233" operator="containsText" text="Наименование инвестиционного проекта">
      <formula>NOT(ISERROR(SEARCH("Наименование инвестиционного проекта",AU54)))</formula>
    </cfRule>
  </conditionalFormatting>
  <conditionalFormatting sqref="AU54:AZ54">
    <cfRule type="cellIs" dxfId="626" priority="232" operator="equal">
      <formula>0</formula>
    </cfRule>
  </conditionalFormatting>
  <conditionalFormatting sqref="AU54:AZ54">
    <cfRule type="cellIs" dxfId="625" priority="231" operator="equal">
      <formula>0</formula>
    </cfRule>
  </conditionalFormatting>
  <conditionalFormatting sqref="AU54:AZ54">
    <cfRule type="cellIs" dxfId="624" priority="230" operator="equal">
      <formula>0</formula>
    </cfRule>
  </conditionalFormatting>
  <conditionalFormatting sqref="AU40:AZ40">
    <cfRule type="containsText" dxfId="623" priority="229" operator="containsText" text="Наименование инвестиционного проекта">
      <formula>NOT(ISERROR(SEARCH("Наименование инвестиционного проекта",AU40)))</formula>
    </cfRule>
  </conditionalFormatting>
  <conditionalFormatting sqref="AU40:AZ40">
    <cfRule type="cellIs" dxfId="622" priority="228" operator="equal">
      <formula>0</formula>
    </cfRule>
  </conditionalFormatting>
  <conditionalFormatting sqref="AU40:AZ40">
    <cfRule type="cellIs" dxfId="621" priority="227" operator="equal">
      <formula>0</formula>
    </cfRule>
  </conditionalFormatting>
  <conditionalFormatting sqref="AU40:AZ40">
    <cfRule type="cellIs" dxfId="620" priority="226" operator="equal">
      <formula>0</formula>
    </cfRule>
  </conditionalFormatting>
  <conditionalFormatting sqref="BA28:BA29">
    <cfRule type="cellIs" dxfId="619" priority="221" operator="equal">
      <formula>0</formula>
    </cfRule>
  </conditionalFormatting>
  <conditionalFormatting sqref="BA21:BA26">
    <cfRule type="cellIs" dxfId="618" priority="220" operator="equal">
      <formula>0</formula>
    </cfRule>
  </conditionalFormatting>
  <conditionalFormatting sqref="BA21:BA26">
    <cfRule type="cellIs" dxfId="617" priority="218" operator="equal">
      <formula>0</formula>
    </cfRule>
    <cfRule type="cellIs" dxfId="616" priority="219" operator="equal">
      <formula>0</formula>
    </cfRule>
  </conditionalFormatting>
  <conditionalFormatting sqref="BA21:BA26">
    <cfRule type="cellIs" dxfId="615" priority="217" operator="equal">
      <formula>0</formula>
    </cfRule>
  </conditionalFormatting>
  <conditionalFormatting sqref="BA21:BA26">
    <cfRule type="cellIs" dxfId="614" priority="216" operator="equal">
      <formula>0</formula>
    </cfRule>
  </conditionalFormatting>
  <conditionalFormatting sqref="BA31:BA33">
    <cfRule type="cellIs" dxfId="613" priority="214" operator="equal">
      <formula>0</formula>
    </cfRule>
    <cfRule type="cellIs" dxfId="612" priority="215" operator="equal">
      <formula>0</formula>
    </cfRule>
  </conditionalFormatting>
  <conditionalFormatting sqref="K31">
    <cfRule type="containsText" dxfId="611" priority="213" operator="containsText" text="Наименование инвестиционного проекта">
      <formula>NOT(ISERROR(SEARCH("Наименование инвестиционного проекта",K31)))</formula>
    </cfRule>
  </conditionalFormatting>
  <conditionalFormatting sqref="Q27:Q29">
    <cfRule type="containsText" dxfId="610" priority="212" operator="containsText" text="Наименование инвестиционного проекта">
      <formula>NOT(ISERROR(SEARCH("Наименование инвестиционного проекта",Q27)))</formula>
    </cfRule>
  </conditionalFormatting>
  <conditionalFormatting sqref="Q27:Q29">
    <cfRule type="cellIs" dxfId="609" priority="211" operator="equal">
      <formula>0</formula>
    </cfRule>
  </conditionalFormatting>
  <conditionalFormatting sqref="W27:W29">
    <cfRule type="cellIs" dxfId="608" priority="210" operator="equal">
      <formula>0</formula>
    </cfRule>
  </conditionalFormatting>
  <conditionalFormatting sqref="W27:W29">
    <cfRule type="cellIs" dxfId="607" priority="208" operator="equal">
      <formula>0</formula>
    </cfRule>
    <cfRule type="cellIs" dxfId="606" priority="209" operator="equal">
      <formula>0</formula>
    </cfRule>
  </conditionalFormatting>
  <conditionalFormatting sqref="W27:W29">
    <cfRule type="cellIs" dxfId="605" priority="207" operator="equal">
      <formula>0</formula>
    </cfRule>
  </conditionalFormatting>
  <conditionalFormatting sqref="W27:W29">
    <cfRule type="cellIs" dxfId="604" priority="206" operator="equal">
      <formula>0</formula>
    </cfRule>
  </conditionalFormatting>
  <conditionalFormatting sqref="W34">
    <cfRule type="cellIs" dxfId="603" priority="205" operator="equal">
      <formula>0</formula>
    </cfRule>
  </conditionalFormatting>
  <conditionalFormatting sqref="W34">
    <cfRule type="containsText" dxfId="602" priority="204" operator="containsText" text="Наименование инвестиционного проекта">
      <formula>NOT(ISERROR(SEARCH("Наименование инвестиционного проекта",W34)))</formula>
    </cfRule>
  </conditionalFormatting>
  <conditionalFormatting sqref="W34">
    <cfRule type="cellIs" dxfId="601" priority="203" operator="equal">
      <formula>0</formula>
    </cfRule>
  </conditionalFormatting>
  <conditionalFormatting sqref="W34">
    <cfRule type="cellIs" dxfId="600" priority="202" operator="equal">
      <formula>0</formula>
    </cfRule>
  </conditionalFormatting>
  <conditionalFormatting sqref="W40">
    <cfRule type="containsText" dxfId="599" priority="201" operator="containsText" text="Наименование инвестиционного проекта">
      <formula>NOT(ISERROR(SEARCH("Наименование инвестиционного проекта",W40)))</formula>
    </cfRule>
  </conditionalFormatting>
  <conditionalFormatting sqref="W40">
    <cfRule type="cellIs" dxfId="598" priority="200" operator="equal">
      <formula>0</formula>
    </cfRule>
  </conditionalFormatting>
  <conditionalFormatting sqref="W40">
    <cfRule type="cellIs" dxfId="597" priority="199" operator="equal">
      <formula>0</formula>
    </cfRule>
  </conditionalFormatting>
  <conditionalFormatting sqref="W40">
    <cfRule type="cellIs" dxfId="596" priority="198" operator="equal">
      <formula>0</formula>
    </cfRule>
  </conditionalFormatting>
  <conditionalFormatting sqref="Q65">
    <cfRule type="containsText" dxfId="595" priority="197" operator="containsText" text="Наименование инвестиционного проекта">
      <formula>NOT(ISERROR(SEARCH("Наименование инвестиционного проекта",Q65)))</formula>
    </cfRule>
  </conditionalFormatting>
  <conditionalFormatting sqref="Q65">
    <cfRule type="cellIs" dxfId="594" priority="196" operator="equal">
      <formula>0</formula>
    </cfRule>
  </conditionalFormatting>
  <conditionalFormatting sqref="F30:Q30 W30 AC30:AZ30">
    <cfRule type="cellIs" dxfId="593" priority="187" operator="equal">
      <formula>0</formula>
    </cfRule>
  </conditionalFormatting>
  <conditionalFormatting sqref="AC30:AN30">
    <cfRule type="containsText" dxfId="592" priority="186" operator="containsText" text="Наименование инвестиционного проекта">
      <formula>NOT(ISERROR(SEARCH("Наименование инвестиционного проекта",AC30)))</formula>
    </cfRule>
  </conditionalFormatting>
  <conditionalFormatting sqref="Q30 W30">
    <cfRule type="cellIs" dxfId="591" priority="184" operator="equal">
      <formula>0</formula>
    </cfRule>
    <cfRule type="cellIs" dxfId="590" priority="185" operator="equal">
      <formula>0</formula>
    </cfRule>
  </conditionalFormatting>
  <conditionalFormatting sqref="F30:Q30 W30 AC30:AZ30">
    <cfRule type="cellIs" dxfId="589" priority="183" operator="equal">
      <formula>0</formula>
    </cfRule>
  </conditionalFormatting>
  <conditionalFormatting sqref="F30:Q30 W30 AC30:AZ30">
    <cfRule type="cellIs" dxfId="588" priority="182" operator="equal">
      <formula>0</formula>
    </cfRule>
  </conditionalFormatting>
  <conditionalFormatting sqref="F30:J30">
    <cfRule type="containsText" dxfId="587" priority="181" operator="containsText" text="Наименование инвестиционного проекта">
      <formula>NOT(ISERROR(SEARCH("Наименование инвестиционного проекта",F30)))</formula>
    </cfRule>
  </conditionalFormatting>
  <conditionalFormatting sqref="K30:P30">
    <cfRule type="containsText" dxfId="586" priority="180" operator="containsText" text="Наименование инвестиционного проекта">
      <formula>NOT(ISERROR(SEARCH("Наименование инвестиционного проекта",K30)))</formula>
    </cfRule>
  </conditionalFormatting>
  <conditionalFormatting sqref="R30:V30">
    <cfRule type="containsText" dxfId="585" priority="179" operator="containsText" text="Наименование инвестиционного проекта">
      <formula>NOT(ISERROR(SEARCH("Наименование инвестиционного проекта",R30)))</formula>
    </cfRule>
  </conditionalFormatting>
  <conditionalFormatting sqref="R30:V30">
    <cfRule type="cellIs" dxfId="584" priority="178" operator="equal">
      <formula>0</formula>
    </cfRule>
  </conditionalFormatting>
  <conditionalFormatting sqref="R30:V30">
    <cfRule type="cellIs" dxfId="583" priority="177" operator="equal">
      <formula>0</formula>
    </cfRule>
  </conditionalFormatting>
  <conditionalFormatting sqref="R30:V30">
    <cfRule type="cellIs" dxfId="582" priority="176" operator="equal">
      <formula>0</formula>
    </cfRule>
  </conditionalFormatting>
  <conditionalFormatting sqref="X30:AB30">
    <cfRule type="containsText" dxfId="581" priority="175" operator="containsText" text="Наименование инвестиционного проекта">
      <formula>NOT(ISERROR(SEARCH("Наименование инвестиционного проекта",X30)))</formula>
    </cfRule>
  </conditionalFormatting>
  <conditionalFormatting sqref="X30:AB30">
    <cfRule type="cellIs" dxfId="580" priority="174" operator="equal">
      <formula>0</formula>
    </cfRule>
  </conditionalFormatting>
  <conditionalFormatting sqref="X30:AB30">
    <cfRule type="cellIs" dxfId="579" priority="173" operator="equal">
      <formula>0</formula>
    </cfRule>
  </conditionalFormatting>
  <conditionalFormatting sqref="X30:AB30">
    <cfRule type="cellIs" dxfId="578" priority="172" operator="equal">
      <formula>0</formula>
    </cfRule>
  </conditionalFormatting>
  <conditionalFormatting sqref="AO30:AT30">
    <cfRule type="containsText" dxfId="577" priority="171" operator="containsText" text="Наименование инвестиционного проекта">
      <formula>NOT(ISERROR(SEARCH("Наименование инвестиционного проекта",AO30)))</formula>
    </cfRule>
  </conditionalFormatting>
  <conditionalFormatting sqref="AU30:AZ30">
    <cfRule type="containsText" dxfId="576" priority="170" operator="containsText" text="Наименование инвестиционного проекта">
      <formula>NOT(ISERROR(SEARCH("Наименование инвестиционного проекта",AU30)))</formula>
    </cfRule>
  </conditionalFormatting>
  <conditionalFormatting sqref="K30">
    <cfRule type="containsText" dxfId="575" priority="169" operator="containsText" text="Наименование инвестиционного проекта">
      <formula>NOT(ISERROR(SEARCH("Наименование инвестиционного проекта",K30)))</formula>
    </cfRule>
  </conditionalFormatting>
  <conditionalFormatting sqref="AC32:AN33">
    <cfRule type="containsText" dxfId="574" priority="167" operator="containsText" text="Наименование инвестиционного проекта">
      <formula>NOT(ISERROR(SEARCH("Наименование инвестиционного проекта",AC32)))</formula>
    </cfRule>
  </conditionalFormatting>
  <conditionalFormatting sqref="F32:Q33 W32:W33 AC32:AZ33">
    <cfRule type="cellIs" dxfId="573" priority="168" operator="equal">
      <formula>0</formula>
    </cfRule>
  </conditionalFormatting>
  <conditionalFormatting sqref="Q32:Q33 W32:W33">
    <cfRule type="cellIs" dxfId="572" priority="165" operator="equal">
      <formula>0</formula>
    </cfRule>
    <cfRule type="cellIs" dxfId="571" priority="166" operator="equal">
      <formula>0</formula>
    </cfRule>
  </conditionalFormatting>
  <conditionalFormatting sqref="F32:Q33 W32:W33 AC32:AZ33">
    <cfRule type="cellIs" dxfId="570" priority="164" operator="equal">
      <formula>0</formula>
    </cfRule>
  </conditionalFormatting>
  <conditionalFormatting sqref="F32:Q33 W32:W33 AC32:AZ33">
    <cfRule type="cellIs" dxfId="569" priority="163" operator="equal">
      <formula>0</formula>
    </cfRule>
  </conditionalFormatting>
  <conditionalFormatting sqref="F32:J33">
    <cfRule type="containsText" dxfId="568" priority="162" operator="containsText" text="Наименование инвестиционного проекта">
      <formula>NOT(ISERROR(SEARCH("Наименование инвестиционного проекта",F32)))</formula>
    </cfRule>
  </conditionalFormatting>
  <conditionalFormatting sqref="K32:P33">
    <cfRule type="containsText" dxfId="567" priority="161" operator="containsText" text="Наименование инвестиционного проекта">
      <formula>NOT(ISERROR(SEARCH("Наименование инвестиционного проекта",K32)))</formula>
    </cfRule>
  </conditionalFormatting>
  <conditionalFormatting sqref="R32:V33">
    <cfRule type="containsText" dxfId="566" priority="160" operator="containsText" text="Наименование инвестиционного проекта">
      <formula>NOT(ISERROR(SEARCH("Наименование инвестиционного проекта",R32)))</formula>
    </cfRule>
  </conditionalFormatting>
  <conditionalFormatting sqref="R32:V33">
    <cfRule type="cellIs" dxfId="565" priority="159" operator="equal">
      <formula>0</formula>
    </cfRule>
  </conditionalFormatting>
  <conditionalFormatting sqref="R32:V33">
    <cfRule type="cellIs" dxfId="564" priority="158" operator="equal">
      <formula>0</formula>
    </cfRule>
  </conditionalFormatting>
  <conditionalFormatting sqref="R32:V33">
    <cfRule type="cellIs" dxfId="563" priority="157" operator="equal">
      <formula>0</formula>
    </cfRule>
  </conditionalFormatting>
  <conditionalFormatting sqref="X32:AB33">
    <cfRule type="containsText" dxfId="562" priority="156" operator="containsText" text="Наименование инвестиционного проекта">
      <formula>NOT(ISERROR(SEARCH("Наименование инвестиционного проекта",X32)))</formula>
    </cfRule>
  </conditionalFormatting>
  <conditionalFormatting sqref="X32:AB33">
    <cfRule type="cellIs" dxfId="561" priority="155" operator="equal">
      <formula>0</formula>
    </cfRule>
  </conditionalFormatting>
  <conditionalFormatting sqref="X32:AB33">
    <cfRule type="cellIs" dxfId="560" priority="154" operator="equal">
      <formula>0</formula>
    </cfRule>
  </conditionalFormatting>
  <conditionalFormatting sqref="X32:AB33">
    <cfRule type="cellIs" dxfId="559" priority="153" operator="equal">
      <formula>0</formula>
    </cfRule>
  </conditionalFormatting>
  <conditionalFormatting sqref="AO32:AT33">
    <cfRule type="containsText" dxfId="558" priority="152" operator="containsText" text="Наименование инвестиционного проекта">
      <formula>NOT(ISERROR(SEARCH("Наименование инвестиционного проекта",AO32)))</formula>
    </cfRule>
  </conditionalFormatting>
  <conditionalFormatting sqref="AU32:AZ33">
    <cfRule type="containsText" dxfId="557" priority="151" operator="containsText" text="Наименование инвестиционного проекта">
      <formula>NOT(ISERROR(SEARCH("Наименование инвестиционного проекта",AU32)))</formula>
    </cfRule>
  </conditionalFormatting>
  <conditionalFormatting sqref="K32:K33">
    <cfRule type="containsText" dxfId="556" priority="150" operator="containsText" text="Наименование инвестиционного проекта">
      <formula>NOT(ISERROR(SEARCH("Наименование инвестиционного проекта",K32)))</formula>
    </cfRule>
  </conditionalFormatting>
  <conditionalFormatting sqref="AF75:BA76 AI77:AN77">
    <cfRule type="containsText" dxfId="555" priority="148" operator="containsText" text="Наименование инвестиционного проекта">
      <formula>NOT(ISERROR(SEARCH("Наименование инвестиционного проекта",AF75)))</formula>
    </cfRule>
  </conditionalFormatting>
  <conditionalFormatting sqref="AF75:BA76 AI77:AN77">
    <cfRule type="cellIs" dxfId="554" priority="149" operator="equal">
      <formula>0</formula>
    </cfRule>
  </conditionalFormatting>
  <conditionalFormatting sqref="AF75:BA76 AI77:AN77">
    <cfRule type="cellIs" dxfId="553" priority="147" operator="equal">
      <formula>0</formula>
    </cfRule>
  </conditionalFormatting>
  <conditionalFormatting sqref="AF75:BA76 AI77:AN77">
    <cfRule type="cellIs" dxfId="552" priority="146" operator="equal">
      <formula>0</formula>
    </cfRule>
  </conditionalFormatting>
  <conditionalFormatting sqref="R76:AB76 S75:AB75">
    <cfRule type="containsText" dxfId="551" priority="137" operator="containsText" text="Наименование инвестиционного проекта">
      <formula>NOT(ISERROR(SEARCH("Наименование инвестиционного проекта",R75)))</formula>
    </cfRule>
  </conditionalFormatting>
  <conditionalFormatting sqref="R76:AB76 S75:AB75">
    <cfRule type="cellIs" dxfId="550" priority="136" operator="equal">
      <formula>0</formula>
    </cfRule>
  </conditionalFormatting>
  <conditionalFormatting sqref="R76:AB76 S75:AB75">
    <cfRule type="cellIs" dxfId="549" priority="135" operator="equal">
      <formula>0</formula>
    </cfRule>
  </conditionalFormatting>
  <conditionalFormatting sqref="R76:AB76 S75:AB75">
    <cfRule type="cellIs" dxfId="548" priority="134" operator="equal">
      <formula>0</formula>
    </cfRule>
  </conditionalFormatting>
  <conditionalFormatting sqref="T75:AB76">
    <cfRule type="containsText" dxfId="547" priority="133" operator="containsText" text="Наименование инвестиционного проекта">
      <formula>NOT(ISERROR(SEARCH("Наименование инвестиционного проекта",T75)))</formula>
    </cfRule>
  </conditionalFormatting>
  <conditionalFormatting sqref="T75:AB76">
    <cfRule type="cellIs" dxfId="546" priority="132" operator="equal">
      <formula>0</formula>
    </cfRule>
  </conditionalFormatting>
  <conditionalFormatting sqref="T75:AB76">
    <cfRule type="cellIs" dxfId="545" priority="131" operator="equal">
      <formula>0</formula>
    </cfRule>
  </conditionalFormatting>
  <conditionalFormatting sqref="T75:AB76">
    <cfRule type="cellIs" dxfId="544" priority="130" operator="equal">
      <formula>0</formula>
    </cfRule>
  </conditionalFormatting>
  <conditionalFormatting sqref="AY75:BA76">
    <cfRule type="cellIs" dxfId="543" priority="129" operator="equal">
      <formula>0</formula>
    </cfRule>
  </conditionalFormatting>
  <conditionalFormatting sqref="AY75:BA76">
    <cfRule type="containsText" dxfId="542" priority="128" operator="containsText" text="Наименование инвестиционного проекта">
      <formula>NOT(ISERROR(SEARCH("Наименование инвестиционного проекта",AY75)))</formula>
    </cfRule>
  </conditionalFormatting>
  <conditionalFormatting sqref="AY75:BA76">
    <cfRule type="cellIs" dxfId="541" priority="127" operator="equal">
      <formula>0</formula>
    </cfRule>
  </conditionalFormatting>
  <conditionalFormatting sqref="AY75:BA76">
    <cfRule type="cellIs" dxfId="540" priority="126" operator="equal">
      <formula>0</formula>
    </cfRule>
  </conditionalFormatting>
  <conditionalFormatting sqref="R66:AZ66 F66:P66">
    <cfRule type="containsText" dxfId="539" priority="74" operator="containsText" text="Наименование инвестиционного проекта">
      <formula>NOT(ISERROR(SEARCH("Наименование инвестиционного проекта",F66)))</formula>
    </cfRule>
  </conditionalFormatting>
  <conditionalFormatting sqref="R66:AZ66 F66:P66">
    <cfRule type="cellIs" dxfId="538" priority="75" operator="equal">
      <formula>0</formula>
    </cfRule>
  </conditionalFormatting>
  <conditionalFormatting sqref="R66:AZ66 F66:P66">
    <cfRule type="cellIs" dxfId="537" priority="73" operator="equal">
      <formula>0</formula>
    </cfRule>
  </conditionalFormatting>
  <conditionalFormatting sqref="R66:AZ66 F66:P66">
    <cfRule type="cellIs" dxfId="536" priority="72" operator="equal">
      <formula>0</formula>
    </cfRule>
  </conditionalFormatting>
  <conditionalFormatting sqref="Q66">
    <cfRule type="cellIs" dxfId="535" priority="71" operator="equal">
      <formula>0</formula>
    </cfRule>
  </conditionalFormatting>
  <conditionalFormatting sqref="Q66">
    <cfRule type="containsText" dxfId="534" priority="70" operator="containsText" text="Наименование инвестиционного проекта">
      <formula>NOT(ISERROR(SEARCH("Наименование инвестиционного проекта",Q66)))</formula>
    </cfRule>
  </conditionalFormatting>
  <conditionalFormatting sqref="Q66">
    <cfRule type="cellIs" dxfId="533" priority="69" operator="equal">
      <formula>0</formula>
    </cfRule>
  </conditionalFormatting>
  <conditionalFormatting sqref="Q66">
    <cfRule type="cellIs" dxfId="532" priority="68" operator="equal">
      <formula>0</formula>
    </cfRule>
  </conditionalFormatting>
  <conditionalFormatting sqref="B89">
    <cfRule type="containsText" dxfId="531" priority="63" operator="containsText" text="Наименование инвестиционного проекта">
      <formula>NOT(ISERROR(SEARCH("Наименование инвестиционного проекта",B89)))</formula>
    </cfRule>
  </conditionalFormatting>
  <conditionalFormatting sqref="B89">
    <cfRule type="cellIs" dxfId="530" priority="62" operator="equal">
      <formula>0</formula>
    </cfRule>
  </conditionalFormatting>
  <conditionalFormatting sqref="C89">
    <cfRule type="cellIs" dxfId="529" priority="61" operator="equal">
      <formula>0</formula>
    </cfRule>
  </conditionalFormatting>
  <conditionalFormatting sqref="D89">
    <cfRule type="containsText" dxfId="528" priority="55" operator="containsText" text="Наименование инвестиционного проекта">
      <formula>NOT(ISERROR(SEARCH("Наименование инвестиционного проекта",D89)))</formula>
    </cfRule>
  </conditionalFormatting>
  <conditionalFormatting sqref="D89">
    <cfRule type="cellIs" dxfId="527" priority="54" operator="equal">
      <formula>0</formula>
    </cfRule>
  </conditionalFormatting>
  <conditionalFormatting sqref="B83:BA89 B14:BA32 B34:BA80 E81:BA82 E33:BA33">
    <cfRule type="cellIs" dxfId="526" priority="51" operator="equal">
      <formula>0</formula>
    </cfRule>
    <cfRule type="cellIs" dxfId="525" priority="52" operator="equal">
      <formula>0</formula>
    </cfRule>
    <cfRule type="cellIs" dxfId="524" priority="53" operator="equal">
      <formula>0</formula>
    </cfRule>
  </conditionalFormatting>
  <conditionalFormatting sqref="B81:D82">
    <cfRule type="cellIs" dxfId="523" priority="6" operator="equal">
      <formula>0</formula>
    </cfRule>
  </conditionalFormatting>
  <conditionalFormatting sqref="B81:D82">
    <cfRule type="containsText" dxfId="522" priority="7" operator="containsText" text="Наименование инвестиционного проекта">
      <formula>NOT(ISERROR(SEARCH("Наименование инвестиционного проекта",B81)))</formula>
    </cfRule>
  </conditionalFormatting>
  <conditionalFormatting sqref="D33">
    <cfRule type="cellIs" dxfId="521" priority="1" operator="equal">
      <formula>0</formula>
    </cfRule>
  </conditionalFormatting>
  <conditionalFormatting sqref="B33">
    <cfRule type="cellIs" dxfId="520" priority="5" operator="equal">
      <formula>0</formula>
    </cfRule>
  </conditionalFormatting>
  <conditionalFormatting sqref="C33">
    <cfRule type="cellIs" dxfId="519" priority="3" operator="equal">
      <formula>0</formula>
    </cfRule>
  </conditionalFormatting>
  <conditionalFormatting sqref="C33">
    <cfRule type="containsText" dxfId="518" priority="4" operator="containsText" text="Наименование инвестиционного проекта">
      <formula>NOT(ISERROR(SEARCH("Наименование инвестиционного проекта",C33)))</formula>
    </cfRule>
  </conditionalFormatting>
  <conditionalFormatting sqref="D33">
    <cfRule type="containsText" dxfId="517" priority="2" operator="containsText" text="Наименование инвестиционного проекта">
      <formula>NOT(ISERROR(SEARCH("Наименование инвестиционного проекта",D33)))</formula>
    </cfRule>
  </conditionalFormatting>
  <pageMargins left="0.70866141732283472" right="0.70866141732283472" top="0.74803149606299213" bottom="0.74803149606299213" header="0.31496062992125984" footer="0.31496062992125984"/>
  <pageSetup paperSize="8" scale="1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1:DM92"/>
  <sheetViews>
    <sheetView view="pageBreakPreview" zoomScale="70" zoomScaleNormal="100" zoomScaleSheetLayoutView="70" workbookViewId="0">
      <pane xSplit="3" ySplit="19" topLeftCell="D75" activePane="bottomRight" state="frozen"/>
      <selection pane="topRight" activeCell="D1" sqref="D1"/>
      <selection pane="bottomLeft" activeCell="A20" sqref="A20"/>
      <selection pane="bottomRight" activeCell="B32" sqref="B32:D32"/>
    </sheetView>
  </sheetViews>
  <sheetFormatPr defaultRowHeight="15.75" x14ac:dyDescent="0.25"/>
  <cols>
    <col min="1" max="1" width="6.42578125" style="104" customWidth="1"/>
    <col min="2" max="2" width="13" style="104" customWidth="1"/>
    <col min="3" max="3" width="89.42578125" style="104" customWidth="1"/>
    <col min="4" max="4" width="27.5703125" style="104" customWidth="1"/>
    <col min="5" max="6" width="12.85546875" style="104" customWidth="1"/>
    <col min="7" max="7" width="10.28515625" style="104" customWidth="1"/>
    <col min="8" max="8" width="10.7109375" style="104" customWidth="1"/>
    <col min="9" max="9" width="10.5703125" style="104" customWidth="1"/>
    <col min="10" max="10" width="9.28515625" style="104" customWidth="1"/>
    <col min="11" max="11" width="11.5703125" style="104" customWidth="1"/>
    <col min="12" max="12" width="12.140625" style="104" customWidth="1"/>
    <col min="13" max="13" width="11.140625" style="104" customWidth="1"/>
    <col min="14" max="14" width="10.7109375" style="104" customWidth="1"/>
    <col min="15" max="15" width="12" style="104" customWidth="1"/>
    <col min="16" max="16" width="11.5703125" style="104" customWidth="1"/>
    <col min="17" max="17" width="9" style="104" customWidth="1"/>
    <col min="18" max="18" width="8.7109375" style="104" customWidth="1"/>
    <col min="19" max="19" width="8.42578125" style="104" customWidth="1"/>
    <col min="20" max="20" width="7" style="104" customWidth="1"/>
    <col min="21" max="23" width="8.28515625" style="104" customWidth="1"/>
    <col min="24" max="24" width="8.85546875" style="104" customWidth="1"/>
    <col min="25" max="25" width="8.7109375" style="104" customWidth="1"/>
    <col min="26" max="26" width="8.42578125" style="104" customWidth="1"/>
    <col min="27" max="27" width="7" style="104" customWidth="1"/>
    <col min="28" max="30" width="8.28515625" style="104" customWidth="1"/>
    <col min="31" max="31" width="7.140625" style="104" customWidth="1"/>
    <col min="32" max="32" width="8.7109375" style="104" customWidth="1"/>
    <col min="33" max="33" width="8.42578125" style="104" customWidth="1"/>
    <col min="34" max="34" width="7" style="104" customWidth="1"/>
    <col min="35" max="37" width="8.28515625" style="104" customWidth="1"/>
    <col min="38" max="38" width="6.5703125" style="104" customWidth="1"/>
    <col min="39" max="39" width="8.7109375" style="104" customWidth="1"/>
    <col min="40" max="40" width="8.42578125" style="104" customWidth="1"/>
    <col min="41" max="41" width="7" style="104" customWidth="1"/>
    <col min="42" max="44" width="8.28515625" style="104" customWidth="1"/>
    <col min="45" max="45" width="6.5703125" style="104" customWidth="1"/>
    <col min="46" max="46" width="12" style="104" customWidth="1"/>
    <col min="47" max="47" width="12.140625" style="104" customWidth="1"/>
    <col min="48" max="48" width="9.85546875" style="104" customWidth="1"/>
    <col min="49" max="49" width="8.28515625" style="104" customWidth="1"/>
    <col min="50" max="50" width="9.28515625" style="104" customWidth="1"/>
    <col min="51" max="51" width="8.28515625" style="104" customWidth="1"/>
    <col min="52" max="52" width="9.5703125" style="104" customWidth="1"/>
    <col min="53" max="53" width="12.42578125" style="104" customWidth="1"/>
    <col min="54" max="54" width="13.85546875" style="104" customWidth="1"/>
    <col min="55" max="55" width="7" style="104" customWidth="1"/>
    <col min="56" max="58" width="8.28515625" style="104" customWidth="1"/>
    <col min="59" max="59" width="6.5703125" style="104" customWidth="1"/>
    <col min="60" max="60" width="12.85546875" style="104" customWidth="1"/>
    <col min="61" max="74" width="11.42578125" style="104" customWidth="1"/>
    <col min="75" max="75" width="11.28515625" style="104" customWidth="1"/>
    <col min="76" max="76" width="9.85546875" style="104" customWidth="1"/>
    <col min="77" max="79" width="8.28515625" style="104" customWidth="1"/>
    <col min="80" max="80" width="10.42578125" style="104" customWidth="1"/>
    <col min="81" max="81" width="8.7109375" style="104" customWidth="1"/>
    <col min="82" max="82" width="12.5703125" style="104" customWidth="1"/>
    <col min="83" max="83" width="10.85546875" style="104" customWidth="1"/>
    <col min="84" max="85" width="8.28515625" style="104" customWidth="1"/>
    <col min="86" max="86" width="12.5703125" style="104" customWidth="1"/>
    <col min="87" max="87" width="11.28515625" style="104" customWidth="1"/>
    <col min="88" max="88" width="8.7109375" style="104" customWidth="1"/>
    <col min="89" max="89" width="26" style="104" customWidth="1"/>
    <col min="90" max="90" width="6.42578125" style="104" customWidth="1"/>
    <col min="91" max="91" width="5.7109375" style="104" customWidth="1"/>
    <col min="92" max="92" width="2.28515625" style="104" customWidth="1"/>
    <col min="93" max="94" width="5.7109375" style="104" hidden="1" customWidth="1"/>
    <col min="95" max="96" width="5.7109375" style="104" customWidth="1"/>
    <col min="97" max="16384" width="9.140625" style="104"/>
  </cols>
  <sheetData>
    <row r="1" spans="1:90" ht="18.75" x14ac:dyDescent="0.25">
      <c r="CK1" s="119" t="s">
        <v>510</v>
      </c>
    </row>
    <row r="2" spans="1:90" ht="18.75" x14ac:dyDescent="0.25">
      <c r="CK2" s="119" t="s">
        <v>1</v>
      </c>
    </row>
    <row r="3" spans="1:90" ht="18.75" x14ac:dyDescent="0.25">
      <c r="CK3" s="119" t="s">
        <v>327</v>
      </c>
    </row>
    <row r="4" spans="1:90" x14ac:dyDescent="0.25">
      <c r="B4" s="1187" t="s">
        <v>511</v>
      </c>
      <c r="C4" s="1187"/>
      <c r="D4" s="1187"/>
      <c r="E4" s="1187"/>
      <c r="F4" s="1187"/>
      <c r="G4" s="1187"/>
      <c r="H4" s="1187"/>
      <c r="I4" s="1187"/>
      <c r="J4" s="1187"/>
      <c r="K4" s="1187"/>
      <c r="L4" s="1187"/>
      <c r="M4" s="1187"/>
      <c r="N4" s="1187"/>
      <c r="O4" s="1187"/>
      <c r="P4" s="1187"/>
      <c r="Q4" s="1187"/>
      <c r="R4" s="1187"/>
      <c r="S4" s="1187"/>
      <c r="T4" s="1187"/>
      <c r="U4" s="1187"/>
      <c r="V4" s="1187"/>
      <c r="W4" s="1187"/>
      <c r="X4" s="1187"/>
      <c r="Y4" s="1187"/>
      <c r="Z4" s="1187"/>
      <c r="AA4" s="1187"/>
      <c r="AB4" s="1187"/>
      <c r="AC4" s="1187"/>
      <c r="AD4" s="1187"/>
      <c r="AE4" s="1187"/>
      <c r="AF4" s="1187"/>
      <c r="AG4" s="1187"/>
      <c r="AH4" s="1187"/>
      <c r="AI4" s="1187"/>
      <c r="AJ4" s="1187"/>
      <c r="AK4" s="1187"/>
      <c r="AL4" s="1187"/>
      <c r="AM4" s="1187"/>
      <c r="AN4" s="1187"/>
      <c r="AO4" s="1187"/>
      <c r="AP4" s="1187"/>
      <c r="AQ4" s="1187"/>
      <c r="AR4" s="1187"/>
      <c r="AS4" s="1187"/>
      <c r="AT4" s="1187"/>
      <c r="AU4" s="1187"/>
      <c r="AV4" s="1187"/>
      <c r="AW4" s="1187"/>
      <c r="AX4" s="1187"/>
      <c r="AY4" s="1187"/>
      <c r="AZ4" s="1187"/>
      <c r="BA4" s="1187"/>
      <c r="BB4" s="1187"/>
      <c r="BC4" s="1187"/>
      <c r="BD4" s="1187"/>
      <c r="BE4" s="1187"/>
      <c r="BF4" s="1187"/>
      <c r="BG4" s="1187"/>
      <c r="BH4" s="1187"/>
      <c r="BI4" s="1187"/>
      <c r="BJ4" s="1187"/>
      <c r="BK4" s="1187"/>
      <c r="BL4" s="1187"/>
      <c r="BM4" s="1187"/>
      <c r="BN4" s="1187"/>
      <c r="BO4" s="1187"/>
      <c r="BP4" s="1187"/>
      <c r="BQ4" s="1187"/>
      <c r="BR4" s="1187"/>
      <c r="BS4" s="1187"/>
      <c r="BT4" s="1187"/>
      <c r="BU4" s="1187"/>
      <c r="BV4" s="1187"/>
      <c r="BW4" s="1187"/>
      <c r="BX4" s="1187"/>
      <c r="BY4" s="1187"/>
      <c r="BZ4" s="1187"/>
      <c r="CA4" s="1187"/>
      <c r="CB4" s="1187"/>
      <c r="CC4" s="1187"/>
      <c r="CD4" s="1187"/>
      <c r="CE4" s="1187"/>
      <c r="CF4" s="1187"/>
      <c r="CG4" s="1187"/>
      <c r="CH4" s="1187"/>
      <c r="CI4" s="1187"/>
      <c r="CJ4" s="1187"/>
      <c r="CK4" s="1187"/>
    </row>
    <row r="5" spans="1:90" x14ac:dyDescent="0.25">
      <c r="B5" s="1163"/>
      <c r="C5" s="1163"/>
      <c r="D5" s="1163"/>
      <c r="E5" s="1163"/>
      <c r="F5" s="1163"/>
      <c r="G5" s="1163"/>
      <c r="H5" s="1163"/>
      <c r="I5" s="1163"/>
      <c r="J5" s="1163"/>
      <c r="K5" s="1163"/>
      <c r="L5" s="1163"/>
      <c r="M5" s="1163"/>
      <c r="N5" s="1163"/>
      <c r="O5" s="1163"/>
      <c r="P5" s="1163"/>
      <c r="Q5" s="1163"/>
      <c r="R5" s="1163"/>
      <c r="S5" s="1163"/>
      <c r="T5" s="1163"/>
      <c r="U5" s="1163"/>
      <c r="V5" s="1163"/>
      <c r="W5" s="1163"/>
      <c r="X5" s="1163"/>
      <c r="Y5" s="1163"/>
      <c r="Z5" s="1163"/>
      <c r="AA5" s="1163"/>
      <c r="AB5" s="1163"/>
      <c r="AC5" s="1163"/>
      <c r="AD5" s="1163"/>
      <c r="AE5" s="1163"/>
      <c r="AF5" s="1163"/>
      <c r="AG5" s="1163"/>
      <c r="AH5" s="1163"/>
      <c r="AI5" s="1163"/>
      <c r="AJ5" s="1163"/>
      <c r="AK5" s="1163"/>
      <c r="AL5" s="1163"/>
      <c r="AM5" s="1163"/>
      <c r="AN5" s="1163"/>
      <c r="AO5" s="1163"/>
      <c r="AP5" s="1163"/>
      <c r="AQ5" s="1163"/>
      <c r="AR5" s="1163"/>
      <c r="AS5" s="1163"/>
      <c r="AT5" s="1163"/>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0"/>
      <c r="CG5" s="120"/>
      <c r="CH5" s="120"/>
      <c r="CI5" s="120"/>
      <c r="CJ5" s="120"/>
      <c r="CK5" s="120"/>
    </row>
    <row r="6" spans="1:90" ht="18.75" x14ac:dyDescent="0.25">
      <c r="B6" s="1122" t="str">
        <f>'С № 1 (2020)'!B7:AY7</f>
        <v>Инвестиционная программа  ГУП НАО "Нарьян-Марская электростанция"</v>
      </c>
      <c r="C6" s="1122"/>
      <c r="D6" s="1122"/>
      <c r="E6" s="1122"/>
      <c r="F6" s="1122"/>
      <c r="G6" s="1122"/>
      <c r="H6" s="1122"/>
      <c r="I6" s="1122"/>
      <c r="J6" s="1122"/>
      <c r="K6" s="1122"/>
      <c r="L6" s="1122"/>
      <c r="M6" s="1122"/>
      <c r="N6" s="1122"/>
      <c r="O6" s="1122"/>
      <c r="P6" s="1122"/>
      <c r="Q6" s="1122"/>
      <c r="R6" s="1122"/>
      <c r="S6" s="1122"/>
      <c r="T6" s="1122"/>
      <c r="U6" s="1122"/>
      <c r="V6" s="1122"/>
      <c r="W6" s="1122"/>
      <c r="X6" s="1122"/>
      <c r="Y6" s="1122"/>
      <c r="Z6" s="1122"/>
      <c r="AA6" s="1122"/>
      <c r="AB6" s="1122"/>
      <c r="AC6" s="1122"/>
      <c r="AD6" s="1122"/>
      <c r="AE6" s="1122"/>
      <c r="AF6" s="1122"/>
      <c r="AG6" s="1122"/>
      <c r="AH6" s="1122"/>
      <c r="AI6" s="1122"/>
      <c r="AJ6" s="1122"/>
      <c r="AK6" s="1122"/>
      <c r="AL6" s="1122"/>
      <c r="AM6" s="1122"/>
      <c r="AN6" s="1122"/>
      <c r="AO6" s="1122"/>
      <c r="AP6" s="1122"/>
      <c r="AQ6" s="1122"/>
      <c r="AR6" s="1122"/>
      <c r="AS6" s="1122"/>
      <c r="AT6" s="1122"/>
      <c r="AU6" s="1122"/>
      <c r="AV6" s="1122"/>
      <c r="AW6" s="1122"/>
      <c r="AX6" s="1122"/>
      <c r="AY6" s="1122"/>
      <c r="AZ6" s="1122"/>
      <c r="BA6" s="1122"/>
      <c r="BB6" s="1122"/>
      <c r="BC6" s="1122"/>
      <c r="BD6" s="1122"/>
      <c r="BE6" s="1122"/>
      <c r="BF6" s="1122"/>
      <c r="BG6" s="1122"/>
      <c r="BH6" s="1122"/>
      <c r="BI6" s="1122"/>
      <c r="BJ6" s="1122"/>
      <c r="BK6" s="1122"/>
      <c r="BL6" s="1122"/>
      <c r="BM6" s="1122"/>
      <c r="BN6" s="1122"/>
      <c r="BO6" s="1122"/>
      <c r="BP6" s="1122"/>
      <c r="BQ6" s="1122"/>
      <c r="BR6" s="1122"/>
      <c r="BS6" s="1122"/>
      <c r="BT6" s="1122"/>
      <c r="BU6" s="1122"/>
      <c r="BV6" s="1122"/>
      <c r="BW6" s="1122"/>
      <c r="BX6" s="1122"/>
      <c r="BY6" s="1122"/>
      <c r="BZ6" s="1122"/>
      <c r="CA6" s="1122"/>
      <c r="CB6" s="1122"/>
      <c r="CC6" s="1122"/>
      <c r="CD6" s="1122"/>
      <c r="CE6" s="1122"/>
      <c r="CF6" s="1122"/>
      <c r="CG6" s="1122"/>
      <c r="CH6" s="1122"/>
      <c r="CI6" s="1122"/>
      <c r="CJ6" s="1122"/>
      <c r="CK6" s="1122"/>
      <c r="CL6" s="191"/>
    </row>
    <row r="7" spans="1:90" x14ac:dyDescent="0.25">
      <c r="B7" s="1021" t="s">
        <v>4</v>
      </c>
      <c r="C7" s="1021"/>
      <c r="D7" s="1021"/>
      <c r="E7" s="1021"/>
      <c r="F7" s="1021"/>
      <c r="G7" s="1021"/>
      <c r="H7" s="1021"/>
      <c r="I7" s="1021"/>
      <c r="J7" s="1021"/>
      <c r="K7" s="1021"/>
      <c r="L7" s="1021"/>
      <c r="M7" s="1021"/>
      <c r="N7" s="1021"/>
      <c r="O7" s="1021"/>
      <c r="P7" s="1021"/>
      <c r="Q7" s="1021"/>
      <c r="R7" s="1021"/>
      <c r="S7" s="1021"/>
      <c r="T7" s="1021"/>
      <c r="U7" s="1021"/>
      <c r="V7" s="1021"/>
      <c r="W7" s="1021"/>
      <c r="X7" s="1021"/>
      <c r="Y7" s="1021"/>
      <c r="Z7" s="1021"/>
      <c r="AA7" s="1021"/>
      <c r="AB7" s="1021"/>
      <c r="AC7" s="1021"/>
      <c r="AD7" s="1021"/>
      <c r="AE7" s="1021"/>
      <c r="AF7" s="1021"/>
      <c r="AG7" s="1021"/>
      <c r="AH7" s="1021"/>
      <c r="AI7" s="1021"/>
      <c r="AJ7" s="1021"/>
      <c r="AK7" s="1021"/>
      <c r="AL7" s="1021"/>
      <c r="AM7" s="1021"/>
      <c r="AN7" s="1021"/>
      <c r="AO7" s="1021"/>
      <c r="AP7" s="1021"/>
      <c r="AQ7" s="1021"/>
      <c r="AR7" s="1021"/>
      <c r="AS7" s="1021"/>
      <c r="AT7" s="1021"/>
      <c r="AU7" s="1021"/>
      <c r="AV7" s="1021"/>
      <c r="AW7" s="1021"/>
      <c r="AX7" s="1021"/>
      <c r="AY7" s="1021"/>
      <c r="AZ7" s="1021"/>
      <c r="BA7" s="1021"/>
      <c r="BB7" s="1021"/>
      <c r="BC7" s="1021"/>
      <c r="BD7" s="1021"/>
      <c r="BE7" s="1021"/>
      <c r="BF7" s="1021"/>
      <c r="BG7" s="1021"/>
      <c r="BH7" s="1021"/>
      <c r="BI7" s="1021"/>
      <c r="BJ7" s="1021"/>
      <c r="BK7" s="1021"/>
      <c r="BL7" s="1021"/>
      <c r="BM7" s="1021"/>
      <c r="BN7" s="1021"/>
      <c r="BO7" s="1021"/>
      <c r="BP7" s="1021"/>
      <c r="BQ7" s="1021"/>
      <c r="BR7" s="1021"/>
      <c r="BS7" s="1021"/>
      <c r="BT7" s="1021"/>
      <c r="BU7" s="1021"/>
      <c r="BV7" s="1021"/>
      <c r="BW7" s="1021"/>
      <c r="BX7" s="1021"/>
      <c r="BY7" s="1021"/>
      <c r="BZ7" s="1021"/>
      <c r="CA7" s="1021"/>
      <c r="CB7" s="1021"/>
      <c r="CC7" s="1021"/>
      <c r="CD7" s="1021"/>
      <c r="CE7" s="1021"/>
      <c r="CF7" s="1021"/>
      <c r="CG7" s="1021"/>
      <c r="CH7" s="1021"/>
      <c r="CI7" s="1021"/>
      <c r="CJ7" s="1021"/>
      <c r="CK7" s="1021"/>
      <c r="CL7" s="1"/>
    </row>
    <row r="8" spans="1:90" ht="16.5" x14ac:dyDescent="0.25">
      <c r="B8" s="1070"/>
      <c r="C8" s="1070"/>
      <c r="D8" s="1070"/>
      <c r="E8" s="1070"/>
      <c r="F8" s="1070"/>
      <c r="G8" s="1070"/>
      <c r="H8" s="1070"/>
      <c r="I8" s="1070"/>
      <c r="J8" s="1070"/>
      <c r="K8" s="1070"/>
      <c r="L8" s="1070"/>
      <c r="M8" s="1070"/>
      <c r="N8" s="1070"/>
      <c r="O8" s="1070"/>
      <c r="P8" s="1070"/>
      <c r="Q8" s="1070"/>
      <c r="R8" s="1070"/>
      <c r="S8" s="1070"/>
      <c r="T8" s="1070"/>
      <c r="U8" s="1070"/>
      <c r="V8" s="1070"/>
      <c r="W8" s="1070"/>
      <c r="X8" s="1070"/>
      <c r="Y8" s="1070"/>
      <c r="Z8" s="1070"/>
      <c r="AA8" s="1070"/>
      <c r="AB8" s="1070"/>
      <c r="AC8" s="1070"/>
      <c r="AD8" s="1070"/>
      <c r="AE8" s="1070"/>
      <c r="AF8" s="1070"/>
      <c r="AG8" s="1070"/>
      <c r="AH8" s="1070"/>
      <c r="AI8" s="1070"/>
      <c r="AJ8" s="1070"/>
      <c r="AK8" s="1070"/>
      <c r="AL8" s="1070"/>
      <c r="AM8" s="1070"/>
      <c r="AN8" s="1070"/>
      <c r="AO8" s="1070"/>
      <c r="AP8" s="1070"/>
      <c r="AQ8" s="1070"/>
      <c r="AR8" s="1070"/>
      <c r="AS8" s="1070"/>
      <c r="AT8" s="1070"/>
      <c r="CJ8" s="192"/>
    </row>
    <row r="9" spans="1:90" x14ac:dyDescent="0.25">
      <c r="B9" s="1163" t="s">
        <v>1741</v>
      </c>
      <c r="C9" s="1163"/>
      <c r="D9" s="1163"/>
      <c r="E9" s="1163"/>
      <c r="F9" s="1163"/>
      <c r="G9" s="1163"/>
      <c r="H9" s="1163"/>
      <c r="I9" s="1163"/>
      <c r="J9" s="1163"/>
      <c r="K9" s="1163"/>
      <c r="L9" s="1163"/>
      <c r="M9" s="1163"/>
      <c r="N9" s="1163"/>
      <c r="O9" s="1163"/>
      <c r="P9" s="1163"/>
      <c r="Q9" s="1163"/>
      <c r="R9" s="1163"/>
      <c r="S9" s="1163"/>
      <c r="T9" s="1163"/>
      <c r="U9" s="1163"/>
      <c r="V9" s="1163"/>
      <c r="W9" s="1163"/>
      <c r="X9" s="1163"/>
      <c r="Y9" s="1163"/>
      <c r="Z9" s="1163"/>
      <c r="AA9" s="1163"/>
      <c r="AB9" s="1163"/>
      <c r="AC9" s="1163"/>
      <c r="AD9" s="1163"/>
      <c r="AE9" s="1163"/>
      <c r="AF9" s="1163"/>
      <c r="AG9" s="1163"/>
      <c r="AH9" s="1163"/>
      <c r="AI9" s="1163"/>
      <c r="AJ9" s="1163"/>
      <c r="AK9" s="1163"/>
      <c r="AL9" s="1163"/>
      <c r="AM9" s="1163"/>
      <c r="AN9" s="1163"/>
      <c r="AO9" s="1163"/>
      <c r="AP9" s="1163"/>
      <c r="AQ9" s="1163"/>
      <c r="AR9" s="1163"/>
      <c r="AS9" s="1163"/>
      <c r="AT9" s="1163"/>
      <c r="AU9" s="1163"/>
      <c r="AV9" s="1163"/>
      <c r="AW9" s="1163"/>
      <c r="AX9" s="1163"/>
      <c r="AY9" s="1163"/>
      <c r="AZ9" s="1163"/>
      <c r="BA9" s="1163"/>
      <c r="BB9" s="1163"/>
      <c r="BC9" s="1163"/>
      <c r="BD9" s="1163"/>
      <c r="BE9" s="1163"/>
      <c r="BF9" s="1163"/>
      <c r="BG9" s="1163"/>
      <c r="BH9" s="1163"/>
      <c r="BI9" s="1163"/>
      <c r="BJ9" s="1163"/>
      <c r="BK9" s="1163"/>
      <c r="BL9" s="1163"/>
      <c r="BM9" s="1163"/>
      <c r="BN9" s="1163"/>
      <c r="BO9" s="1163"/>
      <c r="BP9" s="1163"/>
      <c r="BQ9" s="1163"/>
      <c r="BR9" s="1163"/>
      <c r="BS9" s="1163"/>
      <c r="BT9" s="1163"/>
      <c r="BU9" s="1163"/>
      <c r="BV9" s="1163"/>
      <c r="BW9" s="1163"/>
      <c r="BX9" s="1163"/>
      <c r="BY9" s="1163"/>
      <c r="BZ9" s="1163"/>
      <c r="CA9" s="1163"/>
      <c r="CB9" s="1163"/>
      <c r="CC9" s="1163"/>
      <c r="CD9" s="1163"/>
      <c r="CE9" s="1163"/>
      <c r="CF9" s="1163"/>
      <c r="CG9" s="1163"/>
      <c r="CH9" s="1163"/>
      <c r="CI9" s="1163"/>
      <c r="CJ9" s="1163"/>
      <c r="CK9" s="1163"/>
    </row>
    <row r="10" spans="1:90" ht="15.75" customHeight="1" x14ac:dyDescent="0.25">
      <c r="B10" s="1163"/>
      <c r="C10" s="1163"/>
      <c r="D10" s="1163"/>
      <c r="E10" s="1163"/>
      <c r="F10" s="1163"/>
      <c r="G10" s="1163"/>
      <c r="H10" s="1163"/>
      <c r="I10" s="1163"/>
      <c r="J10" s="1163"/>
      <c r="K10" s="1163"/>
      <c r="L10" s="1163"/>
      <c r="M10" s="1163"/>
      <c r="N10" s="1163"/>
      <c r="O10" s="1163"/>
      <c r="P10" s="1163"/>
      <c r="Q10" s="1163"/>
      <c r="R10" s="1163"/>
      <c r="S10" s="1163"/>
      <c r="T10" s="1163"/>
      <c r="U10" s="1163"/>
      <c r="V10" s="1163"/>
      <c r="W10" s="1163"/>
      <c r="X10" s="1163"/>
      <c r="Y10" s="1163"/>
      <c r="Z10" s="1163"/>
      <c r="AA10" s="1163"/>
      <c r="AB10" s="1163"/>
      <c r="AC10" s="1163"/>
      <c r="AD10" s="1163"/>
      <c r="AE10" s="1163"/>
      <c r="AF10" s="1163"/>
      <c r="AG10" s="1163"/>
      <c r="AH10" s="1163"/>
      <c r="AI10" s="1163"/>
      <c r="AJ10" s="1163"/>
      <c r="AK10" s="1163"/>
      <c r="AL10" s="1163"/>
      <c r="AM10" s="1163"/>
      <c r="AN10" s="1163"/>
      <c r="AO10" s="1163"/>
      <c r="AP10" s="1163"/>
      <c r="AQ10" s="1163"/>
      <c r="AR10" s="1163"/>
      <c r="AS10" s="1163"/>
      <c r="AT10" s="1163"/>
    </row>
    <row r="11" spans="1:90" ht="18.75" x14ac:dyDescent="0.25">
      <c r="B11" s="1068" t="str">
        <f>'С № 1 (2020)'!B12:AY12</f>
        <v>Утвержденные плановые значения показателей приведены в соответствии с:  "решение об утверждении инвестиционной программы отсутствует"</v>
      </c>
      <c r="C11" s="1068"/>
      <c r="D11" s="1068"/>
      <c r="E11" s="1068"/>
      <c r="F11" s="1068"/>
      <c r="G11" s="1068"/>
      <c r="H11" s="1068"/>
      <c r="I11" s="1068"/>
      <c r="J11" s="1068"/>
      <c r="K11" s="1068"/>
      <c r="L11" s="1068"/>
      <c r="M11" s="1068"/>
      <c r="N11" s="1068"/>
      <c r="O11" s="1068"/>
      <c r="P11" s="1068"/>
      <c r="Q11" s="1068"/>
      <c r="R11" s="1068"/>
      <c r="S11" s="1068"/>
      <c r="T11" s="1068"/>
      <c r="U11" s="1068"/>
      <c r="V11" s="1068"/>
      <c r="W11" s="1068"/>
      <c r="X11" s="1068"/>
      <c r="Y11" s="1068"/>
      <c r="Z11" s="1068"/>
      <c r="AA11" s="1068"/>
      <c r="AB11" s="1068"/>
      <c r="AC11" s="1068"/>
      <c r="AD11" s="1068"/>
      <c r="AE11" s="1068"/>
      <c r="AF11" s="1068"/>
      <c r="AG11" s="1068"/>
      <c r="AH11" s="1068"/>
      <c r="AI11" s="1068"/>
      <c r="AJ11" s="1068"/>
      <c r="AK11" s="1068"/>
      <c r="AL11" s="1068"/>
      <c r="AM11" s="1068"/>
      <c r="AN11" s="1068"/>
      <c r="AO11" s="1068"/>
      <c r="AP11" s="1068"/>
      <c r="AQ11" s="1068"/>
      <c r="AR11" s="1068"/>
      <c r="AS11" s="1068"/>
      <c r="AT11" s="1068"/>
      <c r="AU11" s="1069"/>
      <c r="AV11" s="1069"/>
      <c r="AW11" s="1069"/>
      <c r="AX11" s="1069"/>
      <c r="AY11" s="1069"/>
      <c r="AZ11" s="1069"/>
      <c r="BA11" s="1069"/>
      <c r="BB11" s="1069"/>
      <c r="BC11" s="1069"/>
      <c r="BD11" s="1069"/>
      <c r="BE11" s="1069"/>
      <c r="BF11" s="1069"/>
      <c r="BG11" s="1069"/>
      <c r="BH11" s="1069"/>
      <c r="BI11" s="1069"/>
      <c r="BJ11" s="1069"/>
      <c r="BK11" s="1069"/>
      <c r="BL11" s="1069"/>
      <c r="BM11" s="1069"/>
      <c r="BN11" s="1069"/>
      <c r="BO11" s="1069"/>
      <c r="BP11" s="1069"/>
      <c r="BQ11" s="1069"/>
      <c r="BR11" s="1069"/>
      <c r="BS11" s="1069"/>
      <c r="BT11" s="1069"/>
      <c r="BU11" s="1069"/>
      <c r="BV11" s="1069"/>
      <c r="BW11" s="1069"/>
      <c r="BX11" s="1069"/>
      <c r="BY11" s="1069"/>
      <c r="BZ11" s="1069"/>
      <c r="CA11" s="1069"/>
      <c r="CB11" s="1069"/>
      <c r="CC11" s="1069"/>
      <c r="CD11" s="1069"/>
      <c r="CE11" s="1069"/>
      <c r="CF11" s="1069"/>
      <c r="CG11" s="1069"/>
      <c r="CH11" s="1069"/>
      <c r="CI11" s="1069"/>
      <c r="CJ11" s="1069"/>
      <c r="CK11" s="1069"/>
    </row>
    <row r="12" spans="1:90" x14ac:dyDescent="0.25">
      <c r="B12" s="1191" t="s">
        <v>6</v>
      </c>
      <c r="C12" s="1070"/>
      <c r="D12" s="1070"/>
      <c r="E12" s="1070"/>
      <c r="F12" s="1070"/>
      <c r="G12" s="1070"/>
      <c r="H12" s="1070"/>
      <c r="I12" s="1070"/>
      <c r="J12" s="1070"/>
      <c r="K12" s="1070"/>
      <c r="L12" s="1070"/>
      <c r="M12" s="1070"/>
      <c r="N12" s="1070"/>
      <c r="O12" s="1070"/>
      <c r="P12" s="1070"/>
      <c r="Q12" s="1070"/>
      <c r="R12" s="1070"/>
      <c r="S12" s="1070"/>
      <c r="T12" s="1070"/>
      <c r="U12" s="1070"/>
      <c r="V12" s="1070"/>
      <c r="W12" s="1070"/>
      <c r="X12" s="1070"/>
      <c r="Y12" s="1070"/>
      <c r="Z12" s="1070"/>
      <c r="AA12" s="1070"/>
      <c r="AB12" s="1070"/>
      <c r="AC12" s="1070"/>
      <c r="AD12" s="1070"/>
      <c r="AE12" s="1070"/>
      <c r="AF12" s="1070"/>
      <c r="AG12" s="1070"/>
      <c r="AH12" s="1070"/>
      <c r="AI12" s="1070"/>
      <c r="AJ12" s="1070"/>
      <c r="AK12" s="1070"/>
      <c r="AL12" s="1070"/>
      <c r="AM12" s="1070"/>
      <c r="AN12" s="1070"/>
      <c r="AO12" s="1070"/>
      <c r="AP12" s="1070"/>
      <c r="AQ12" s="1070"/>
      <c r="AR12" s="1070"/>
      <c r="AS12" s="1070"/>
      <c r="AT12" s="1070"/>
      <c r="AU12" s="1070"/>
      <c r="AV12" s="1070"/>
      <c r="AW12" s="1070"/>
      <c r="AX12" s="1070"/>
      <c r="AY12" s="1070"/>
      <c r="AZ12" s="1070"/>
      <c r="BA12" s="1070"/>
      <c r="BB12" s="1070"/>
      <c r="BC12" s="1070"/>
      <c r="BD12" s="1070"/>
      <c r="BE12" s="1070"/>
      <c r="BF12" s="1070"/>
      <c r="BG12" s="1070"/>
      <c r="BH12" s="1070"/>
      <c r="BI12" s="1070"/>
      <c r="BJ12" s="1070"/>
      <c r="BK12" s="1070"/>
      <c r="BL12" s="1070"/>
      <c r="BM12" s="1070"/>
      <c r="BN12" s="1070"/>
      <c r="BO12" s="1070"/>
      <c r="BP12" s="1070"/>
      <c r="BQ12" s="1070"/>
      <c r="BR12" s="1070"/>
      <c r="BS12" s="1070"/>
      <c r="BT12" s="1070"/>
      <c r="BU12" s="1070"/>
      <c r="BV12" s="1070"/>
      <c r="BW12" s="1070"/>
      <c r="BX12" s="1070"/>
      <c r="BY12" s="1070"/>
      <c r="BZ12" s="1070"/>
      <c r="CA12" s="1070"/>
      <c r="CB12" s="1070"/>
      <c r="CC12" s="1070"/>
      <c r="CD12" s="1070"/>
      <c r="CE12" s="1070"/>
      <c r="CF12" s="1070"/>
      <c r="CG12" s="1070"/>
      <c r="CH12" s="1070"/>
      <c r="CI12" s="1070"/>
      <c r="CJ12" s="1070"/>
      <c r="CK12" s="1070"/>
    </row>
    <row r="13" spans="1:90" ht="16.5" thickBot="1" x14ac:dyDescent="0.3">
      <c r="B13" s="1162"/>
      <c r="C13" s="1162"/>
      <c r="D13" s="1162"/>
      <c r="E13" s="1162"/>
      <c r="F13" s="1162"/>
      <c r="G13" s="1162"/>
      <c r="H13" s="1162"/>
      <c r="I13" s="1162"/>
      <c r="J13" s="1162"/>
      <c r="K13" s="1162"/>
      <c r="L13" s="1162"/>
      <c r="M13" s="1162"/>
      <c r="N13" s="1162"/>
      <c r="O13" s="1162"/>
      <c r="P13" s="1162"/>
      <c r="Q13" s="1162"/>
      <c r="R13" s="1162"/>
      <c r="S13" s="1162"/>
      <c r="T13" s="1162"/>
      <c r="U13" s="1162"/>
      <c r="V13" s="1162"/>
      <c r="W13" s="1162"/>
      <c r="X13" s="1162"/>
      <c r="Y13" s="1162"/>
      <c r="Z13" s="1162"/>
      <c r="AA13" s="1162"/>
      <c r="AB13" s="1162"/>
      <c r="AC13" s="1162"/>
      <c r="AD13" s="1162"/>
      <c r="AE13" s="1162"/>
      <c r="AF13" s="1162"/>
      <c r="AG13" s="1162"/>
      <c r="AH13" s="1162"/>
      <c r="AI13" s="1162"/>
      <c r="AJ13" s="1162"/>
      <c r="AK13" s="1162"/>
      <c r="AL13" s="1162"/>
      <c r="AM13" s="1162"/>
      <c r="AN13" s="1162"/>
      <c r="AO13" s="1162"/>
      <c r="AP13" s="1162"/>
      <c r="AQ13" s="1162"/>
      <c r="AR13" s="1162"/>
      <c r="AS13" s="1162"/>
      <c r="AT13" s="1162"/>
      <c r="AU13" s="1162"/>
      <c r="AV13" s="1162"/>
      <c r="AW13" s="1162"/>
      <c r="AX13" s="1162"/>
      <c r="AY13" s="1162"/>
      <c r="AZ13" s="1162"/>
      <c r="BA13" s="1162"/>
      <c r="BB13" s="1162"/>
      <c r="BC13" s="1162"/>
      <c r="BD13" s="1162"/>
      <c r="BE13" s="1162"/>
      <c r="BF13" s="1162"/>
      <c r="BG13" s="1162"/>
      <c r="BH13" s="1162"/>
      <c r="BI13" s="1162"/>
      <c r="BJ13" s="1162"/>
      <c r="BK13" s="1162"/>
      <c r="BL13" s="1162"/>
      <c r="BM13" s="1162"/>
      <c r="BN13" s="1162"/>
      <c r="BO13" s="1162"/>
      <c r="BP13" s="1162"/>
      <c r="BQ13" s="1162"/>
      <c r="BR13" s="1162"/>
      <c r="BS13" s="1162"/>
      <c r="BT13" s="1162"/>
      <c r="BU13" s="1162"/>
      <c r="BV13" s="1162"/>
      <c r="BW13" s="1162"/>
      <c r="BX13" s="1162"/>
      <c r="BY13" s="1162"/>
      <c r="BZ13" s="1162"/>
      <c r="CA13" s="1162"/>
      <c r="CB13" s="1162"/>
      <c r="CC13" s="1162"/>
      <c r="CD13" s="1162"/>
      <c r="CE13" s="1162"/>
      <c r="CF13" s="1162"/>
      <c r="CG13" s="1162"/>
      <c r="CH13" s="1162"/>
      <c r="CI13" s="1162"/>
      <c r="CJ13" s="1162"/>
    </row>
    <row r="14" spans="1:90" ht="24.75" customHeight="1" thickBot="1" x14ac:dyDescent="0.3">
      <c r="A14" s="105"/>
      <c r="B14" s="1146" t="s">
        <v>7</v>
      </c>
      <c r="C14" s="1146" t="s">
        <v>8</v>
      </c>
      <c r="D14" s="1146" t="s">
        <v>9</v>
      </c>
      <c r="E14" s="1105" t="s">
        <v>512</v>
      </c>
      <c r="F14" s="1192"/>
      <c r="G14" s="1192"/>
      <c r="H14" s="1192"/>
      <c r="I14" s="1192"/>
      <c r="J14" s="1192"/>
      <c r="K14" s="1192"/>
      <c r="L14" s="1192"/>
      <c r="M14" s="1192"/>
      <c r="N14" s="1192"/>
      <c r="O14" s="1192"/>
      <c r="P14" s="1192"/>
      <c r="Q14" s="1192"/>
      <c r="R14" s="1106"/>
      <c r="S14" s="1105" t="s">
        <v>513</v>
      </c>
      <c r="T14" s="1192"/>
      <c r="U14" s="1192"/>
      <c r="V14" s="1192"/>
      <c r="W14" s="1192"/>
      <c r="X14" s="1192"/>
      <c r="Y14" s="1192"/>
      <c r="Z14" s="1192"/>
      <c r="AA14" s="1192"/>
      <c r="AB14" s="1192"/>
      <c r="AC14" s="1192"/>
      <c r="AD14" s="1192"/>
      <c r="AE14" s="1192"/>
      <c r="AF14" s="1106"/>
      <c r="AG14" s="1194" t="s">
        <v>514</v>
      </c>
      <c r="AH14" s="1195"/>
      <c r="AI14" s="1195"/>
      <c r="AJ14" s="1195"/>
      <c r="AK14" s="1195"/>
      <c r="AL14" s="1195"/>
      <c r="AM14" s="1195"/>
      <c r="AN14" s="1195"/>
      <c r="AO14" s="1195"/>
      <c r="AP14" s="1195"/>
      <c r="AQ14" s="1195"/>
      <c r="AR14" s="1195"/>
      <c r="AS14" s="1195"/>
      <c r="AT14" s="1195"/>
      <c r="AU14" s="1195"/>
      <c r="AV14" s="1195"/>
      <c r="AW14" s="1195"/>
      <c r="AX14" s="1195"/>
      <c r="AY14" s="1195"/>
      <c r="AZ14" s="1195"/>
      <c r="BA14" s="1195"/>
      <c r="BB14" s="1195"/>
      <c r="BC14" s="1195"/>
      <c r="BD14" s="1195"/>
      <c r="BE14" s="1195"/>
      <c r="BF14" s="1195"/>
      <c r="BG14" s="1195"/>
      <c r="BH14" s="1195"/>
      <c r="BI14" s="1195"/>
      <c r="BJ14" s="1195"/>
      <c r="BK14" s="1195"/>
      <c r="BL14" s="1195"/>
      <c r="BM14" s="1195"/>
      <c r="BN14" s="1195"/>
      <c r="BO14" s="1195"/>
      <c r="BP14" s="1195"/>
      <c r="BQ14" s="1195"/>
      <c r="BR14" s="1195"/>
      <c r="BS14" s="1195"/>
      <c r="BT14" s="1195"/>
      <c r="BU14" s="1195"/>
      <c r="BV14" s="1195"/>
      <c r="BW14" s="1195"/>
      <c r="BX14" s="1195"/>
      <c r="BY14" s="1195"/>
      <c r="BZ14" s="1195"/>
      <c r="CA14" s="1195"/>
      <c r="CB14" s="1195"/>
      <c r="CC14" s="1195"/>
      <c r="CD14" s="1195"/>
      <c r="CE14" s="1195"/>
      <c r="CF14" s="1195"/>
      <c r="CG14" s="1195"/>
      <c r="CH14" s="1195"/>
      <c r="CI14" s="1195"/>
      <c r="CJ14" s="1196"/>
      <c r="CK14" s="1111" t="s">
        <v>207</v>
      </c>
      <c r="CL14" s="105"/>
    </row>
    <row r="15" spans="1:90" ht="29.25" customHeight="1" thickBot="1" x14ac:dyDescent="0.3">
      <c r="A15" s="105"/>
      <c r="B15" s="1147"/>
      <c r="C15" s="1147"/>
      <c r="D15" s="1147"/>
      <c r="E15" s="1107"/>
      <c r="F15" s="1193"/>
      <c r="G15" s="1193"/>
      <c r="H15" s="1193"/>
      <c r="I15" s="1193"/>
      <c r="J15" s="1193"/>
      <c r="K15" s="1193"/>
      <c r="L15" s="1193"/>
      <c r="M15" s="1193"/>
      <c r="N15" s="1193"/>
      <c r="O15" s="1193"/>
      <c r="P15" s="1193"/>
      <c r="Q15" s="1193"/>
      <c r="R15" s="1108"/>
      <c r="S15" s="1107"/>
      <c r="T15" s="1193"/>
      <c r="U15" s="1193"/>
      <c r="V15" s="1193"/>
      <c r="W15" s="1193"/>
      <c r="X15" s="1193"/>
      <c r="Y15" s="1193"/>
      <c r="Z15" s="1193"/>
      <c r="AA15" s="1193"/>
      <c r="AB15" s="1193"/>
      <c r="AC15" s="1193"/>
      <c r="AD15" s="1193"/>
      <c r="AE15" s="1193"/>
      <c r="AF15" s="1108"/>
      <c r="AG15" s="1138" t="s">
        <v>515</v>
      </c>
      <c r="AH15" s="1139"/>
      <c r="AI15" s="1139"/>
      <c r="AJ15" s="1139"/>
      <c r="AK15" s="1139"/>
      <c r="AL15" s="1139"/>
      <c r="AM15" s="1139"/>
      <c r="AN15" s="1139"/>
      <c r="AO15" s="1139"/>
      <c r="AP15" s="1139"/>
      <c r="AQ15" s="1139"/>
      <c r="AR15" s="1139"/>
      <c r="AS15" s="1139"/>
      <c r="AT15" s="1140"/>
      <c r="AU15" s="1138" t="s">
        <v>516</v>
      </c>
      <c r="AV15" s="1139"/>
      <c r="AW15" s="1139"/>
      <c r="AX15" s="1139"/>
      <c r="AY15" s="1139"/>
      <c r="AZ15" s="1139"/>
      <c r="BA15" s="1139"/>
      <c r="BB15" s="1139"/>
      <c r="BC15" s="1139"/>
      <c r="BD15" s="1139"/>
      <c r="BE15" s="1139"/>
      <c r="BF15" s="1139"/>
      <c r="BG15" s="1139"/>
      <c r="BH15" s="1140"/>
      <c r="BI15" s="1138" t="s">
        <v>333</v>
      </c>
      <c r="BJ15" s="1139"/>
      <c r="BK15" s="1139"/>
      <c r="BL15" s="1139"/>
      <c r="BM15" s="1139"/>
      <c r="BN15" s="1139"/>
      <c r="BO15" s="1139"/>
      <c r="BP15" s="1139"/>
      <c r="BQ15" s="1139"/>
      <c r="BR15" s="1139"/>
      <c r="BS15" s="1139"/>
      <c r="BT15" s="1139"/>
      <c r="BU15" s="1139"/>
      <c r="BV15" s="1140"/>
      <c r="BW15" s="1188" t="s">
        <v>517</v>
      </c>
      <c r="BX15" s="1189"/>
      <c r="BY15" s="1189"/>
      <c r="BZ15" s="1189"/>
      <c r="CA15" s="1189"/>
      <c r="CB15" s="1189"/>
      <c r="CC15" s="1189"/>
      <c r="CD15" s="1189"/>
      <c r="CE15" s="1189"/>
      <c r="CF15" s="1189"/>
      <c r="CG15" s="1189"/>
      <c r="CH15" s="1189"/>
      <c r="CI15" s="1189"/>
      <c r="CJ15" s="1190"/>
      <c r="CK15" s="1125"/>
      <c r="CL15" s="105"/>
    </row>
    <row r="16" spans="1:90" ht="45" customHeight="1" thickBot="1" x14ac:dyDescent="0.3">
      <c r="A16" s="105"/>
      <c r="B16" s="1147"/>
      <c r="C16" s="1147"/>
      <c r="D16" s="1147"/>
      <c r="E16" s="1138" t="s">
        <v>208</v>
      </c>
      <c r="F16" s="1139"/>
      <c r="G16" s="1139"/>
      <c r="H16" s="1139"/>
      <c r="I16" s="1139"/>
      <c r="J16" s="1139"/>
      <c r="K16" s="1140"/>
      <c r="L16" s="1131" t="s">
        <v>43</v>
      </c>
      <c r="M16" s="1132"/>
      <c r="N16" s="1132"/>
      <c r="O16" s="1132"/>
      <c r="P16" s="1132"/>
      <c r="Q16" s="1132"/>
      <c r="R16" s="1133"/>
      <c r="S16" s="1138" t="s">
        <v>209</v>
      </c>
      <c r="T16" s="1139"/>
      <c r="U16" s="1139"/>
      <c r="V16" s="1139"/>
      <c r="W16" s="1139"/>
      <c r="X16" s="1139"/>
      <c r="Y16" s="1140"/>
      <c r="Z16" s="1131" t="s">
        <v>43</v>
      </c>
      <c r="AA16" s="1132"/>
      <c r="AB16" s="1132"/>
      <c r="AC16" s="1132"/>
      <c r="AD16" s="1132"/>
      <c r="AE16" s="1132"/>
      <c r="AF16" s="1133"/>
      <c r="AG16" s="1138" t="s">
        <v>209</v>
      </c>
      <c r="AH16" s="1139"/>
      <c r="AI16" s="1139"/>
      <c r="AJ16" s="1139"/>
      <c r="AK16" s="1139"/>
      <c r="AL16" s="1139"/>
      <c r="AM16" s="1140"/>
      <c r="AN16" s="1131" t="s">
        <v>43</v>
      </c>
      <c r="AO16" s="1132"/>
      <c r="AP16" s="1132"/>
      <c r="AQ16" s="1132"/>
      <c r="AR16" s="1132"/>
      <c r="AS16" s="1132"/>
      <c r="AT16" s="1133"/>
      <c r="AU16" s="1138" t="s">
        <v>208</v>
      </c>
      <c r="AV16" s="1139"/>
      <c r="AW16" s="1139"/>
      <c r="AX16" s="1139"/>
      <c r="AY16" s="1139"/>
      <c r="AZ16" s="1139"/>
      <c r="BA16" s="1140"/>
      <c r="BB16" s="1131" t="s">
        <v>43</v>
      </c>
      <c r="BC16" s="1132"/>
      <c r="BD16" s="1132"/>
      <c r="BE16" s="1132"/>
      <c r="BF16" s="1132"/>
      <c r="BG16" s="1132"/>
      <c r="BH16" s="1133"/>
      <c r="BI16" s="1138" t="s">
        <v>208</v>
      </c>
      <c r="BJ16" s="1139"/>
      <c r="BK16" s="1139"/>
      <c r="BL16" s="1139"/>
      <c r="BM16" s="1139"/>
      <c r="BN16" s="1139"/>
      <c r="BO16" s="1140"/>
      <c r="BP16" s="1131" t="s">
        <v>43</v>
      </c>
      <c r="BQ16" s="1132"/>
      <c r="BR16" s="1132"/>
      <c r="BS16" s="1132"/>
      <c r="BT16" s="1132"/>
      <c r="BU16" s="1132"/>
      <c r="BV16" s="1133"/>
      <c r="BW16" s="1138" t="s">
        <v>208</v>
      </c>
      <c r="BX16" s="1139"/>
      <c r="BY16" s="1139"/>
      <c r="BZ16" s="1139"/>
      <c r="CA16" s="1139"/>
      <c r="CB16" s="1139"/>
      <c r="CC16" s="1140"/>
      <c r="CD16" s="1131" t="s">
        <v>43</v>
      </c>
      <c r="CE16" s="1132"/>
      <c r="CF16" s="1132"/>
      <c r="CG16" s="1132"/>
      <c r="CH16" s="1132"/>
      <c r="CI16" s="1132"/>
      <c r="CJ16" s="1133"/>
      <c r="CK16" s="1125"/>
      <c r="CL16" s="105"/>
    </row>
    <row r="17" spans="1:90" ht="32.25" thickBot="1" x14ac:dyDescent="0.3">
      <c r="A17" s="105"/>
      <c r="B17" s="1148"/>
      <c r="C17" s="1148"/>
      <c r="D17" s="1169"/>
      <c r="E17" s="113" t="s">
        <v>339</v>
      </c>
      <c r="F17" s="115" t="s">
        <v>340</v>
      </c>
      <c r="G17" s="115" t="s">
        <v>518</v>
      </c>
      <c r="H17" s="115" t="s">
        <v>519</v>
      </c>
      <c r="I17" s="115" t="s">
        <v>520</v>
      </c>
      <c r="J17" s="115" t="s">
        <v>342</v>
      </c>
      <c r="K17" s="193" t="s">
        <v>343</v>
      </c>
      <c r="L17" s="194" t="s">
        <v>339</v>
      </c>
      <c r="M17" s="195" t="s">
        <v>340</v>
      </c>
      <c r="N17" s="195" t="s">
        <v>518</v>
      </c>
      <c r="O17" s="195" t="s">
        <v>519</v>
      </c>
      <c r="P17" s="195" t="s">
        <v>520</v>
      </c>
      <c r="Q17" s="195" t="s">
        <v>342</v>
      </c>
      <c r="R17" s="196" t="s">
        <v>343</v>
      </c>
      <c r="S17" s="113" t="s">
        <v>339</v>
      </c>
      <c r="T17" s="115" t="s">
        <v>340</v>
      </c>
      <c r="U17" s="115" t="s">
        <v>518</v>
      </c>
      <c r="V17" s="115" t="s">
        <v>519</v>
      </c>
      <c r="W17" s="115" t="s">
        <v>520</v>
      </c>
      <c r="X17" s="115" t="s">
        <v>342</v>
      </c>
      <c r="Y17" s="193" t="s">
        <v>343</v>
      </c>
      <c r="Z17" s="194" t="s">
        <v>339</v>
      </c>
      <c r="AA17" s="195" t="s">
        <v>340</v>
      </c>
      <c r="AB17" s="195" t="s">
        <v>518</v>
      </c>
      <c r="AC17" s="195" t="s">
        <v>519</v>
      </c>
      <c r="AD17" s="195" t="s">
        <v>520</v>
      </c>
      <c r="AE17" s="195" t="s">
        <v>342</v>
      </c>
      <c r="AF17" s="196" t="s">
        <v>343</v>
      </c>
      <c r="AG17" s="113" t="s">
        <v>339</v>
      </c>
      <c r="AH17" s="115" t="s">
        <v>340</v>
      </c>
      <c r="AI17" s="115" t="s">
        <v>518</v>
      </c>
      <c r="AJ17" s="115" t="s">
        <v>519</v>
      </c>
      <c r="AK17" s="115" t="s">
        <v>520</v>
      </c>
      <c r="AL17" s="115" t="s">
        <v>342</v>
      </c>
      <c r="AM17" s="193" t="s">
        <v>343</v>
      </c>
      <c r="AN17" s="197" t="s">
        <v>339</v>
      </c>
      <c r="AO17" s="198" t="s">
        <v>340</v>
      </c>
      <c r="AP17" s="198" t="s">
        <v>518</v>
      </c>
      <c r="AQ17" s="198" t="s">
        <v>519</v>
      </c>
      <c r="AR17" s="198" t="s">
        <v>520</v>
      </c>
      <c r="AS17" s="198" t="s">
        <v>342</v>
      </c>
      <c r="AT17" s="199" t="s">
        <v>343</v>
      </c>
      <c r="AU17" s="113" t="s">
        <v>339</v>
      </c>
      <c r="AV17" s="115" t="s">
        <v>340</v>
      </c>
      <c r="AW17" s="115" t="s">
        <v>518</v>
      </c>
      <c r="AX17" s="115" t="s">
        <v>519</v>
      </c>
      <c r="AY17" s="115" t="s">
        <v>520</v>
      </c>
      <c r="AZ17" s="115" t="s">
        <v>342</v>
      </c>
      <c r="BA17" s="193" t="s">
        <v>343</v>
      </c>
      <c r="BB17" s="194" t="s">
        <v>339</v>
      </c>
      <c r="BC17" s="195" t="s">
        <v>340</v>
      </c>
      <c r="BD17" s="195" t="s">
        <v>518</v>
      </c>
      <c r="BE17" s="195" t="s">
        <v>519</v>
      </c>
      <c r="BF17" s="195" t="s">
        <v>520</v>
      </c>
      <c r="BG17" s="195" t="s">
        <v>342</v>
      </c>
      <c r="BH17" s="196" t="s">
        <v>343</v>
      </c>
      <c r="BI17" s="113" t="s">
        <v>339</v>
      </c>
      <c r="BJ17" s="115" t="s">
        <v>340</v>
      </c>
      <c r="BK17" s="115" t="s">
        <v>518</v>
      </c>
      <c r="BL17" s="115" t="s">
        <v>519</v>
      </c>
      <c r="BM17" s="115" t="s">
        <v>520</v>
      </c>
      <c r="BN17" s="115" t="s">
        <v>342</v>
      </c>
      <c r="BO17" s="193" t="s">
        <v>343</v>
      </c>
      <c r="BP17" s="200" t="s">
        <v>339</v>
      </c>
      <c r="BQ17" s="115" t="s">
        <v>340</v>
      </c>
      <c r="BR17" s="115" t="s">
        <v>518</v>
      </c>
      <c r="BS17" s="115" t="s">
        <v>519</v>
      </c>
      <c r="BT17" s="115" t="s">
        <v>520</v>
      </c>
      <c r="BU17" s="115" t="s">
        <v>342</v>
      </c>
      <c r="BV17" s="193" t="s">
        <v>343</v>
      </c>
      <c r="BW17" s="113" t="s">
        <v>339</v>
      </c>
      <c r="BX17" s="115" t="s">
        <v>340</v>
      </c>
      <c r="BY17" s="115" t="s">
        <v>518</v>
      </c>
      <c r="BZ17" s="115" t="s">
        <v>519</v>
      </c>
      <c r="CA17" s="115" t="s">
        <v>520</v>
      </c>
      <c r="CB17" s="115" t="s">
        <v>342</v>
      </c>
      <c r="CC17" s="193" t="s">
        <v>343</v>
      </c>
      <c r="CD17" s="113" t="s">
        <v>339</v>
      </c>
      <c r="CE17" s="115" t="s">
        <v>340</v>
      </c>
      <c r="CF17" s="115" t="s">
        <v>518</v>
      </c>
      <c r="CG17" s="115" t="s">
        <v>519</v>
      </c>
      <c r="CH17" s="115" t="s">
        <v>520</v>
      </c>
      <c r="CI17" s="115" t="s">
        <v>342</v>
      </c>
      <c r="CJ17" s="193" t="s">
        <v>343</v>
      </c>
      <c r="CK17" s="1197"/>
      <c r="CL17" s="105"/>
    </row>
    <row r="18" spans="1:90" x14ac:dyDescent="0.25">
      <c r="A18" s="105"/>
      <c r="B18" s="514">
        <v>1</v>
      </c>
      <c r="C18" s="515">
        <v>2</v>
      </c>
      <c r="D18" s="515">
        <v>3</v>
      </c>
      <c r="E18" s="145" t="s">
        <v>423</v>
      </c>
      <c r="F18" s="145" t="s">
        <v>424</v>
      </c>
      <c r="G18" s="145" t="s">
        <v>425</v>
      </c>
      <c r="H18" s="145" t="s">
        <v>426</v>
      </c>
      <c r="I18" s="145" t="s">
        <v>427</v>
      </c>
      <c r="J18" s="145" t="s">
        <v>428</v>
      </c>
      <c r="K18" s="145" t="s">
        <v>429</v>
      </c>
      <c r="L18" s="185" t="s">
        <v>430</v>
      </c>
      <c r="M18" s="185" t="s">
        <v>431</v>
      </c>
      <c r="N18" s="185" t="s">
        <v>432</v>
      </c>
      <c r="O18" s="185" t="s">
        <v>433</v>
      </c>
      <c r="P18" s="185" t="s">
        <v>434</v>
      </c>
      <c r="Q18" s="185" t="s">
        <v>435</v>
      </c>
      <c r="R18" s="185" t="s">
        <v>436</v>
      </c>
      <c r="S18" s="145" t="s">
        <v>473</v>
      </c>
      <c r="T18" s="145" t="s">
        <v>474</v>
      </c>
      <c r="U18" s="145" t="s">
        <v>475</v>
      </c>
      <c r="V18" s="145" t="s">
        <v>476</v>
      </c>
      <c r="W18" s="145" t="s">
        <v>477</v>
      </c>
      <c r="X18" s="145" t="s">
        <v>478</v>
      </c>
      <c r="Y18" s="145" t="s">
        <v>521</v>
      </c>
      <c r="Z18" s="185" t="s">
        <v>479</v>
      </c>
      <c r="AA18" s="185" t="s">
        <v>480</v>
      </c>
      <c r="AB18" s="185" t="s">
        <v>481</v>
      </c>
      <c r="AC18" s="185" t="s">
        <v>482</v>
      </c>
      <c r="AD18" s="185" t="s">
        <v>483</v>
      </c>
      <c r="AE18" s="185" t="s">
        <v>484</v>
      </c>
      <c r="AF18" s="185" t="s">
        <v>522</v>
      </c>
      <c r="AG18" s="145" t="s">
        <v>345</v>
      </c>
      <c r="AH18" s="145" t="s">
        <v>346</v>
      </c>
      <c r="AI18" s="145" t="s">
        <v>347</v>
      </c>
      <c r="AJ18" s="145" t="s">
        <v>348</v>
      </c>
      <c r="AK18" s="145" t="s">
        <v>349</v>
      </c>
      <c r="AL18" s="145" t="s">
        <v>350</v>
      </c>
      <c r="AM18" s="143" t="s">
        <v>351</v>
      </c>
      <c r="AN18" s="184" t="s">
        <v>352</v>
      </c>
      <c r="AO18" s="140" t="s">
        <v>353</v>
      </c>
      <c r="AP18" s="140" t="s">
        <v>354</v>
      </c>
      <c r="AQ18" s="140" t="s">
        <v>355</v>
      </c>
      <c r="AR18" s="140" t="s">
        <v>356</v>
      </c>
      <c r="AS18" s="140" t="s">
        <v>357</v>
      </c>
      <c r="AT18" s="141" t="s">
        <v>358</v>
      </c>
      <c r="AU18" s="144" t="s">
        <v>523</v>
      </c>
      <c r="AV18" s="145" t="s">
        <v>524</v>
      </c>
      <c r="AW18" s="145" t="s">
        <v>525</v>
      </c>
      <c r="AX18" s="145" t="s">
        <v>526</v>
      </c>
      <c r="AY18" s="145" t="s">
        <v>527</v>
      </c>
      <c r="AZ18" s="145" t="s">
        <v>528</v>
      </c>
      <c r="BA18" s="145" t="s">
        <v>529</v>
      </c>
      <c r="BB18" s="185" t="s">
        <v>530</v>
      </c>
      <c r="BC18" s="185" t="s">
        <v>531</v>
      </c>
      <c r="BD18" s="185" t="s">
        <v>532</v>
      </c>
      <c r="BE18" s="185" t="s">
        <v>533</v>
      </c>
      <c r="BF18" s="185" t="s">
        <v>534</v>
      </c>
      <c r="BG18" s="185" t="s">
        <v>535</v>
      </c>
      <c r="BH18" s="185" t="s">
        <v>536</v>
      </c>
      <c r="BI18" s="145" t="s">
        <v>523</v>
      </c>
      <c r="BJ18" s="145" t="s">
        <v>524</v>
      </c>
      <c r="BK18" s="145" t="s">
        <v>525</v>
      </c>
      <c r="BL18" s="145" t="s">
        <v>526</v>
      </c>
      <c r="BM18" s="145" t="s">
        <v>527</v>
      </c>
      <c r="BN18" s="145" t="s">
        <v>528</v>
      </c>
      <c r="BO18" s="143" t="s">
        <v>529</v>
      </c>
      <c r="BP18" s="184" t="s">
        <v>530</v>
      </c>
      <c r="BQ18" s="140" t="s">
        <v>531</v>
      </c>
      <c r="BR18" s="140" t="s">
        <v>532</v>
      </c>
      <c r="BS18" s="140" t="s">
        <v>533</v>
      </c>
      <c r="BT18" s="140" t="s">
        <v>534</v>
      </c>
      <c r="BU18" s="140" t="s">
        <v>535</v>
      </c>
      <c r="BV18" s="140" t="s">
        <v>536</v>
      </c>
      <c r="BW18" s="140" t="s">
        <v>359</v>
      </c>
      <c r="BX18" s="140" t="s">
        <v>360</v>
      </c>
      <c r="BY18" s="140" t="s">
        <v>361</v>
      </c>
      <c r="BZ18" s="140" t="s">
        <v>362</v>
      </c>
      <c r="CA18" s="140" t="s">
        <v>363</v>
      </c>
      <c r="CB18" s="140" t="s">
        <v>364</v>
      </c>
      <c r="CC18" s="140" t="s">
        <v>365</v>
      </c>
      <c r="CD18" s="140" t="s">
        <v>366</v>
      </c>
      <c r="CE18" s="140" t="s">
        <v>367</v>
      </c>
      <c r="CF18" s="140" t="s">
        <v>368</v>
      </c>
      <c r="CG18" s="140" t="s">
        <v>369</v>
      </c>
      <c r="CH18" s="140" t="s">
        <v>370</v>
      </c>
      <c r="CI18" s="140" t="s">
        <v>371</v>
      </c>
      <c r="CJ18" s="141" t="s">
        <v>372</v>
      </c>
      <c r="CK18" s="201">
        <v>8</v>
      </c>
      <c r="CL18" s="105"/>
    </row>
    <row r="19" spans="1:90" ht="48" customHeight="1" x14ac:dyDescent="0.25">
      <c r="A19" s="105"/>
      <c r="B19" s="449">
        <v>0</v>
      </c>
      <c r="C19" s="440" t="s">
        <v>92</v>
      </c>
      <c r="D19" s="441" t="s">
        <v>93</v>
      </c>
      <c r="E19" s="440">
        <f>E20+E21+E22+E23+E24+E25</f>
        <v>1.5501</v>
      </c>
      <c r="F19" s="440">
        <f t="shared" ref="F19:BQ19" si="0">F20+F21+F22+F23+F24+F25</f>
        <v>0</v>
      </c>
      <c r="G19" s="440">
        <f t="shared" si="0"/>
        <v>6.6890999999999998</v>
      </c>
      <c r="H19" s="440">
        <f t="shared" si="0"/>
        <v>1.18</v>
      </c>
      <c r="I19" s="440">
        <f t="shared" si="0"/>
        <v>5.6141000000000005</v>
      </c>
      <c r="J19" s="440">
        <f t="shared" si="0"/>
        <v>0</v>
      </c>
      <c r="K19" s="440">
        <f t="shared" si="0"/>
        <v>0</v>
      </c>
      <c r="L19" s="440">
        <f t="shared" si="0"/>
        <v>1.8</v>
      </c>
      <c r="M19" s="440">
        <f t="shared" si="0"/>
        <v>0</v>
      </c>
      <c r="N19" s="440">
        <f t="shared" si="0"/>
        <v>6.6890999999999998</v>
      </c>
      <c r="O19" s="440">
        <f t="shared" si="0"/>
        <v>1.18</v>
      </c>
      <c r="P19" s="440">
        <f t="shared" si="0"/>
        <v>5.6141000000000005</v>
      </c>
      <c r="Q19" s="440">
        <f t="shared" si="0"/>
        <v>0</v>
      </c>
      <c r="R19" s="440">
        <f t="shared" si="0"/>
        <v>0</v>
      </c>
      <c r="S19" s="440">
        <f t="shared" si="0"/>
        <v>0</v>
      </c>
      <c r="T19" s="440">
        <f t="shared" si="0"/>
        <v>0</v>
      </c>
      <c r="U19" s="440">
        <f t="shared" si="0"/>
        <v>0</v>
      </c>
      <c r="V19" s="440">
        <f t="shared" si="0"/>
        <v>0</v>
      </c>
      <c r="W19" s="440">
        <f t="shared" si="0"/>
        <v>0</v>
      </c>
      <c r="X19" s="440">
        <f t="shared" si="0"/>
        <v>0</v>
      </c>
      <c r="Y19" s="440">
        <f t="shared" si="0"/>
        <v>0</v>
      </c>
      <c r="Z19" s="440">
        <f t="shared" si="0"/>
        <v>0</v>
      </c>
      <c r="AA19" s="440">
        <f t="shared" si="0"/>
        <v>0</v>
      </c>
      <c r="AB19" s="440">
        <f t="shared" si="0"/>
        <v>0</v>
      </c>
      <c r="AC19" s="440">
        <f t="shared" si="0"/>
        <v>0</v>
      </c>
      <c r="AD19" s="440">
        <f t="shared" si="0"/>
        <v>0</v>
      </c>
      <c r="AE19" s="440">
        <f t="shared" si="0"/>
        <v>0</v>
      </c>
      <c r="AF19" s="440">
        <f t="shared" si="0"/>
        <v>0</v>
      </c>
      <c r="AG19" s="440">
        <f t="shared" si="0"/>
        <v>0.55000000000000004</v>
      </c>
      <c r="AH19" s="440">
        <f t="shared" si="0"/>
        <v>0</v>
      </c>
      <c r="AI19" s="440">
        <f t="shared" si="0"/>
        <v>3.5550999999999999</v>
      </c>
      <c r="AJ19" s="440">
        <f t="shared" si="0"/>
        <v>1.18</v>
      </c>
      <c r="AK19" s="440">
        <f t="shared" si="0"/>
        <v>2.7191000000000001</v>
      </c>
      <c r="AL19" s="440">
        <f t="shared" si="0"/>
        <v>0</v>
      </c>
      <c r="AM19" s="440">
        <f t="shared" si="0"/>
        <v>0</v>
      </c>
      <c r="AN19" s="440">
        <f t="shared" si="0"/>
        <v>0.55000000000000004</v>
      </c>
      <c r="AO19" s="440">
        <f t="shared" si="0"/>
        <v>0</v>
      </c>
      <c r="AP19" s="440">
        <f t="shared" si="0"/>
        <v>5.8869999999999996</v>
      </c>
      <c r="AQ19" s="440">
        <f t="shared" si="0"/>
        <v>1.18</v>
      </c>
      <c r="AR19" s="440">
        <f t="shared" si="0"/>
        <v>3.2370000000000001</v>
      </c>
      <c r="AS19" s="440">
        <f t="shared" si="0"/>
        <v>0</v>
      </c>
      <c r="AT19" s="440">
        <f t="shared" si="0"/>
        <v>0</v>
      </c>
      <c r="AU19" s="440">
        <f t="shared" si="0"/>
        <v>0.25009999999999999</v>
      </c>
      <c r="AV19" s="440">
        <f t="shared" si="0"/>
        <v>0</v>
      </c>
      <c r="AW19" s="440">
        <f t="shared" si="0"/>
        <v>2.3319999999999999</v>
      </c>
      <c r="AX19" s="440">
        <f t="shared" si="0"/>
        <v>0</v>
      </c>
      <c r="AY19" s="440">
        <f t="shared" si="0"/>
        <v>0.89800000000000002</v>
      </c>
      <c r="AZ19" s="440">
        <f t="shared" si="0"/>
        <v>0</v>
      </c>
      <c r="BA19" s="440">
        <f t="shared" si="0"/>
        <v>0</v>
      </c>
      <c r="BB19" s="440">
        <f t="shared" si="0"/>
        <v>0.5</v>
      </c>
      <c r="BC19" s="440">
        <f t="shared" si="0"/>
        <v>0</v>
      </c>
      <c r="BD19" s="440">
        <f t="shared" si="0"/>
        <v>1E-4</v>
      </c>
      <c r="BE19" s="440">
        <f t="shared" si="0"/>
        <v>0</v>
      </c>
      <c r="BF19" s="440">
        <f t="shared" si="0"/>
        <v>0.38009999999999999</v>
      </c>
      <c r="BG19" s="440">
        <f t="shared" si="0"/>
        <v>0</v>
      </c>
      <c r="BH19" s="440">
        <f t="shared" si="0"/>
        <v>0</v>
      </c>
      <c r="BI19" s="440">
        <f t="shared" si="0"/>
        <v>0.75</v>
      </c>
      <c r="BJ19" s="440">
        <f t="shared" si="0"/>
        <v>0</v>
      </c>
      <c r="BK19" s="440">
        <f t="shared" si="0"/>
        <v>0.80199999999999994</v>
      </c>
      <c r="BL19" s="440">
        <f t="shared" si="0"/>
        <v>0</v>
      </c>
      <c r="BM19" s="440">
        <f t="shared" si="0"/>
        <v>1.9970000000000001</v>
      </c>
      <c r="BN19" s="440">
        <f t="shared" si="0"/>
        <v>0</v>
      </c>
      <c r="BO19" s="440">
        <f t="shared" si="0"/>
        <v>0</v>
      </c>
      <c r="BP19" s="440">
        <f t="shared" si="0"/>
        <v>0.75</v>
      </c>
      <c r="BQ19" s="440">
        <f t="shared" si="0"/>
        <v>0</v>
      </c>
      <c r="BR19" s="440">
        <f t="shared" ref="BR19:CJ19" si="1">BR20+BR21+BR22+BR23+BR24+BR25</f>
        <v>0.80199999999999994</v>
      </c>
      <c r="BS19" s="440">
        <f t="shared" si="1"/>
        <v>0</v>
      </c>
      <c r="BT19" s="440">
        <f t="shared" si="1"/>
        <v>1.9970000000000001</v>
      </c>
      <c r="BU19" s="440">
        <f t="shared" si="1"/>
        <v>0</v>
      </c>
      <c r="BV19" s="440">
        <f t="shared" si="1"/>
        <v>0</v>
      </c>
      <c r="BW19" s="440">
        <f t="shared" si="1"/>
        <v>1.5501</v>
      </c>
      <c r="BX19" s="440">
        <f t="shared" si="1"/>
        <v>0</v>
      </c>
      <c r="BY19" s="440">
        <f t="shared" si="1"/>
        <v>6.6890999999999998</v>
      </c>
      <c r="BZ19" s="440">
        <f t="shared" si="1"/>
        <v>1.18</v>
      </c>
      <c r="CA19" s="440">
        <f t="shared" si="1"/>
        <v>5.6141000000000005</v>
      </c>
      <c r="CB19" s="440">
        <f t="shared" si="1"/>
        <v>0</v>
      </c>
      <c r="CC19" s="440">
        <f t="shared" si="1"/>
        <v>0</v>
      </c>
      <c r="CD19" s="440">
        <f t="shared" si="1"/>
        <v>1.8</v>
      </c>
      <c r="CE19" s="440">
        <f t="shared" si="1"/>
        <v>0</v>
      </c>
      <c r="CF19" s="440">
        <f t="shared" si="1"/>
        <v>6.6890999999999998</v>
      </c>
      <c r="CG19" s="440">
        <f t="shared" si="1"/>
        <v>1.18</v>
      </c>
      <c r="CH19" s="440">
        <f t="shared" si="1"/>
        <v>5.6141000000000005</v>
      </c>
      <c r="CI19" s="440">
        <f t="shared" si="1"/>
        <v>0</v>
      </c>
      <c r="CJ19" s="440">
        <f t="shared" si="1"/>
        <v>0</v>
      </c>
      <c r="CK19" s="440">
        <f t="shared" ref="CK19" si="2">SUBTOTAL(9,CK20:CK92)</f>
        <v>0</v>
      </c>
      <c r="CL19" s="202"/>
    </row>
    <row r="20" spans="1:90" ht="42" customHeight="1" x14ac:dyDescent="0.25">
      <c r="A20" s="105"/>
      <c r="B20" s="443" t="s">
        <v>94</v>
      </c>
      <c r="C20" s="72" t="s">
        <v>95</v>
      </c>
      <c r="D20" s="444" t="s">
        <v>93</v>
      </c>
      <c r="E20" s="72">
        <f>E27</f>
        <v>0</v>
      </c>
      <c r="F20" s="72">
        <v>0</v>
      </c>
      <c r="G20" s="72">
        <v>0</v>
      </c>
      <c r="H20" s="72">
        <v>0</v>
      </c>
      <c r="I20" s="72">
        <v>0</v>
      </c>
      <c r="J20" s="72">
        <v>0</v>
      </c>
      <c r="K20" s="72">
        <v>0</v>
      </c>
      <c r="L20" s="72">
        <f>L27</f>
        <v>0</v>
      </c>
      <c r="M20" s="72">
        <v>0</v>
      </c>
      <c r="N20" s="72">
        <v>0</v>
      </c>
      <c r="O20" s="72">
        <v>0</v>
      </c>
      <c r="P20" s="72">
        <v>0</v>
      </c>
      <c r="Q20" s="72">
        <v>0</v>
      </c>
      <c r="R20" s="72">
        <v>0</v>
      </c>
      <c r="S20" s="72">
        <f t="shared" ref="S20:CD20" si="3">S27</f>
        <v>0</v>
      </c>
      <c r="T20" s="72">
        <f t="shared" si="3"/>
        <v>0</v>
      </c>
      <c r="U20" s="72">
        <f t="shared" si="3"/>
        <v>0</v>
      </c>
      <c r="V20" s="72">
        <f t="shared" si="3"/>
        <v>0</v>
      </c>
      <c r="W20" s="72">
        <f t="shared" si="3"/>
        <v>0</v>
      </c>
      <c r="X20" s="72">
        <f t="shared" si="3"/>
        <v>0</v>
      </c>
      <c r="Y20" s="72">
        <f t="shared" si="3"/>
        <v>0</v>
      </c>
      <c r="Z20" s="72">
        <f t="shared" si="3"/>
        <v>0</v>
      </c>
      <c r="AA20" s="72">
        <f t="shared" si="3"/>
        <v>0</v>
      </c>
      <c r="AB20" s="72">
        <f t="shared" si="3"/>
        <v>0</v>
      </c>
      <c r="AC20" s="72">
        <f t="shared" si="3"/>
        <v>0</v>
      </c>
      <c r="AD20" s="72">
        <f t="shared" si="3"/>
        <v>0</v>
      </c>
      <c r="AE20" s="72">
        <f t="shared" si="3"/>
        <v>0</v>
      </c>
      <c r="AF20" s="72">
        <f t="shared" si="3"/>
        <v>0</v>
      </c>
      <c r="AG20" s="72">
        <f t="shared" si="3"/>
        <v>0</v>
      </c>
      <c r="AH20" s="72">
        <f t="shared" si="3"/>
        <v>0</v>
      </c>
      <c r="AI20" s="72">
        <f t="shared" si="3"/>
        <v>0</v>
      </c>
      <c r="AJ20" s="72">
        <f t="shared" si="3"/>
        <v>0</v>
      </c>
      <c r="AK20" s="72">
        <f t="shared" si="3"/>
        <v>0</v>
      </c>
      <c r="AL20" s="72">
        <f t="shared" si="3"/>
        <v>0</v>
      </c>
      <c r="AM20" s="72">
        <f t="shared" si="3"/>
        <v>0</v>
      </c>
      <c r="AN20" s="72">
        <f t="shared" si="3"/>
        <v>0</v>
      </c>
      <c r="AO20" s="72">
        <f t="shared" si="3"/>
        <v>0</v>
      </c>
      <c r="AP20" s="72">
        <f t="shared" si="3"/>
        <v>0</v>
      </c>
      <c r="AQ20" s="72">
        <f t="shared" si="3"/>
        <v>0</v>
      </c>
      <c r="AR20" s="72">
        <f t="shared" si="3"/>
        <v>0</v>
      </c>
      <c r="AS20" s="72">
        <f t="shared" si="3"/>
        <v>0</v>
      </c>
      <c r="AT20" s="72">
        <f t="shared" si="3"/>
        <v>0</v>
      </c>
      <c r="AU20" s="72">
        <f t="shared" si="3"/>
        <v>0</v>
      </c>
      <c r="AV20" s="72">
        <f t="shared" si="3"/>
        <v>0</v>
      </c>
      <c r="AW20" s="72">
        <f t="shared" si="3"/>
        <v>0</v>
      </c>
      <c r="AX20" s="72">
        <f t="shared" si="3"/>
        <v>0</v>
      </c>
      <c r="AY20" s="72">
        <f t="shared" si="3"/>
        <v>0</v>
      </c>
      <c r="AZ20" s="72">
        <f t="shared" si="3"/>
        <v>0</v>
      </c>
      <c r="BA20" s="72">
        <f t="shared" si="3"/>
        <v>0</v>
      </c>
      <c r="BB20" s="72">
        <f t="shared" si="3"/>
        <v>0</v>
      </c>
      <c r="BC20" s="72">
        <f t="shared" si="3"/>
        <v>0</v>
      </c>
      <c r="BD20" s="72">
        <f t="shared" si="3"/>
        <v>0</v>
      </c>
      <c r="BE20" s="72">
        <f t="shared" si="3"/>
        <v>0</v>
      </c>
      <c r="BF20" s="72">
        <f t="shared" si="3"/>
        <v>0</v>
      </c>
      <c r="BG20" s="72">
        <f t="shared" si="3"/>
        <v>0</v>
      </c>
      <c r="BH20" s="72">
        <f t="shared" si="3"/>
        <v>0</v>
      </c>
      <c r="BI20" s="72">
        <f t="shared" si="3"/>
        <v>0</v>
      </c>
      <c r="BJ20" s="72">
        <f t="shared" si="3"/>
        <v>0</v>
      </c>
      <c r="BK20" s="72">
        <f t="shared" si="3"/>
        <v>0</v>
      </c>
      <c r="BL20" s="72">
        <f t="shared" si="3"/>
        <v>0</v>
      </c>
      <c r="BM20" s="72">
        <f t="shared" si="3"/>
        <v>0</v>
      </c>
      <c r="BN20" s="72">
        <f t="shared" si="3"/>
        <v>0</v>
      </c>
      <c r="BO20" s="72">
        <f t="shared" si="3"/>
        <v>0</v>
      </c>
      <c r="BP20" s="72">
        <f t="shared" si="3"/>
        <v>0</v>
      </c>
      <c r="BQ20" s="72">
        <f t="shared" si="3"/>
        <v>0</v>
      </c>
      <c r="BR20" s="72">
        <f t="shared" si="3"/>
        <v>0</v>
      </c>
      <c r="BS20" s="72">
        <f t="shared" si="3"/>
        <v>0</v>
      </c>
      <c r="BT20" s="72">
        <f t="shared" si="3"/>
        <v>0</v>
      </c>
      <c r="BU20" s="72">
        <f t="shared" si="3"/>
        <v>0</v>
      </c>
      <c r="BV20" s="72">
        <f t="shared" si="3"/>
        <v>0</v>
      </c>
      <c r="BW20" s="72">
        <f t="shared" si="3"/>
        <v>0</v>
      </c>
      <c r="BX20" s="72">
        <f t="shared" si="3"/>
        <v>0</v>
      </c>
      <c r="BY20" s="72">
        <f>BY27</f>
        <v>0</v>
      </c>
      <c r="BZ20" s="72">
        <f t="shared" si="3"/>
        <v>0</v>
      </c>
      <c r="CA20" s="72">
        <f>CA27</f>
        <v>0</v>
      </c>
      <c r="CB20" s="72">
        <f t="shared" si="3"/>
        <v>0</v>
      </c>
      <c r="CC20" s="72">
        <f t="shared" si="3"/>
        <v>0</v>
      </c>
      <c r="CD20" s="72">
        <f t="shared" si="3"/>
        <v>0</v>
      </c>
      <c r="CE20" s="72">
        <f t="shared" ref="CE20:CJ20" si="4">CE27</f>
        <v>0</v>
      </c>
      <c r="CF20" s="72">
        <f t="shared" si="4"/>
        <v>0</v>
      </c>
      <c r="CG20" s="72">
        <f t="shared" si="4"/>
        <v>0</v>
      </c>
      <c r="CH20" s="72">
        <f t="shared" si="4"/>
        <v>0</v>
      </c>
      <c r="CI20" s="72">
        <f t="shared" si="4"/>
        <v>0</v>
      </c>
      <c r="CJ20" s="72">
        <f t="shared" si="4"/>
        <v>0</v>
      </c>
      <c r="CK20" s="72" t="s">
        <v>190</v>
      </c>
      <c r="CL20" s="105"/>
    </row>
    <row r="21" spans="1:90" ht="42" customHeight="1" x14ac:dyDescent="0.25">
      <c r="A21" s="105"/>
      <c r="B21" s="443" t="s">
        <v>96</v>
      </c>
      <c r="C21" s="72" t="s">
        <v>97</v>
      </c>
      <c r="D21" s="444" t="s">
        <v>93</v>
      </c>
      <c r="E21" s="72">
        <f>E40</f>
        <v>0</v>
      </c>
      <c r="F21" s="72">
        <f t="shared" ref="F21:K21" si="5">F40</f>
        <v>0</v>
      </c>
      <c r="G21" s="72">
        <f t="shared" si="5"/>
        <v>0</v>
      </c>
      <c r="H21" s="72">
        <f t="shared" si="5"/>
        <v>0</v>
      </c>
      <c r="I21" s="72">
        <f t="shared" si="5"/>
        <v>0</v>
      </c>
      <c r="J21" s="72">
        <f t="shared" si="5"/>
        <v>0</v>
      </c>
      <c r="K21" s="72">
        <f t="shared" si="5"/>
        <v>0</v>
      </c>
      <c r="L21" s="72">
        <f>L40</f>
        <v>0</v>
      </c>
      <c r="M21" s="72">
        <v>0</v>
      </c>
      <c r="N21" s="72">
        <v>0</v>
      </c>
      <c r="O21" s="72">
        <v>0</v>
      </c>
      <c r="P21" s="72">
        <f>P40</f>
        <v>0</v>
      </c>
      <c r="Q21" s="72">
        <v>0</v>
      </c>
      <c r="R21" s="72">
        <v>0</v>
      </c>
      <c r="S21" s="72">
        <f t="shared" ref="S21:CC21" si="6">S40</f>
        <v>0</v>
      </c>
      <c r="T21" s="72">
        <f t="shared" si="6"/>
        <v>0</v>
      </c>
      <c r="U21" s="72">
        <f t="shared" si="6"/>
        <v>0</v>
      </c>
      <c r="V21" s="72">
        <f t="shared" si="6"/>
        <v>0</v>
      </c>
      <c r="W21" s="72">
        <f t="shared" si="6"/>
        <v>0</v>
      </c>
      <c r="X21" s="72">
        <f t="shared" si="6"/>
        <v>0</v>
      </c>
      <c r="Y21" s="72">
        <f t="shared" si="6"/>
        <v>0</v>
      </c>
      <c r="Z21" s="72">
        <f t="shared" si="6"/>
        <v>0</v>
      </c>
      <c r="AA21" s="72">
        <f t="shared" si="6"/>
        <v>0</v>
      </c>
      <c r="AB21" s="72">
        <f t="shared" si="6"/>
        <v>0</v>
      </c>
      <c r="AC21" s="72">
        <f t="shared" si="6"/>
        <v>0</v>
      </c>
      <c r="AD21" s="72">
        <f t="shared" si="6"/>
        <v>0</v>
      </c>
      <c r="AE21" s="72">
        <f t="shared" si="6"/>
        <v>0</v>
      </c>
      <c r="AF21" s="72">
        <f t="shared" si="6"/>
        <v>0</v>
      </c>
      <c r="AG21" s="72">
        <f t="shared" si="6"/>
        <v>0</v>
      </c>
      <c r="AH21" s="72">
        <f t="shared" si="6"/>
        <v>0</v>
      </c>
      <c r="AI21" s="72">
        <f t="shared" si="6"/>
        <v>0</v>
      </c>
      <c r="AJ21" s="72">
        <f t="shared" si="6"/>
        <v>0</v>
      </c>
      <c r="AK21" s="72">
        <f t="shared" si="6"/>
        <v>0</v>
      </c>
      <c r="AL21" s="72">
        <f t="shared" si="6"/>
        <v>0</v>
      </c>
      <c r="AM21" s="72">
        <f t="shared" si="6"/>
        <v>0</v>
      </c>
      <c r="AN21" s="72">
        <f t="shared" si="6"/>
        <v>0</v>
      </c>
      <c r="AO21" s="72">
        <f t="shared" si="6"/>
        <v>0</v>
      </c>
      <c r="AP21" s="72">
        <f t="shared" si="6"/>
        <v>0</v>
      </c>
      <c r="AQ21" s="72">
        <f t="shared" si="6"/>
        <v>0</v>
      </c>
      <c r="AR21" s="72">
        <f t="shared" si="6"/>
        <v>0</v>
      </c>
      <c r="AS21" s="72">
        <f t="shared" si="6"/>
        <v>0</v>
      </c>
      <c r="AT21" s="72">
        <f t="shared" si="6"/>
        <v>0</v>
      </c>
      <c r="AU21" s="72">
        <f t="shared" si="6"/>
        <v>0</v>
      </c>
      <c r="AV21" s="72">
        <f t="shared" si="6"/>
        <v>0</v>
      </c>
      <c r="AW21" s="72">
        <f t="shared" si="6"/>
        <v>0</v>
      </c>
      <c r="AX21" s="72">
        <f t="shared" si="6"/>
        <v>0</v>
      </c>
      <c r="AY21" s="72">
        <f t="shared" si="6"/>
        <v>0</v>
      </c>
      <c r="AZ21" s="72">
        <f t="shared" si="6"/>
        <v>0</v>
      </c>
      <c r="BA21" s="72">
        <f t="shared" si="6"/>
        <v>0</v>
      </c>
      <c r="BB21" s="72">
        <f t="shared" si="6"/>
        <v>0</v>
      </c>
      <c r="BC21" s="72">
        <f t="shared" si="6"/>
        <v>0</v>
      </c>
      <c r="BD21" s="72">
        <f t="shared" si="6"/>
        <v>0</v>
      </c>
      <c r="BE21" s="72">
        <f t="shared" si="6"/>
        <v>0</v>
      </c>
      <c r="BF21" s="72">
        <f t="shared" si="6"/>
        <v>0</v>
      </c>
      <c r="BG21" s="72">
        <f t="shared" si="6"/>
        <v>0</v>
      </c>
      <c r="BH21" s="72">
        <f t="shared" si="6"/>
        <v>0</v>
      </c>
      <c r="BI21" s="72">
        <f t="shared" si="6"/>
        <v>0</v>
      </c>
      <c r="BJ21" s="72">
        <f t="shared" si="6"/>
        <v>0</v>
      </c>
      <c r="BK21" s="72">
        <f t="shared" si="6"/>
        <v>0</v>
      </c>
      <c r="BL21" s="72">
        <f t="shared" si="6"/>
        <v>0</v>
      </c>
      <c r="BM21" s="72">
        <f t="shared" si="6"/>
        <v>0</v>
      </c>
      <c r="BN21" s="72">
        <f t="shared" si="6"/>
        <v>0</v>
      </c>
      <c r="BO21" s="72">
        <f t="shared" si="6"/>
        <v>0</v>
      </c>
      <c r="BP21" s="72">
        <f t="shared" si="6"/>
        <v>0</v>
      </c>
      <c r="BQ21" s="72">
        <f t="shared" si="6"/>
        <v>0</v>
      </c>
      <c r="BR21" s="72">
        <f t="shared" si="6"/>
        <v>0</v>
      </c>
      <c r="BS21" s="72">
        <f t="shared" si="6"/>
        <v>0</v>
      </c>
      <c r="BT21" s="72">
        <f t="shared" si="6"/>
        <v>0</v>
      </c>
      <c r="BU21" s="72">
        <f t="shared" si="6"/>
        <v>0</v>
      </c>
      <c r="BV21" s="72">
        <f t="shared" si="6"/>
        <v>0</v>
      </c>
      <c r="BW21" s="72">
        <f>BW40</f>
        <v>0</v>
      </c>
      <c r="BX21" s="72">
        <f t="shared" si="6"/>
        <v>0</v>
      </c>
      <c r="BY21" s="72">
        <f>BY40</f>
        <v>0</v>
      </c>
      <c r="BZ21" s="72">
        <f>BZ40</f>
        <v>0</v>
      </c>
      <c r="CA21" s="72">
        <f>CA40</f>
        <v>0</v>
      </c>
      <c r="CB21" s="72">
        <f t="shared" si="6"/>
        <v>0</v>
      </c>
      <c r="CC21" s="72">
        <f t="shared" si="6"/>
        <v>0</v>
      </c>
      <c r="CD21" s="72">
        <f t="shared" ref="CD21:CJ21" si="7">CD40</f>
        <v>0</v>
      </c>
      <c r="CE21" s="72">
        <f t="shared" si="7"/>
        <v>0</v>
      </c>
      <c r="CF21" s="72">
        <f t="shared" si="7"/>
        <v>0</v>
      </c>
      <c r="CG21" s="72">
        <f t="shared" si="7"/>
        <v>0</v>
      </c>
      <c r="CH21" s="72">
        <f t="shared" si="7"/>
        <v>0</v>
      </c>
      <c r="CI21" s="72">
        <f t="shared" si="7"/>
        <v>0</v>
      </c>
      <c r="CJ21" s="72">
        <f t="shared" si="7"/>
        <v>0</v>
      </c>
      <c r="CK21" s="72" t="s">
        <v>190</v>
      </c>
      <c r="CL21" s="105"/>
    </row>
    <row r="22" spans="1:90" ht="42" customHeight="1" x14ac:dyDescent="0.25">
      <c r="A22" s="105"/>
      <c r="B22" s="443" t="s">
        <v>98</v>
      </c>
      <c r="C22" s="72" t="s">
        <v>99</v>
      </c>
      <c r="D22" s="444" t="s">
        <v>93</v>
      </c>
      <c r="E22" s="72">
        <f>E71</f>
        <v>0</v>
      </c>
      <c r="F22" s="72">
        <v>0</v>
      </c>
      <c r="G22" s="72">
        <v>0</v>
      </c>
      <c r="H22" s="72">
        <v>0</v>
      </c>
      <c r="I22" s="72">
        <v>0</v>
      </c>
      <c r="J22" s="72">
        <v>0</v>
      </c>
      <c r="K22" s="72">
        <v>0</v>
      </c>
      <c r="L22" s="72">
        <f>L71</f>
        <v>0</v>
      </c>
      <c r="M22" s="72">
        <v>0</v>
      </c>
      <c r="N22" s="72">
        <v>0</v>
      </c>
      <c r="O22" s="72">
        <v>0</v>
      </c>
      <c r="P22" s="72">
        <v>0</v>
      </c>
      <c r="Q22" s="72">
        <v>0</v>
      </c>
      <c r="R22" s="72">
        <v>0</v>
      </c>
      <c r="S22" s="72">
        <f t="shared" ref="S22:CD22" si="8">S71</f>
        <v>0</v>
      </c>
      <c r="T22" s="72">
        <f t="shared" si="8"/>
        <v>0</v>
      </c>
      <c r="U22" s="72">
        <f t="shared" si="8"/>
        <v>0</v>
      </c>
      <c r="V22" s="72">
        <f t="shared" si="8"/>
        <v>0</v>
      </c>
      <c r="W22" s="72">
        <f t="shared" si="8"/>
        <v>0</v>
      </c>
      <c r="X22" s="72">
        <f t="shared" si="8"/>
        <v>0</v>
      </c>
      <c r="Y22" s="72">
        <f t="shared" si="8"/>
        <v>0</v>
      </c>
      <c r="Z22" s="72">
        <f t="shared" si="8"/>
        <v>0</v>
      </c>
      <c r="AA22" s="72">
        <f t="shared" si="8"/>
        <v>0</v>
      </c>
      <c r="AB22" s="72">
        <f t="shared" si="8"/>
        <v>0</v>
      </c>
      <c r="AC22" s="72">
        <f t="shared" si="8"/>
        <v>0</v>
      </c>
      <c r="AD22" s="72">
        <f t="shared" si="8"/>
        <v>0</v>
      </c>
      <c r="AE22" s="72">
        <f t="shared" si="8"/>
        <v>0</v>
      </c>
      <c r="AF22" s="72">
        <f t="shared" si="8"/>
        <v>0</v>
      </c>
      <c r="AG22" s="72">
        <f t="shared" si="8"/>
        <v>0</v>
      </c>
      <c r="AH22" s="72">
        <f t="shared" si="8"/>
        <v>0</v>
      </c>
      <c r="AI22" s="72">
        <f t="shared" si="8"/>
        <v>0</v>
      </c>
      <c r="AJ22" s="72">
        <f t="shared" si="8"/>
        <v>0</v>
      </c>
      <c r="AK22" s="72">
        <f t="shared" si="8"/>
        <v>0</v>
      </c>
      <c r="AL22" s="72">
        <f t="shared" si="8"/>
        <v>0</v>
      </c>
      <c r="AM22" s="72">
        <f t="shared" si="8"/>
        <v>0</v>
      </c>
      <c r="AN22" s="72">
        <f t="shared" si="8"/>
        <v>0</v>
      </c>
      <c r="AO22" s="72">
        <f t="shared" si="8"/>
        <v>0</v>
      </c>
      <c r="AP22" s="72">
        <f t="shared" si="8"/>
        <v>0</v>
      </c>
      <c r="AQ22" s="72">
        <f t="shared" si="8"/>
        <v>0</v>
      </c>
      <c r="AR22" s="72">
        <f t="shared" si="8"/>
        <v>0</v>
      </c>
      <c r="AS22" s="72">
        <f t="shared" si="8"/>
        <v>0</v>
      </c>
      <c r="AT22" s="72">
        <f t="shared" si="8"/>
        <v>0</v>
      </c>
      <c r="AU22" s="72">
        <f t="shared" si="8"/>
        <v>0</v>
      </c>
      <c r="AV22" s="72">
        <f t="shared" si="8"/>
        <v>0</v>
      </c>
      <c r="AW22" s="72">
        <f t="shared" si="8"/>
        <v>0</v>
      </c>
      <c r="AX22" s="72">
        <f t="shared" si="8"/>
        <v>0</v>
      </c>
      <c r="AY22" s="72">
        <f t="shared" si="8"/>
        <v>0</v>
      </c>
      <c r="AZ22" s="72">
        <f t="shared" si="8"/>
        <v>0</v>
      </c>
      <c r="BA22" s="72">
        <f t="shared" si="8"/>
        <v>0</v>
      </c>
      <c r="BB22" s="72">
        <f t="shared" si="8"/>
        <v>0</v>
      </c>
      <c r="BC22" s="72">
        <f t="shared" si="8"/>
        <v>0</v>
      </c>
      <c r="BD22" s="72">
        <f t="shared" si="8"/>
        <v>0</v>
      </c>
      <c r="BE22" s="72">
        <f t="shared" si="8"/>
        <v>0</v>
      </c>
      <c r="BF22" s="72">
        <f t="shared" si="8"/>
        <v>0</v>
      </c>
      <c r="BG22" s="72">
        <f t="shared" si="8"/>
        <v>0</v>
      </c>
      <c r="BH22" s="72">
        <f t="shared" si="8"/>
        <v>0</v>
      </c>
      <c r="BI22" s="72">
        <f t="shared" si="8"/>
        <v>0</v>
      </c>
      <c r="BJ22" s="72">
        <f t="shared" si="8"/>
        <v>0</v>
      </c>
      <c r="BK22" s="72">
        <f t="shared" si="8"/>
        <v>0</v>
      </c>
      <c r="BL22" s="72">
        <f t="shared" si="8"/>
        <v>0</v>
      </c>
      <c r="BM22" s="72">
        <f t="shared" si="8"/>
        <v>0</v>
      </c>
      <c r="BN22" s="72">
        <f t="shared" si="8"/>
        <v>0</v>
      </c>
      <c r="BO22" s="72">
        <f t="shared" si="8"/>
        <v>0</v>
      </c>
      <c r="BP22" s="72">
        <f t="shared" si="8"/>
        <v>0</v>
      </c>
      <c r="BQ22" s="72">
        <f t="shared" si="8"/>
        <v>0</v>
      </c>
      <c r="BR22" s="72">
        <f t="shared" si="8"/>
        <v>0</v>
      </c>
      <c r="BS22" s="72">
        <f t="shared" si="8"/>
        <v>0</v>
      </c>
      <c r="BT22" s="72">
        <f t="shared" si="8"/>
        <v>0</v>
      </c>
      <c r="BU22" s="72">
        <f t="shared" si="8"/>
        <v>0</v>
      </c>
      <c r="BV22" s="72">
        <f t="shared" si="8"/>
        <v>0</v>
      </c>
      <c r="BW22" s="72">
        <f t="shared" si="8"/>
        <v>0</v>
      </c>
      <c r="BX22" s="72">
        <f t="shared" si="8"/>
        <v>0</v>
      </c>
      <c r="BY22" s="72">
        <f t="shared" si="8"/>
        <v>0</v>
      </c>
      <c r="BZ22" s="72">
        <f t="shared" si="8"/>
        <v>0</v>
      </c>
      <c r="CA22" s="72">
        <f t="shared" si="8"/>
        <v>0</v>
      </c>
      <c r="CB22" s="72">
        <f t="shared" si="8"/>
        <v>0</v>
      </c>
      <c r="CC22" s="72">
        <f t="shared" si="8"/>
        <v>0</v>
      </c>
      <c r="CD22" s="72">
        <f t="shared" si="8"/>
        <v>0</v>
      </c>
      <c r="CE22" s="72">
        <f t="shared" ref="CE22:CJ22" si="9">CE71</f>
        <v>0</v>
      </c>
      <c r="CF22" s="72">
        <f t="shared" si="9"/>
        <v>0</v>
      </c>
      <c r="CG22" s="72">
        <f t="shared" si="9"/>
        <v>0</v>
      </c>
      <c r="CH22" s="72">
        <f t="shared" si="9"/>
        <v>0</v>
      </c>
      <c r="CI22" s="72">
        <f t="shared" si="9"/>
        <v>0</v>
      </c>
      <c r="CJ22" s="72">
        <f t="shared" si="9"/>
        <v>0</v>
      </c>
      <c r="CK22" s="72" t="s">
        <v>190</v>
      </c>
      <c r="CL22" s="105"/>
    </row>
    <row r="23" spans="1:90" ht="42" customHeight="1" x14ac:dyDescent="0.25">
      <c r="A23" s="105"/>
      <c r="B23" s="443" t="s">
        <v>100</v>
      </c>
      <c r="C23" s="72" t="s">
        <v>101</v>
      </c>
      <c r="D23" s="444" t="s">
        <v>93</v>
      </c>
      <c r="E23" s="72">
        <f>E74</f>
        <v>1.5501</v>
      </c>
      <c r="F23" s="72">
        <f t="shared" ref="F23:K23" si="10">F74</f>
        <v>0</v>
      </c>
      <c r="G23" s="72">
        <f t="shared" si="10"/>
        <v>6.6890999999999998</v>
      </c>
      <c r="H23" s="72">
        <f t="shared" si="10"/>
        <v>1.18</v>
      </c>
      <c r="I23" s="72">
        <f t="shared" si="10"/>
        <v>5.6141000000000005</v>
      </c>
      <c r="J23" s="72">
        <f t="shared" si="10"/>
        <v>0</v>
      </c>
      <c r="K23" s="72">
        <f t="shared" si="10"/>
        <v>0</v>
      </c>
      <c r="L23" s="72">
        <f>L74</f>
        <v>1.8</v>
      </c>
      <c r="M23" s="72">
        <f t="shared" ref="M23:R23" si="11">M74</f>
        <v>0</v>
      </c>
      <c r="N23" s="72">
        <f t="shared" si="11"/>
        <v>6.6890999999999998</v>
      </c>
      <c r="O23" s="72">
        <f t="shared" si="11"/>
        <v>1.18</v>
      </c>
      <c r="P23" s="72">
        <f t="shared" si="11"/>
        <v>5.6141000000000005</v>
      </c>
      <c r="Q23" s="72">
        <f t="shared" si="11"/>
        <v>0</v>
      </c>
      <c r="R23" s="72">
        <f t="shared" si="11"/>
        <v>0</v>
      </c>
      <c r="S23" s="72">
        <f t="shared" ref="S23:CD23" si="12">S74</f>
        <v>0</v>
      </c>
      <c r="T23" s="72">
        <f t="shared" si="12"/>
        <v>0</v>
      </c>
      <c r="U23" s="72">
        <f t="shared" si="12"/>
        <v>0</v>
      </c>
      <c r="V23" s="72">
        <f t="shared" si="12"/>
        <v>0</v>
      </c>
      <c r="W23" s="72">
        <f t="shared" si="12"/>
        <v>0</v>
      </c>
      <c r="X23" s="72">
        <f t="shared" si="12"/>
        <v>0</v>
      </c>
      <c r="Y23" s="72">
        <f t="shared" si="12"/>
        <v>0</v>
      </c>
      <c r="Z23" s="72">
        <f t="shared" si="12"/>
        <v>0</v>
      </c>
      <c r="AA23" s="72">
        <f t="shared" si="12"/>
        <v>0</v>
      </c>
      <c r="AB23" s="72">
        <f t="shared" si="12"/>
        <v>0</v>
      </c>
      <c r="AC23" s="72">
        <f t="shared" si="12"/>
        <v>0</v>
      </c>
      <c r="AD23" s="72">
        <f t="shared" si="12"/>
        <v>0</v>
      </c>
      <c r="AE23" s="72">
        <f t="shared" si="12"/>
        <v>0</v>
      </c>
      <c r="AF23" s="72">
        <f t="shared" si="12"/>
        <v>0</v>
      </c>
      <c r="AG23" s="72">
        <f t="shared" si="12"/>
        <v>0.55000000000000004</v>
      </c>
      <c r="AH23" s="72">
        <f t="shared" si="12"/>
        <v>0</v>
      </c>
      <c r="AI23" s="72">
        <f t="shared" si="12"/>
        <v>3.5550999999999999</v>
      </c>
      <c r="AJ23" s="72">
        <f t="shared" si="12"/>
        <v>1.18</v>
      </c>
      <c r="AK23" s="72">
        <f t="shared" si="12"/>
        <v>2.7191000000000001</v>
      </c>
      <c r="AL23" s="72">
        <f t="shared" si="12"/>
        <v>0</v>
      </c>
      <c r="AM23" s="72">
        <f t="shared" si="12"/>
        <v>0</v>
      </c>
      <c r="AN23" s="72">
        <f t="shared" si="12"/>
        <v>0.55000000000000004</v>
      </c>
      <c r="AO23" s="72">
        <f t="shared" si="12"/>
        <v>0</v>
      </c>
      <c r="AP23" s="72">
        <f t="shared" si="12"/>
        <v>5.8869999999999996</v>
      </c>
      <c r="AQ23" s="72">
        <f t="shared" si="12"/>
        <v>1.18</v>
      </c>
      <c r="AR23" s="72">
        <f t="shared" si="12"/>
        <v>3.2370000000000001</v>
      </c>
      <c r="AS23" s="72">
        <f t="shared" si="12"/>
        <v>0</v>
      </c>
      <c r="AT23" s="72">
        <f t="shared" si="12"/>
        <v>0</v>
      </c>
      <c r="AU23" s="72">
        <f t="shared" si="12"/>
        <v>0.25009999999999999</v>
      </c>
      <c r="AV23" s="72">
        <f t="shared" si="12"/>
        <v>0</v>
      </c>
      <c r="AW23" s="72">
        <f t="shared" si="12"/>
        <v>2.3319999999999999</v>
      </c>
      <c r="AX23" s="72">
        <f t="shared" si="12"/>
        <v>0</v>
      </c>
      <c r="AY23" s="72">
        <f t="shared" si="12"/>
        <v>0.89800000000000002</v>
      </c>
      <c r="AZ23" s="72">
        <f t="shared" si="12"/>
        <v>0</v>
      </c>
      <c r="BA23" s="72">
        <f t="shared" si="12"/>
        <v>0</v>
      </c>
      <c r="BB23" s="72">
        <f t="shared" si="12"/>
        <v>0.5</v>
      </c>
      <c r="BC23" s="72">
        <f t="shared" si="12"/>
        <v>0</v>
      </c>
      <c r="BD23" s="72">
        <f t="shared" si="12"/>
        <v>1E-4</v>
      </c>
      <c r="BE23" s="72">
        <f t="shared" si="12"/>
        <v>0</v>
      </c>
      <c r="BF23" s="72">
        <f t="shared" si="12"/>
        <v>0.38009999999999999</v>
      </c>
      <c r="BG23" s="72">
        <f t="shared" si="12"/>
        <v>0</v>
      </c>
      <c r="BH23" s="72">
        <f t="shared" si="12"/>
        <v>0</v>
      </c>
      <c r="BI23" s="72">
        <f t="shared" si="12"/>
        <v>0.75</v>
      </c>
      <c r="BJ23" s="72">
        <f t="shared" si="12"/>
        <v>0</v>
      </c>
      <c r="BK23" s="72">
        <f t="shared" si="12"/>
        <v>0.80199999999999994</v>
      </c>
      <c r="BL23" s="72">
        <f t="shared" si="12"/>
        <v>0</v>
      </c>
      <c r="BM23" s="72">
        <f t="shared" si="12"/>
        <v>1.9970000000000001</v>
      </c>
      <c r="BN23" s="72">
        <f t="shared" si="12"/>
        <v>0</v>
      </c>
      <c r="BO23" s="72">
        <f t="shared" si="12"/>
        <v>0</v>
      </c>
      <c r="BP23" s="72">
        <f t="shared" si="12"/>
        <v>0.75</v>
      </c>
      <c r="BQ23" s="72">
        <f t="shared" si="12"/>
        <v>0</v>
      </c>
      <c r="BR23" s="72">
        <f t="shared" si="12"/>
        <v>0.80199999999999994</v>
      </c>
      <c r="BS23" s="72">
        <f t="shared" si="12"/>
        <v>0</v>
      </c>
      <c r="BT23" s="72">
        <f t="shared" si="12"/>
        <v>1.9970000000000001</v>
      </c>
      <c r="BU23" s="72">
        <f t="shared" si="12"/>
        <v>0</v>
      </c>
      <c r="BV23" s="72">
        <f t="shared" si="12"/>
        <v>0</v>
      </c>
      <c r="BW23" s="72">
        <f t="shared" si="12"/>
        <v>1.5501</v>
      </c>
      <c r="BX23" s="72">
        <f t="shared" si="12"/>
        <v>0</v>
      </c>
      <c r="BY23" s="72">
        <f t="shared" si="12"/>
        <v>6.6890999999999998</v>
      </c>
      <c r="BZ23" s="72">
        <f t="shared" si="12"/>
        <v>1.18</v>
      </c>
      <c r="CA23" s="72">
        <f t="shared" si="12"/>
        <v>5.6141000000000005</v>
      </c>
      <c r="CB23" s="72">
        <f t="shared" si="12"/>
        <v>0</v>
      </c>
      <c r="CC23" s="72">
        <f t="shared" si="12"/>
        <v>0</v>
      </c>
      <c r="CD23" s="72">
        <f t="shared" si="12"/>
        <v>1.8</v>
      </c>
      <c r="CE23" s="72">
        <f t="shared" ref="CE23:CJ23" si="13">CE74</f>
        <v>0</v>
      </c>
      <c r="CF23" s="72">
        <f t="shared" si="13"/>
        <v>6.6890999999999998</v>
      </c>
      <c r="CG23" s="72">
        <f t="shared" si="13"/>
        <v>1.18</v>
      </c>
      <c r="CH23" s="72">
        <f t="shared" si="13"/>
        <v>5.6141000000000005</v>
      </c>
      <c r="CI23" s="72">
        <f t="shared" si="13"/>
        <v>0</v>
      </c>
      <c r="CJ23" s="72">
        <f t="shared" si="13"/>
        <v>0</v>
      </c>
      <c r="CK23" s="72" t="s">
        <v>190</v>
      </c>
      <c r="CL23" s="105"/>
    </row>
    <row r="24" spans="1:90" ht="42" customHeight="1" x14ac:dyDescent="0.25">
      <c r="A24" s="105"/>
      <c r="B24" s="443" t="s">
        <v>102</v>
      </c>
      <c r="C24" s="72" t="s">
        <v>103</v>
      </c>
      <c r="D24" s="444" t="s">
        <v>93</v>
      </c>
      <c r="E24" s="72">
        <f>E87</f>
        <v>0</v>
      </c>
      <c r="F24" s="72">
        <v>0</v>
      </c>
      <c r="G24" s="72">
        <v>0</v>
      </c>
      <c r="H24" s="72">
        <v>0</v>
      </c>
      <c r="I24" s="72">
        <v>0</v>
      </c>
      <c r="J24" s="72">
        <v>0</v>
      </c>
      <c r="K24" s="72">
        <v>0</v>
      </c>
      <c r="L24" s="72">
        <f>L87</f>
        <v>0</v>
      </c>
      <c r="M24" s="72">
        <v>0</v>
      </c>
      <c r="N24" s="72">
        <v>0</v>
      </c>
      <c r="O24" s="72">
        <v>0</v>
      </c>
      <c r="P24" s="72">
        <v>0</v>
      </c>
      <c r="Q24" s="72">
        <v>0</v>
      </c>
      <c r="R24" s="72">
        <v>0</v>
      </c>
      <c r="S24" s="72">
        <f t="shared" ref="S24:AX24" si="14">S87</f>
        <v>0</v>
      </c>
      <c r="T24" s="72">
        <f t="shared" si="14"/>
        <v>0</v>
      </c>
      <c r="U24" s="72">
        <f t="shared" si="14"/>
        <v>0</v>
      </c>
      <c r="V24" s="72">
        <f t="shared" si="14"/>
        <v>0</v>
      </c>
      <c r="W24" s="72">
        <f t="shared" si="14"/>
        <v>0</v>
      </c>
      <c r="X24" s="72">
        <f t="shared" si="14"/>
        <v>0</v>
      </c>
      <c r="Y24" s="72">
        <f t="shared" si="14"/>
        <v>0</v>
      </c>
      <c r="Z24" s="72">
        <f t="shared" si="14"/>
        <v>0</v>
      </c>
      <c r="AA24" s="72">
        <f t="shared" si="14"/>
        <v>0</v>
      </c>
      <c r="AB24" s="72">
        <f t="shared" si="14"/>
        <v>0</v>
      </c>
      <c r="AC24" s="72">
        <f t="shared" si="14"/>
        <v>0</v>
      </c>
      <c r="AD24" s="72">
        <f t="shared" si="14"/>
        <v>0</v>
      </c>
      <c r="AE24" s="72">
        <f t="shared" si="14"/>
        <v>0</v>
      </c>
      <c r="AF24" s="72">
        <f t="shared" si="14"/>
        <v>0</v>
      </c>
      <c r="AG24" s="72">
        <f t="shared" si="14"/>
        <v>0</v>
      </c>
      <c r="AH24" s="72">
        <f t="shared" si="14"/>
        <v>0</v>
      </c>
      <c r="AI24" s="72">
        <f t="shared" si="14"/>
        <v>0</v>
      </c>
      <c r="AJ24" s="72">
        <f t="shared" si="14"/>
        <v>0</v>
      </c>
      <c r="AK24" s="72">
        <f t="shared" si="14"/>
        <v>0</v>
      </c>
      <c r="AL24" s="72">
        <f t="shared" si="14"/>
        <v>0</v>
      </c>
      <c r="AM24" s="72">
        <f t="shared" si="14"/>
        <v>0</v>
      </c>
      <c r="AN24" s="72">
        <f t="shared" si="14"/>
        <v>0</v>
      </c>
      <c r="AO24" s="72">
        <f t="shared" si="14"/>
        <v>0</v>
      </c>
      <c r="AP24" s="72">
        <f t="shared" si="14"/>
        <v>0</v>
      </c>
      <c r="AQ24" s="72">
        <f t="shared" si="14"/>
        <v>0</v>
      </c>
      <c r="AR24" s="72">
        <f t="shared" si="14"/>
        <v>0</v>
      </c>
      <c r="AS24" s="72">
        <f t="shared" si="14"/>
        <v>0</v>
      </c>
      <c r="AT24" s="72">
        <f t="shared" si="14"/>
        <v>0</v>
      </c>
      <c r="AU24" s="72">
        <f t="shared" si="14"/>
        <v>0</v>
      </c>
      <c r="AV24" s="72">
        <f t="shared" si="14"/>
        <v>0</v>
      </c>
      <c r="AW24" s="72">
        <f t="shared" si="14"/>
        <v>0</v>
      </c>
      <c r="AX24" s="72">
        <f t="shared" si="14"/>
        <v>0</v>
      </c>
      <c r="AY24" s="72">
        <f t="shared" ref="AY24:CD24" si="15">AY87</f>
        <v>0</v>
      </c>
      <c r="AZ24" s="72">
        <f t="shared" si="15"/>
        <v>0</v>
      </c>
      <c r="BA24" s="72">
        <f t="shared" si="15"/>
        <v>0</v>
      </c>
      <c r="BB24" s="72">
        <f t="shared" si="15"/>
        <v>0</v>
      </c>
      <c r="BC24" s="72">
        <f t="shared" si="15"/>
        <v>0</v>
      </c>
      <c r="BD24" s="72">
        <f t="shared" si="15"/>
        <v>0</v>
      </c>
      <c r="BE24" s="72">
        <f t="shared" si="15"/>
        <v>0</v>
      </c>
      <c r="BF24" s="72">
        <f t="shared" si="15"/>
        <v>0</v>
      </c>
      <c r="BG24" s="72">
        <f t="shared" si="15"/>
        <v>0</v>
      </c>
      <c r="BH24" s="72">
        <f t="shared" si="15"/>
        <v>0</v>
      </c>
      <c r="BI24" s="72">
        <f t="shared" si="15"/>
        <v>0</v>
      </c>
      <c r="BJ24" s="72">
        <f t="shared" si="15"/>
        <v>0</v>
      </c>
      <c r="BK24" s="72">
        <f t="shared" si="15"/>
        <v>0</v>
      </c>
      <c r="BL24" s="72">
        <f t="shared" si="15"/>
        <v>0</v>
      </c>
      <c r="BM24" s="72">
        <f t="shared" si="15"/>
        <v>0</v>
      </c>
      <c r="BN24" s="72">
        <f t="shared" si="15"/>
        <v>0</v>
      </c>
      <c r="BO24" s="72">
        <f t="shared" si="15"/>
        <v>0</v>
      </c>
      <c r="BP24" s="72">
        <f t="shared" si="15"/>
        <v>0</v>
      </c>
      <c r="BQ24" s="72">
        <f t="shared" si="15"/>
        <v>0</v>
      </c>
      <c r="BR24" s="72">
        <f t="shared" si="15"/>
        <v>0</v>
      </c>
      <c r="BS24" s="72">
        <f t="shared" si="15"/>
        <v>0</v>
      </c>
      <c r="BT24" s="72">
        <f t="shared" si="15"/>
        <v>0</v>
      </c>
      <c r="BU24" s="72">
        <f t="shared" si="15"/>
        <v>0</v>
      </c>
      <c r="BV24" s="72">
        <f t="shared" si="15"/>
        <v>0</v>
      </c>
      <c r="BW24" s="72">
        <f t="shared" si="15"/>
        <v>0</v>
      </c>
      <c r="BX24" s="72">
        <f t="shared" si="15"/>
        <v>0</v>
      </c>
      <c r="BY24" s="72">
        <f t="shared" si="15"/>
        <v>0</v>
      </c>
      <c r="BZ24" s="72">
        <f t="shared" si="15"/>
        <v>0</v>
      </c>
      <c r="CA24" s="72">
        <f t="shared" si="15"/>
        <v>0</v>
      </c>
      <c r="CB24" s="72">
        <f t="shared" si="15"/>
        <v>0</v>
      </c>
      <c r="CC24" s="72">
        <f t="shared" si="15"/>
        <v>0</v>
      </c>
      <c r="CD24" s="72">
        <f t="shared" si="15"/>
        <v>0</v>
      </c>
      <c r="CE24" s="72">
        <f t="shared" ref="CE24:CJ24" si="16">CE87</f>
        <v>0</v>
      </c>
      <c r="CF24" s="72">
        <f t="shared" si="16"/>
        <v>0</v>
      </c>
      <c r="CG24" s="72">
        <f t="shared" si="16"/>
        <v>0</v>
      </c>
      <c r="CH24" s="72">
        <f t="shared" si="16"/>
        <v>0</v>
      </c>
      <c r="CI24" s="72">
        <f t="shared" si="16"/>
        <v>0</v>
      </c>
      <c r="CJ24" s="72">
        <f t="shared" si="16"/>
        <v>0</v>
      </c>
      <c r="CK24" s="72" t="s">
        <v>190</v>
      </c>
      <c r="CL24" s="105"/>
    </row>
    <row r="25" spans="1:90" ht="42" customHeight="1" x14ac:dyDescent="0.25">
      <c r="A25" s="105"/>
      <c r="B25" s="443" t="s">
        <v>104</v>
      </c>
      <c r="C25" s="72" t="s">
        <v>105</v>
      </c>
      <c r="D25" s="444" t="s">
        <v>93</v>
      </c>
      <c r="E25" s="72">
        <f>E88</f>
        <v>0</v>
      </c>
      <c r="F25" s="72">
        <v>0</v>
      </c>
      <c r="G25" s="72">
        <v>0</v>
      </c>
      <c r="H25" s="72">
        <v>0</v>
      </c>
      <c r="I25" s="72">
        <v>0</v>
      </c>
      <c r="J25" s="72">
        <v>0</v>
      </c>
      <c r="K25" s="72">
        <v>0</v>
      </c>
      <c r="L25" s="72">
        <f>L88</f>
        <v>0</v>
      </c>
      <c r="M25" s="72">
        <v>0</v>
      </c>
      <c r="N25" s="72">
        <v>0</v>
      </c>
      <c r="O25" s="72">
        <v>0</v>
      </c>
      <c r="P25" s="72">
        <v>0</v>
      </c>
      <c r="Q25" s="72">
        <v>0</v>
      </c>
      <c r="R25" s="72">
        <v>0</v>
      </c>
      <c r="S25" s="72">
        <f t="shared" ref="S25:AX25" si="17">S88</f>
        <v>0</v>
      </c>
      <c r="T25" s="72">
        <f t="shared" si="17"/>
        <v>0</v>
      </c>
      <c r="U25" s="72">
        <f t="shared" si="17"/>
        <v>0</v>
      </c>
      <c r="V25" s="72">
        <f t="shared" si="17"/>
        <v>0</v>
      </c>
      <c r="W25" s="72">
        <f t="shared" si="17"/>
        <v>0</v>
      </c>
      <c r="X25" s="72">
        <f t="shared" si="17"/>
        <v>0</v>
      </c>
      <c r="Y25" s="72">
        <f t="shared" si="17"/>
        <v>0</v>
      </c>
      <c r="Z25" s="72">
        <f t="shared" si="17"/>
        <v>0</v>
      </c>
      <c r="AA25" s="72">
        <f t="shared" si="17"/>
        <v>0</v>
      </c>
      <c r="AB25" s="72">
        <f t="shared" si="17"/>
        <v>0</v>
      </c>
      <c r="AC25" s="72">
        <f t="shared" si="17"/>
        <v>0</v>
      </c>
      <c r="AD25" s="72">
        <f t="shared" si="17"/>
        <v>0</v>
      </c>
      <c r="AE25" s="72">
        <f t="shared" si="17"/>
        <v>0</v>
      </c>
      <c r="AF25" s="72">
        <f t="shared" si="17"/>
        <v>0</v>
      </c>
      <c r="AG25" s="72">
        <f t="shared" si="17"/>
        <v>0</v>
      </c>
      <c r="AH25" s="72">
        <f t="shared" si="17"/>
        <v>0</v>
      </c>
      <c r="AI25" s="72">
        <f t="shared" si="17"/>
        <v>0</v>
      </c>
      <c r="AJ25" s="72">
        <f t="shared" si="17"/>
        <v>0</v>
      </c>
      <c r="AK25" s="72">
        <f t="shared" si="17"/>
        <v>0</v>
      </c>
      <c r="AL25" s="72">
        <f t="shared" si="17"/>
        <v>0</v>
      </c>
      <c r="AM25" s="72">
        <f t="shared" si="17"/>
        <v>0</v>
      </c>
      <c r="AN25" s="72">
        <f t="shared" si="17"/>
        <v>0</v>
      </c>
      <c r="AO25" s="72">
        <f t="shared" si="17"/>
        <v>0</v>
      </c>
      <c r="AP25" s="72">
        <f t="shared" si="17"/>
        <v>0</v>
      </c>
      <c r="AQ25" s="72">
        <f t="shared" si="17"/>
        <v>0</v>
      </c>
      <c r="AR25" s="72">
        <f t="shared" si="17"/>
        <v>0</v>
      </c>
      <c r="AS25" s="72">
        <f t="shared" si="17"/>
        <v>0</v>
      </c>
      <c r="AT25" s="72">
        <f t="shared" si="17"/>
        <v>0</v>
      </c>
      <c r="AU25" s="72">
        <f t="shared" si="17"/>
        <v>0</v>
      </c>
      <c r="AV25" s="72">
        <f t="shared" si="17"/>
        <v>0</v>
      </c>
      <c r="AW25" s="72">
        <f t="shared" si="17"/>
        <v>0</v>
      </c>
      <c r="AX25" s="72">
        <f t="shared" si="17"/>
        <v>0</v>
      </c>
      <c r="AY25" s="72">
        <f t="shared" ref="AY25:CD25" si="18">AY88</f>
        <v>0</v>
      </c>
      <c r="AZ25" s="72">
        <f t="shared" si="18"/>
        <v>0</v>
      </c>
      <c r="BA25" s="72">
        <f t="shared" si="18"/>
        <v>0</v>
      </c>
      <c r="BB25" s="72">
        <f t="shared" si="18"/>
        <v>0</v>
      </c>
      <c r="BC25" s="72">
        <f t="shared" si="18"/>
        <v>0</v>
      </c>
      <c r="BD25" s="72">
        <f t="shared" si="18"/>
        <v>0</v>
      </c>
      <c r="BE25" s="72">
        <f t="shared" si="18"/>
        <v>0</v>
      </c>
      <c r="BF25" s="72">
        <f t="shared" si="18"/>
        <v>0</v>
      </c>
      <c r="BG25" s="72">
        <f t="shared" si="18"/>
        <v>0</v>
      </c>
      <c r="BH25" s="72">
        <f t="shared" si="18"/>
        <v>0</v>
      </c>
      <c r="BI25" s="72">
        <f t="shared" si="18"/>
        <v>0</v>
      </c>
      <c r="BJ25" s="72">
        <f t="shared" si="18"/>
        <v>0</v>
      </c>
      <c r="BK25" s="72">
        <f t="shared" si="18"/>
        <v>0</v>
      </c>
      <c r="BL25" s="72">
        <f t="shared" si="18"/>
        <v>0</v>
      </c>
      <c r="BM25" s="72">
        <f t="shared" si="18"/>
        <v>0</v>
      </c>
      <c r="BN25" s="72">
        <f t="shared" si="18"/>
        <v>0</v>
      </c>
      <c r="BO25" s="72">
        <f t="shared" si="18"/>
        <v>0</v>
      </c>
      <c r="BP25" s="72">
        <f t="shared" si="18"/>
        <v>0</v>
      </c>
      <c r="BQ25" s="72">
        <f t="shared" si="18"/>
        <v>0</v>
      </c>
      <c r="BR25" s="72">
        <f t="shared" si="18"/>
        <v>0</v>
      </c>
      <c r="BS25" s="72">
        <f t="shared" si="18"/>
        <v>0</v>
      </c>
      <c r="BT25" s="72">
        <f t="shared" si="18"/>
        <v>0</v>
      </c>
      <c r="BU25" s="72">
        <f t="shared" si="18"/>
        <v>0</v>
      </c>
      <c r="BV25" s="72">
        <f t="shared" si="18"/>
        <v>0</v>
      </c>
      <c r="BW25" s="72">
        <f t="shared" si="18"/>
        <v>0</v>
      </c>
      <c r="BX25" s="72">
        <f t="shared" si="18"/>
        <v>0</v>
      </c>
      <c r="BY25" s="72">
        <f t="shared" si="18"/>
        <v>0</v>
      </c>
      <c r="BZ25" s="72">
        <f t="shared" si="18"/>
        <v>0</v>
      </c>
      <c r="CA25" s="72">
        <f t="shared" si="18"/>
        <v>0</v>
      </c>
      <c r="CB25" s="72">
        <f t="shared" si="18"/>
        <v>0</v>
      </c>
      <c r="CC25" s="72">
        <f t="shared" si="18"/>
        <v>0</v>
      </c>
      <c r="CD25" s="72">
        <f t="shared" si="18"/>
        <v>0</v>
      </c>
      <c r="CE25" s="72">
        <f t="shared" ref="CE25:CJ25" si="19">CE88</f>
        <v>0</v>
      </c>
      <c r="CF25" s="72">
        <f t="shared" si="19"/>
        <v>0</v>
      </c>
      <c r="CG25" s="72">
        <f t="shared" si="19"/>
        <v>0</v>
      </c>
      <c r="CH25" s="72">
        <f t="shared" si="19"/>
        <v>0</v>
      </c>
      <c r="CI25" s="72">
        <f t="shared" si="19"/>
        <v>0</v>
      </c>
      <c r="CJ25" s="72">
        <f t="shared" si="19"/>
        <v>0</v>
      </c>
      <c r="CK25" s="72" t="s">
        <v>190</v>
      </c>
      <c r="CL25" s="105"/>
    </row>
    <row r="26" spans="1:90" ht="48" customHeight="1" x14ac:dyDescent="0.25">
      <c r="A26" s="105"/>
      <c r="B26" s="440" t="s">
        <v>106</v>
      </c>
      <c r="C26" s="445" t="s">
        <v>107</v>
      </c>
      <c r="D26" s="441" t="s">
        <v>93</v>
      </c>
      <c r="E26" s="440">
        <f t="shared" ref="E26:AT26" si="20">E27+E71+E74+E87+E88</f>
        <v>1.5501</v>
      </c>
      <c r="F26" s="440">
        <f t="shared" si="20"/>
        <v>0</v>
      </c>
      <c r="G26" s="440">
        <f t="shared" si="20"/>
        <v>6.6890999999999998</v>
      </c>
      <c r="H26" s="440">
        <f t="shared" si="20"/>
        <v>1.18</v>
      </c>
      <c r="I26" s="440">
        <f t="shared" si="20"/>
        <v>5.6141000000000005</v>
      </c>
      <c r="J26" s="440">
        <f t="shared" si="20"/>
        <v>0</v>
      </c>
      <c r="K26" s="440">
        <f t="shared" si="20"/>
        <v>0</v>
      </c>
      <c r="L26" s="440">
        <f t="shared" si="20"/>
        <v>1.8</v>
      </c>
      <c r="M26" s="440">
        <f t="shared" si="20"/>
        <v>0</v>
      </c>
      <c r="N26" s="440">
        <f t="shared" si="20"/>
        <v>6.6890999999999998</v>
      </c>
      <c r="O26" s="440">
        <f t="shared" si="20"/>
        <v>1.18</v>
      </c>
      <c r="P26" s="440">
        <f t="shared" si="20"/>
        <v>5.6141000000000005</v>
      </c>
      <c r="Q26" s="440">
        <f t="shared" si="20"/>
        <v>0</v>
      </c>
      <c r="R26" s="440">
        <f t="shared" si="20"/>
        <v>0</v>
      </c>
      <c r="S26" s="440">
        <f t="shared" si="20"/>
        <v>0</v>
      </c>
      <c r="T26" s="440">
        <f t="shared" si="20"/>
        <v>0</v>
      </c>
      <c r="U26" s="440">
        <f t="shared" si="20"/>
        <v>0</v>
      </c>
      <c r="V26" s="440">
        <f t="shared" si="20"/>
        <v>0</v>
      </c>
      <c r="W26" s="440">
        <f t="shared" si="20"/>
        <v>0</v>
      </c>
      <c r="X26" s="440">
        <f t="shared" si="20"/>
        <v>0</v>
      </c>
      <c r="Y26" s="440">
        <f t="shared" si="20"/>
        <v>0</v>
      </c>
      <c r="Z26" s="440">
        <f t="shared" si="20"/>
        <v>0</v>
      </c>
      <c r="AA26" s="440">
        <f t="shared" si="20"/>
        <v>0</v>
      </c>
      <c r="AB26" s="440">
        <f t="shared" si="20"/>
        <v>0</v>
      </c>
      <c r="AC26" s="440">
        <f t="shared" si="20"/>
        <v>0</v>
      </c>
      <c r="AD26" s="440">
        <f t="shared" si="20"/>
        <v>0</v>
      </c>
      <c r="AE26" s="440">
        <f t="shared" si="20"/>
        <v>0</v>
      </c>
      <c r="AF26" s="440">
        <f t="shared" si="20"/>
        <v>0</v>
      </c>
      <c r="AG26" s="440">
        <f t="shared" si="20"/>
        <v>0.55000000000000004</v>
      </c>
      <c r="AH26" s="440">
        <f t="shared" si="20"/>
        <v>0</v>
      </c>
      <c r="AI26" s="440">
        <f t="shared" si="20"/>
        <v>3.5550999999999999</v>
      </c>
      <c r="AJ26" s="440">
        <f t="shared" si="20"/>
        <v>1.18</v>
      </c>
      <c r="AK26" s="440">
        <f t="shared" si="20"/>
        <v>2.7191000000000001</v>
      </c>
      <c r="AL26" s="440">
        <f t="shared" si="20"/>
        <v>0</v>
      </c>
      <c r="AM26" s="440">
        <f t="shared" si="20"/>
        <v>0</v>
      </c>
      <c r="AN26" s="440">
        <f t="shared" si="20"/>
        <v>0.55000000000000004</v>
      </c>
      <c r="AO26" s="440">
        <f t="shared" si="20"/>
        <v>0</v>
      </c>
      <c r="AP26" s="440">
        <f t="shared" si="20"/>
        <v>5.8869999999999996</v>
      </c>
      <c r="AQ26" s="440">
        <f t="shared" si="20"/>
        <v>1.18</v>
      </c>
      <c r="AR26" s="440">
        <f t="shared" si="20"/>
        <v>3.2370000000000001</v>
      </c>
      <c r="AS26" s="440">
        <f t="shared" si="20"/>
        <v>0</v>
      </c>
      <c r="AT26" s="440">
        <f t="shared" si="20"/>
        <v>0</v>
      </c>
      <c r="AU26" s="440">
        <f>AU27+AU40+AU71+AU74+AU87+AU88</f>
        <v>0.25009999999999999</v>
      </c>
      <c r="AV26" s="440">
        <f t="shared" ref="AV26:BV26" si="21">AV27+AV71+AV74+AV87+AV88</f>
        <v>0</v>
      </c>
      <c r="AW26" s="440">
        <f t="shared" si="21"/>
        <v>2.3319999999999999</v>
      </c>
      <c r="AX26" s="440">
        <f t="shared" si="21"/>
        <v>0</v>
      </c>
      <c r="AY26" s="440">
        <f t="shared" si="21"/>
        <v>0.89800000000000002</v>
      </c>
      <c r="AZ26" s="440">
        <f t="shared" si="21"/>
        <v>0</v>
      </c>
      <c r="BA26" s="440">
        <f t="shared" si="21"/>
        <v>0</v>
      </c>
      <c r="BB26" s="440">
        <f t="shared" si="21"/>
        <v>0.5</v>
      </c>
      <c r="BC26" s="440">
        <f t="shared" si="21"/>
        <v>0</v>
      </c>
      <c r="BD26" s="440">
        <f t="shared" si="21"/>
        <v>1E-4</v>
      </c>
      <c r="BE26" s="440">
        <f t="shared" si="21"/>
        <v>0</v>
      </c>
      <c r="BF26" s="440">
        <f t="shared" si="21"/>
        <v>0.38009999999999999</v>
      </c>
      <c r="BG26" s="440">
        <f t="shared" si="21"/>
        <v>0</v>
      </c>
      <c r="BH26" s="440">
        <f t="shared" si="21"/>
        <v>0</v>
      </c>
      <c r="BI26" s="440">
        <f t="shared" si="21"/>
        <v>0.75</v>
      </c>
      <c r="BJ26" s="440">
        <f t="shared" si="21"/>
        <v>0</v>
      </c>
      <c r="BK26" s="440">
        <f t="shared" si="21"/>
        <v>0.80199999999999994</v>
      </c>
      <c r="BL26" s="440">
        <f t="shared" si="21"/>
        <v>0</v>
      </c>
      <c r="BM26" s="440">
        <f t="shared" si="21"/>
        <v>1.9970000000000001</v>
      </c>
      <c r="BN26" s="440">
        <f t="shared" si="21"/>
        <v>0</v>
      </c>
      <c r="BO26" s="440">
        <f t="shared" si="21"/>
        <v>0</v>
      </c>
      <c r="BP26" s="440">
        <f t="shared" si="21"/>
        <v>0.75</v>
      </c>
      <c r="BQ26" s="440">
        <f t="shared" si="21"/>
        <v>0</v>
      </c>
      <c r="BR26" s="440">
        <f t="shared" si="21"/>
        <v>0.80199999999999994</v>
      </c>
      <c r="BS26" s="440">
        <f t="shared" si="21"/>
        <v>0</v>
      </c>
      <c r="BT26" s="440">
        <f t="shared" si="21"/>
        <v>1.9970000000000001</v>
      </c>
      <c r="BU26" s="440">
        <f t="shared" si="21"/>
        <v>0</v>
      </c>
      <c r="BV26" s="440">
        <f t="shared" si="21"/>
        <v>0</v>
      </c>
      <c r="BW26" s="440">
        <f t="shared" ref="BW26:CJ26" si="22">BW27+BW40+BW71+BW74+BW87+BW88</f>
        <v>1.5501</v>
      </c>
      <c r="BX26" s="440">
        <f t="shared" si="22"/>
        <v>0</v>
      </c>
      <c r="BY26" s="440">
        <f t="shared" si="22"/>
        <v>6.6890999999999998</v>
      </c>
      <c r="BZ26" s="440">
        <f t="shared" si="22"/>
        <v>1.18</v>
      </c>
      <c r="CA26" s="440">
        <f t="shared" si="22"/>
        <v>5.6141000000000005</v>
      </c>
      <c r="CB26" s="440">
        <f t="shared" si="22"/>
        <v>0</v>
      </c>
      <c r="CC26" s="440">
        <f t="shared" si="22"/>
        <v>0</v>
      </c>
      <c r="CD26" s="440">
        <f t="shared" si="22"/>
        <v>1.8</v>
      </c>
      <c r="CE26" s="440">
        <f t="shared" si="22"/>
        <v>0</v>
      </c>
      <c r="CF26" s="440">
        <f t="shared" si="22"/>
        <v>6.6890999999999998</v>
      </c>
      <c r="CG26" s="440">
        <f t="shared" si="22"/>
        <v>1.18</v>
      </c>
      <c r="CH26" s="440">
        <f t="shared" si="22"/>
        <v>5.6141000000000005</v>
      </c>
      <c r="CI26" s="440">
        <f t="shared" si="22"/>
        <v>0</v>
      </c>
      <c r="CJ26" s="440">
        <f t="shared" si="22"/>
        <v>0</v>
      </c>
      <c r="CK26" s="440" t="s">
        <v>190</v>
      </c>
      <c r="CL26" s="105"/>
    </row>
    <row r="27" spans="1:90" ht="48" customHeight="1" x14ac:dyDescent="0.25">
      <c r="A27" s="105"/>
      <c r="B27" s="440" t="s">
        <v>108</v>
      </c>
      <c r="C27" s="445" t="s">
        <v>109</v>
      </c>
      <c r="D27" s="441" t="s">
        <v>93</v>
      </c>
      <c r="E27" s="440">
        <f t="shared" ref="E27:BP27" si="23">E28+E33+E36+E37</f>
        <v>0</v>
      </c>
      <c r="F27" s="440">
        <f t="shared" si="23"/>
        <v>0</v>
      </c>
      <c r="G27" s="440">
        <f t="shared" si="23"/>
        <v>0</v>
      </c>
      <c r="H27" s="440">
        <f t="shared" si="23"/>
        <v>0</v>
      </c>
      <c r="I27" s="440">
        <f t="shared" si="23"/>
        <v>0</v>
      </c>
      <c r="J27" s="440">
        <f t="shared" si="23"/>
        <v>0</v>
      </c>
      <c r="K27" s="440">
        <f t="shared" si="23"/>
        <v>0</v>
      </c>
      <c r="L27" s="440">
        <f t="shared" si="23"/>
        <v>0</v>
      </c>
      <c r="M27" s="440">
        <f t="shared" si="23"/>
        <v>0</v>
      </c>
      <c r="N27" s="440">
        <f t="shared" si="23"/>
        <v>0</v>
      </c>
      <c r="O27" s="440">
        <f t="shared" si="23"/>
        <v>0</v>
      </c>
      <c r="P27" s="440">
        <f t="shared" si="23"/>
        <v>0</v>
      </c>
      <c r="Q27" s="440">
        <f t="shared" si="23"/>
        <v>0</v>
      </c>
      <c r="R27" s="440">
        <f t="shared" si="23"/>
        <v>0</v>
      </c>
      <c r="S27" s="440">
        <f t="shared" si="23"/>
        <v>0</v>
      </c>
      <c r="T27" s="440">
        <f t="shared" si="23"/>
        <v>0</v>
      </c>
      <c r="U27" s="440">
        <f t="shared" si="23"/>
        <v>0</v>
      </c>
      <c r="V27" s="440">
        <f t="shared" si="23"/>
        <v>0</v>
      </c>
      <c r="W27" s="440">
        <f t="shared" si="23"/>
        <v>0</v>
      </c>
      <c r="X27" s="440">
        <f t="shared" si="23"/>
        <v>0</v>
      </c>
      <c r="Y27" s="440">
        <f t="shared" si="23"/>
        <v>0</v>
      </c>
      <c r="Z27" s="440">
        <f t="shared" si="23"/>
        <v>0</v>
      </c>
      <c r="AA27" s="440">
        <f t="shared" si="23"/>
        <v>0</v>
      </c>
      <c r="AB27" s="440">
        <f t="shared" si="23"/>
        <v>0</v>
      </c>
      <c r="AC27" s="440">
        <f t="shared" si="23"/>
        <v>0</v>
      </c>
      <c r="AD27" s="440">
        <f t="shared" si="23"/>
        <v>0</v>
      </c>
      <c r="AE27" s="440">
        <f t="shared" si="23"/>
        <v>0</v>
      </c>
      <c r="AF27" s="440">
        <f t="shared" si="23"/>
        <v>0</v>
      </c>
      <c r="AG27" s="440">
        <f t="shared" si="23"/>
        <v>0</v>
      </c>
      <c r="AH27" s="440">
        <f t="shared" si="23"/>
        <v>0</v>
      </c>
      <c r="AI27" s="440">
        <f t="shared" si="23"/>
        <v>0</v>
      </c>
      <c r="AJ27" s="440">
        <f t="shared" si="23"/>
        <v>0</v>
      </c>
      <c r="AK27" s="440">
        <f t="shared" si="23"/>
        <v>0</v>
      </c>
      <c r="AL27" s="440">
        <f t="shared" si="23"/>
        <v>0</v>
      </c>
      <c r="AM27" s="440">
        <f t="shared" si="23"/>
        <v>0</v>
      </c>
      <c r="AN27" s="440">
        <f t="shared" si="23"/>
        <v>0</v>
      </c>
      <c r="AO27" s="440">
        <f t="shared" si="23"/>
        <v>0</v>
      </c>
      <c r="AP27" s="440">
        <f t="shared" si="23"/>
        <v>0</v>
      </c>
      <c r="AQ27" s="440">
        <f t="shared" si="23"/>
        <v>0</v>
      </c>
      <c r="AR27" s="440">
        <f t="shared" si="23"/>
        <v>0</v>
      </c>
      <c r="AS27" s="440">
        <f t="shared" si="23"/>
        <v>0</v>
      </c>
      <c r="AT27" s="440">
        <f t="shared" si="23"/>
        <v>0</v>
      </c>
      <c r="AU27" s="440">
        <f t="shared" si="23"/>
        <v>0</v>
      </c>
      <c r="AV27" s="440">
        <f t="shared" si="23"/>
        <v>0</v>
      </c>
      <c r="AW27" s="440">
        <f t="shared" si="23"/>
        <v>0</v>
      </c>
      <c r="AX27" s="440">
        <f t="shared" si="23"/>
        <v>0</v>
      </c>
      <c r="AY27" s="440">
        <f t="shared" si="23"/>
        <v>0</v>
      </c>
      <c r="AZ27" s="440">
        <f t="shared" si="23"/>
        <v>0</v>
      </c>
      <c r="BA27" s="440">
        <f t="shared" si="23"/>
        <v>0</v>
      </c>
      <c r="BB27" s="440">
        <f t="shared" si="23"/>
        <v>0</v>
      </c>
      <c r="BC27" s="440">
        <f t="shared" si="23"/>
        <v>0</v>
      </c>
      <c r="BD27" s="440">
        <f t="shared" si="23"/>
        <v>0</v>
      </c>
      <c r="BE27" s="440">
        <f t="shared" si="23"/>
        <v>0</v>
      </c>
      <c r="BF27" s="440">
        <f t="shared" si="23"/>
        <v>0</v>
      </c>
      <c r="BG27" s="440">
        <f t="shared" si="23"/>
        <v>0</v>
      </c>
      <c r="BH27" s="440">
        <f t="shared" si="23"/>
        <v>0</v>
      </c>
      <c r="BI27" s="440">
        <f t="shared" si="23"/>
        <v>0</v>
      </c>
      <c r="BJ27" s="440">
        <f t="shared" si="23"/>
        <v>0</v>
      </c>
      <c r="BK27" s="440">
        <f t="shared" si="23"/>
        <v>0</v>
      </c>
      <c r="BL27" s="440">
        <f t="shared" si="23"/>
        <v>0</v>
      </c>
      <c r="BM27" s="440">
        <f t="shared" si="23"/>
        <v>0</v>
      </c>
      <c r="BN27" s="440">
        <f t="shared" si="23"/>
        <v>0</v>
      </c>
      <c r="BO27" s="440">
        <f t="shared" si="23"/>
        <v>0</v>
      </c>
      <c r="BP27" s="440">
        <f t="shared" si="23"/>
        <v>0</v>
      </c>
      <c r="BQ27" s="440">
        <f t="shared" ref="BQ27:CJ27" si="24">BQ28+BQ33+BQ36+BQ37</f>
        <v>0</v>
      </c>
      <c r="BR27" s="440">
        <f t="shared" si="24"/>
        <v>0</v>
      </c>
      <c r="BS27" s="440">
        <f t="shared" si="24"/>
        <v>0</v>
      </c>
      <c r="BT27" s="440">
        <f t="shared" si="24"/>
        <v>0</v>
      </c>
      <c r="BU27" s="440">
        <f t="shared" si="24"/>
        <v>0</v>
      </c>
      <c r="BV27" s="440">
        <f t="shared" si="24"/>
        <v>0</v>
      </c>
      <c r="BW27" s="440">
        <f t="shared" si="24"/>
        <v>0</v>
      </c>
      <c r="BX27" s="440">
        <f t="shared" si="24"/>
        <v>0</v>
      </c>
      <c r="BY27" s="440">
        <f t="shared" si="24"/>
        <v>0</v>
      </c>
      <c r="BZ27" s="440">
        <f t="shared" si="24"/>
        <v>0</v>
      </c>
      <c r="CA27" s="440">
        <f t="shared" si="24"/>
        <v>0</v>
      </c>
      <c r="CB27" s="440">
        <f t="shared" si="24"/>
        <v>0</v>
      </c>
      <c r="CC27" s="440">
        <f t="shared" si="24"/>
        <v>0</v>
      </c>
      <c r="CD27" s="440">
        <f t="shared" si="24"/>
        <v>0</v>
      </c>
      <c r="CE27" s="440">
        <f t="shared" si="24"/>
        <v>0</v>
      </c>
      <c r="CF27" s="440">
        <f t="shared" si="24"/>
        <v>0</v>
      </c>
      <c r="CG27" s="440">
        <f t="shared" si="24"/>
        <v>0</v>
      </c>
      <c r="CH27" s="440">
        <f t="shared" si="24"/>
        <v>0</v>
      </c>
      <c r="CI27" s="440">
        <f t="shared" si="24"/>
        <v>0</v>
      </c>
      <c r="CJ27" s="440">
        <f t="shared" si="24"/>
        <v>0</v>
      </c>
      <c r="CK27" s="440" t="s">
        <v>190</v>
      </c>
      <c r="CL27" s="105"/>
    </row>
    <row r="28" spans="1:90" ht="48" customHeight="1" x14ac:dyDescent="0.25">
      <c r="A28" s="105"/>
      <c r="B28" s="445" t="s">
        <v>110</v>
      </c>
      <c r="C28" s="445" t="s">
        <v>111</v>
      </c>
      <c r="D28" s="441" t="s">
        <v>93</v>
      </c>
      <c r="E28" s="440">
        <f t="shared" ref="E28:BP28" si="25">E29+E30+E31</f>
        <v>0</v>
      </c>
      <c r="F28" s="440">
        <f t="shared" si="25"/>
        <v>0</v>
      </c>
      <c r="G28" s="440">
        <f t="shared" si="25"/>
        <v>0</v>
      </c>
      <c r="H28" s="440">
        <f t="shared" si="25"/>
        <v>0</v>
      </c>
      <c r="I28" s="440">
        <f t="shared" si="25"/>
        <v>0</v>
      </c>
      <c r="J28" s="440">
        <f t="shared" si="25"/>
        <v>0</v>
      </c>
      <c r="K28" s="440">
        <f t="shared" si="25"/>
        <v>0</v>
      </c>
      <c r="L28" s="440">
        <f t="shared" si="25"/>
        <v>0</v>
      </c>
      <c r="M28" s="440">
        <f t="shared" si="25"/>
        <v>0</v>
      </c>
      <c r="N28" s="440">
        <f t="shared" si="25"/>
        <v>0</v>
      </c>
      <c r="O28" s="440">
        <f t="shared" si="25"/>
        <v>0</v>
      </c>
      <c r="P28" s="440">
        <f t="shared" si="25"/>
        <v>0</v>
      </c>
      <c r="Q28" s="440">
        <f t="shared" si="25"/>
        <v>0</v>
      </c>
      <c r="R28" s="440">
        <f t="shared" si="25"/>
        <v>0</v>
      </c>
      <c r="S28" s="440">
        <f t="shared" si="25"/>
        <v>0</v>
      </c>
      <c r="T28" s="440">
        <f t="shared" si="25"/>
        <v>0</v>
      </c>
      <c r="U28" s="440">
        <f t="shared" si="25"/>
        <v>0</v>
      </c>
      <c r="V28" s="440">
        <f t="shared" si="25"/>
        <v>0</v>
      </c>
      <c r="W28" s="440">
        <f t="shared" si="25"/>
        <v>0</v>
      </c>
      <c r="X28" s="440">
        <f t="shared" si="25"/>
        <v>0</v>
      </c>
      <c r="Y28" s="440">
        <f t="shared" si="25"/>
        <v>0</v>
      </c>
      <c r="Z28" s="440">
        <f t="shared" si="25"/>
        <v>0</v>
      </c>
      <c r="AA28" s="440">
        <f t="shared" si="25"/>
        <v>0</v>
      </c>
      <c r="AB28" s="440">
        <f t="shared" si="25"/>
        <v>0</v>
      </c>
      <c r="AC28" s="440">
        <f t="shared" si="25"/>
        <v>0</v>
      </c>
      <c r="AD28" s="440">
        <f t="shared" si="25"/>
        <v>0</v>
      </c>
      <c r="AE28" s="440">
        <f t="shared" si="25"/>
        <v>0</v>
      </c>
      <c r="AF28" s="440">
        <f t="shared" si="25"/>
        <v>0</v>
      </c>
      <c r="AG28" s="440">
        <f t="shared" si="25"/>
        <v>0</v>
      </c>
      <c r="AH28" s="440">
        <f t="shared" si="25"/>
        <v>0</v>
      </c>
      <c r="AI28" s="440">
        <f t="shared" si="25"/>
        <v>0</v>
      </c>
      <c r="AJ28" s="440">
        <f t="shared" si="25"/>
        <v>0</v>
      </c>
      <c r="AK28" s="440">
        <f t="shared" si="25"/>
        <v>0</v>
      </c>
      <c r="AL28" s="440">
        <f t="shared" si="25"/>
        <v>0</v>
      </c>
      <c r="AM28" s="440">
        <f t="shared" si="25"/>
        <v>0</v>
      </c>
      <c r="AN28" s="440">
        <f t="shared" si="25"/>
        <v>0</v>
      </c>
      <c r="AO28" s="440">
        <f t="shared" si="25"/>
        <v>0</v>
      </c>
      <c r="AP28" s="440">
        <f t="shared" si="25"/>
        <v>0</v>
      </c>
      <c r="AQ28" s="440">
        <f t="shared" si="25"/>
        <v>0</v>
      </c>
      <c r="AR28" s="440">
        <f t="shared" si="25"/>
        <v>0</v>
      </c>
      <c r="AS28" s="440">
        <f t="shared" si="25"/>
        <v>0</v>
      </c>
      <c r="AT28" s="440">
        <f t="shared" si="25"/>
        <v>0</v>
      </c>
      <c r="AU28" s="440">
        <f t="shared" si="25"/>
        <v>0</v>
      </c>
      <c r="AV28" s="440">
        <f t="shared" si="25"/>
        <v>0</v>
      </c>
      <c r="AW28" s="440">
        <f t="shared" si="25"/>
        <v>0</v>
      </c>
      <c r="AX28" s="440">
        <f t="shared" si="25"/>
        <v>0</v>
      </c>
      <c r="AY28" s="440">
        <f t="shared" si="25"/>
        <v>0</v>
      </c>
      <c r="AZ28" s="440">
        <f t="shared" si="25"/>
        <v>0</v>
      </c>
      <c r="BA28" s="440">
        <f t="shared" si="25"/>
        <v>0</v>
      </c>
      <c r="BB28" s="440">
        <f t="shared" si="25"/>
        <v>0</v>
      </c>
      <c r="BC28" s="440">
        <f t="shared" si="25"/>
        <v>0</v>
      </c>
      <c r="BD28" s="440">
        <f t="shared" si="25"/>
        <v>0</v>
      </c>
      <c r="BE28" s="440">
        <f t="shared" si="25"/>
        <v>0</v>
      </c>
      <c r="BF28" s="440">
        <f t="shared" si="25"/>
        <v>0</v>
      </c>
      <c r="BG28" s="440">
        <f t="shared" si="25"/>
        <v>0</v>
      </c>
      <c r="BH28" s="440">
        <f t="shared" si="25"/>
        <v>0</v>
      </c>
      <c r="BI28" s="440">
        <f t="shared" si="25"/>
        <v>0</v>
      </c>
      <c r="BJ28" s="440">
        <f t="shared" si="25"/>
        <v>0</v>
      </c>
      <c r="BK28" s="440">
        <f t="shared" si="25"/>
        <v>0</v>
      </c>
      <c r="BL28" s="440">
        <f t="shared" si="25"/>
        <v>0</v>
      </c>
      <c r="BM28" s="440">
        <f t="shared" si="25"/>
        <v>0</v>
      </c>
      <c r="BN28" s="440">
        <f t="shared" si="25"/>
        <v>0</v>
      </c>
      <c r="BO28" s="440">
        <f t="shared" si="25"/>
        <v>0</v>
      </c>
      <c r="BP28" s="440">
        <f t="shared" si="25"/>
        <v>0</v>
      </c>
      <c r="BQ28" s="440">
        <f t="shared" ref="BQ28:CJ28" si="26">BQ29+BQ30+BQ31</f>
        <v>0</v>
      </c>
      <c r="BR28" s="440">
        <f t="shared" si="26"/>
        <v>0</v>
      </c>
      <c r="BS28" s="440">
        <f t="shared" si="26"/>
        <v>0</v>
      </c>
      <c r="BT28" s="440">
        <f t="shared" si="26"/>
        <v>0</v>
      </c>
      <c r="BU28" s="440">
        <f t="shared" si="26"/>
        <v>0</v>
      </c>
      <c r="BV28" s="440">
        <f t="shared" si="26"/>
        <v>0</v>
      </c>
      <c r="BW28" s="440">
        <f t="shared" si="26"/>
        <v>0</v>
      </c>
      <c r="BX28" s="440">
        <f t="shared" si="26"/>
        <v>0</v>
      </c>
      <c r="BY28" s="440">
        <f t="shared" si="26"/>
        <v>0</v>
      </c>
      <c r="BZ28" s="440">
        <f t="shared" si="26"/>
        <v>0</v>
      </c>
      <c r="CA28" s="440">
        <f t="shared" si="26"/>
        <v>0</v>
      </c>
      <c r="CB28" s="440">
        <f t="shared" si="26"/>
        <v>0</v>
      </c>
      <c r="CC28" s="440">
        <f t="shared" si="26"/>
        <v>0</v>
      </c>
      <c r="CD28" s="440">
        <f t="shared" si="26"/>
        <v>0</v>
      </c>
      <c r="CE28" s="440">
        <f t="shared" si="26"/>
        <v>0</v>
      </c>
      <c r="CF28" s="440">
        <f t="shared" si="26"/>
        <v>0</v>
      </c>
      <c r="CG28" s="440">
        <f t="shared" si="26"/>
        <v>0</v>
      </c>
      <c r="CH28" s="440">
        <f t="shared" si="26"/>
        <v>0</v>
      </c>
      <c r="CI28" s="440">
        <f t="shared" si="26"/>
        <v>0</v>
      </c>
      <c r="CJ28" s="440">
        <f t="shared" si="26"/>
        <v>0</v>
      </c>
      <c r="CK28" s="440" t="s">
        <v>190</v>
      </c>
      <c r="CL28" s="105"/>
    </row>
    <row r="29" spans="1:90" ht="42" customHeight="1" x14ac:dyDescent="0.25">
      <c r="A29" s="105"/>
      <c r="B29" s="446" t="s">
        <v>112</v>
      </c>
      <c r="C29" s="447" t="s">
        <v>113</v>
      </c>
      <c r="D29" s="72" t="s">
        <v>93</v>
      </c>
      <c r="E29" s="326">
        <v>0</v>
      </c>
      <c r="F29" s="326">
        <v>0</v>
      </c>
      <c r="G29" s="326">
        <v>0</v>
      </c>
      <c r="H29" s="326">
        <v>0</v>
      </c>
      <c r="I29" s="326">
        <v>0</v>
      </c>
      <c r="J29" s="326">
        <v>0</v>
      </c>
      <c r="K29" s="326">
        <v>0</v>
      </c>
      <c r="L29" s="326">
        <v>0</v>
      </c>
      <c r="M29" s="326">
        <v>0</v>
      </c>
      <c r="N29" s="326">
        <v>0</v>
      </c>
      <c r="O29" s="326">
        <v>0</v>
      </c>
      <c r="P29" s="326">
        <v>0</v>
      </c>
      <c r="Q29" s="326">
        <v>0</v>
      </c>
      <c r="R29" s="326">
        <v>0</v>
      </c>
      <c r="S29" s="326">
        <v>0</v>
      </c>
      <c r="T29" s="326">
        <v>0</v>
      </c>
      <c r="U29" s="326">
        <v>0</v>
      </c>
      <c r="V29" s="326">
        <v>0</v>
      </c>
      <c r="W29" s="326">
        <v>0</v>
      </c>
      <c r="X29" s="326">
        <v>0</v>
      </c>
      <c r="Y29" s="326">
        <v>0</v>
      </c>
      <c r="Z29" s="326">
        <v>0</v>
      </c>
      <c r="AA29" s="326">
        <v>0</v>
      </c>
      <c r="AB29" s="326">
        <v>0</v>
      </c>
      <c r="AC29" s="326">
        <v>0</v>
      </c>
      <c r="AD29" s="326">
        <v>0</v>
      </c>
      <c r="AE29" s="326">
        <v>0</v>
      </c>
      <c r="AF29" s="326">
        <v>0</v>
      </c>
      <c r="AG29" s="326">
        <v>0</v>
      </c>
      <c r="AH29" s="326">
        <v>0</v>
      </c>
      <c r="AI29" s="326">
        <v>0</v>
      </c>
      <c r="AJ29" s="326">
        <v>0</v>
      </c>
      <c r="AK29" s="326">
        <v>0</v>
      </c>
      <c r="AL29" s="326">
        <v>0</v>
      </c>
      <c r="AM29" s="326">
        <v>0</v>
      </c>
      <c r="AN29" s="326">
        <v>0</v>
      </c>
      <c r="AO29" s="326">
        <v>0</v>
      </c>
      <c r="AP29" s="326">
        <v>0</v>
      </c>
      <c r="AQ29" s="326">
        <v>0</v>
      </c>
      <c r="AR29" s="326">
        <v>0</v>
      </c>
      <c r="AS29" s="326">
        <v>0</v>
      </c>
      <c r="AT29" s="326">
        <v>0</v>
      </c>
      <c r="AU29" s="326">
        <v>0</v>
      </c>
      <c r="AV29" s="326">
        <v>0</v>
      </c>
      <c r="AW29" s="326">
        <v>0</v>
      </c>
      <c r="AX29" s="326">
        <v>0</v>
      </c>
      <c r="AY29" s="326">
        <v>0</v>
      </c>
      <c r="AZ29" s="326">
        <v>0</v>
      </c>
      <c r="BA29" s="326">
        <v>0</v>
      </c>
      <c r="BB29" s="326">
        <v>0</v>
      </c>
      <c r="BC29" s="326">
        <v>0</v>
      </c>
      <c r="BD29" s="326">
        <v>0</v>
      </c>
      <c r="BE29" s="326">
        <v>0</v>
      </c>
      <c r="BF29" s="326">
        <v>0</v>
      </c>
      <c r="BG29" s="326">
        <v>0</v>
      </c>
      <c r="BH29" s="326">
        <v>0</v>
      </c>
      <c r="BI29" s="326">
        <v>0</v>
      </c>
      <c r="BJ29" s="326">
        <v>0</v>
      </c>
      <c r="BK29" s="326">
        <v>0</v>
      </c>
      <c r="BL29" s="326">
        <v>0</v>
      </c>
      <c r="BM29" s="326">
        <v>0</v>
      </c>
      <c r="BN29" s="326">
        <v>0</v>
      </c>
      <c r="BO29" s="326">
        <v>0</v>
      </c>
      <c r="BP29" s="326">
        <v>0</v>
      </c>
      <c r="BQ29" s="326">
        <v>0</v>
      </c>
      <c r="BR29" s="326">
        <v>0</v>
      </c>
      <c r="BS29" s="326">
        <v>0</v>
      </c>
      <c r="BT29" s="326">
        <v>0</v>
      </c>
      <c r="BU29" s="326">
        <v>0</v>
      </c>
      <c r="BV29" s="326">
        <v>0</v>
      </c>
      <c r="BW29" s="326">
        <v>0</v>
      </c>
      <c r="BX29" s="326">
        <v>0</v>
      </c>
      <c r="BY29" s="326">
        <v>0</v>
      </c>
      <c r="BZ29" s="326">
        <v>0</v>
      </c>
      <c r="CA29" s="326">
        <v>0</v>
      </c>
      <c r="CB29" s="326">
        <v>0</v>
      </c>
      <c r="CC29" s="326">
        <v>0</v>
      </c>
      <c r="CD29" s="326">
        <v>0</v>
      </c>
      <c r="CE29" s="326">
        <v>0</v>
      </c>
      <c r="CF29" s="326">
        <v>0</v>
      </c>
      <c r="CG29" s="326">
        <v>0</v>
      </c>
      <c r="CH29" s="326">
        <v>0</v>
      </c>
      <c r="CI29" s="326">
        <v>0</v>
      </c>
      <c r="CJ29" s="326">
        <v>0</v>
      </c>
      <c r="CK29" s="72" t="s">
        <v>190</v>
      </c>
      <c r="CL29" s="105"/>
    </row>
    <row r="30" spans="1:90" ht="42" customHeight="1" x14ac:dyDescent="0.25">
      <c r="A30" s="105"/>
      <c r="B30" s="446" t="s">
        <v>114</v>
      </c>
      <c r="C30" s="447" t="s">
        <v>115</v>
      </c>
      <c r="D30" s="72" t="s">
        <v>93</v>
      </c>
      <c r="E30" s="326">
        <v>0</v>
      </c>
      <c r="F30" s="326">
        <v>0</v>
      </c>
      <c r="G30" s="326">
        <v>0</v>
      </c>
      <c r="H30" s="326">
        <v>0</v>
      </c>
      <c r="I30" s="326">
        <v>0</v>
      </c>
      <c r="J30" s="326">
        <v>0</v>
      </c>
      <c r="K30" s="326">
        <v>0</v>
      </c>
      <c r="L30" s="326">
        <v>0</v>
      </c>
      <c r="M30" s="326">
        <v>0</v>
      </c>
      <c r="N30" s="326">
        <v>0</v>
      </c>
      <c r="O30" s="326">
        <v>0</v>
      </c>
      <c r="P30" s="326">
        <v>0</v>
      </c>
      <c r="Q30" s="326">
        <v>0</v>
      </c>
      <c r="R30" s="326">
        <v>0</v>
      </c>
      <c r="S30" s="326">
        <v>0</v>
      </c>
      <c r="T30" s="326">
        <v>0</v>
      </c>
      <c r="U30" s="326">
        <v>0</v>
      </c>
      <c r="V30" s="326">
        <v>0</v>
      </c>
      <c r="W30" s="326">
        <v>0</v>
      </c>
      <c r="X30" s="326">
        <v>0</v>
      </c>
      <c r="Y30" s="326">
        <v>0</v>
      </c>
      <c r="Z30" s="326">
        <v>0</v>
      </c>
      <c r="AA30" s="326">
        <v>0</v>
      </c>
      <c r="AB30" s="326">
        <v>0</v>
      </c>
      <c r="AC30" s="326">
        <v>0</v>
      </c>
      <c r="AD30" s="326">
        <v>0</v>
      </c>
      <c r="AE30" s="326">
        <v>0</v>
      </c>
      <c r="AF30" s="326">
        <v>0</v>
      </c>
      <c r="AG30" s="326">
        <v>0</v>
      </c>
      <c r="AH30" s="326">
        <v>0</v>
      </c>
      <c r="AI30" s="326">
        <v>0</v>
      </c>
      <c r="AJ30" s="326">
        <v>0</v>
      </c>
      <c r="AK30" s="326">
        <v>0</v>
      </c>
      <c r="AL30" s="326">
        <v>0</v>
      </c>
      <c r="AM30" s="326">
        <v>0</v>
      </c>
      <c r="AN30" s="326">
        <v>0</v>
      </c>
      <c r="AO30" s="326">
        <v>0</v>
      </c>
      <c r="AP30" s="326">
        <v>0</v>
      </c>
      <c r="AQ30" s="326">
        <v>0</v>
      </c>
      <c r="AR30" s="326">
        <v>0</v>
      </c>
      <c r="AS30" s="326">
        <v>0</v>
      </c>
      <c r="AT30" s="326">
        <v>0</v>
      </c>
      <c r="AU30" s="326">
        <v>0</v>
      </c>
      <c r="AV30" s="326">
        <v>0</v>
      </c>
      <c r="AW30" s="326">
        <v>0</v>
      </c>
      <c r="AX30" s="326">
        <v>0</v>
      </c>
      <c r="AY30" s="326">
        <v>0</v>
      </c>
      <c r="AZ30" s="326">
        <v>0</v>
      </c>
      <c r="BA30" s="326">
        <v>0</v>
      </c>
      <c r="BB30" s="326">
        <v>0</v>
      </c>
      <c r="BC30" s="326">
        <v>0</v>
      </c>
      <c r="BD30" s="326">
        <v>0</v>
      </c>
      <c r="BE30" s="326">
        <v>0</v>
      </c>
      <c r="BF30" s="326">
        <v>0</v>
      </c>
      <c r="BG30" s="326">
        <v>0</v>
      </c>
      <c r="BH30" s="326">
        <v>0</v>
      </c>
      <c r="BI30" s="326">
        <v>0</v>
      </c>
      <c r="BJ30" s="326">
        <v>0</v>
      </c>
      <c r="BK30" s="326">
        <v>0</v>
      </c>
      <c r="BL30" s="326">
        <v>0</v>
      </c>
      <c r="BM30" s="326">
        <v>0</v>
      </c>
      <c r="BN30" s="326">
        <v>0</v>
      </c>
      <c r="BO30" s="326">
        <v>0</v>
      </c>
      <c r="BP30" s="326">
        <v>0</v>
      </c>
      <c r="BQ30" s="326">
        <v>0</v>
      </c>
      <c r="BR30" s="326">
        <v>0</v>
      </c>
      <c r="BS30" s="326">
        <v>0</v>
      </c>
      <c r="BT30" s="326">
        <v>0</v>
      </c>
      <c r="BU30" s="326">
        <v>0</v>
      </c>
      <c r="BV30" s="326">
        <v>0</v>
      </c>
      <c r="BW30" s="326">
        <v>0</v>
      </c>
      <c r="BX30" s="326">
        <v>0</v>
      </c>
      <c r="BY30" s="326">
        <v>0</v>
      </c>
      <c r="BZ30" s="326">
        <v>0</v>
      </c>
      <c r="CA30" s="326">
        <v>0</v>
      </c>
      <c r="CB30" s="326">
        <v>0</v>
      </c>
      <c r="CC30" s="326">
        <v>0</v>
      </c>
      <c r="CD30" s="326">
        <v>0</v>
      </c>
      <c r="CE30" s="326">
        <v>0</v>
      </c>
      <c r="CF30" s="326">
        <v>0</v>
      </c>
      <c r="CG30" s="326">
        <v>0</v>
      </c>
      <c r="CH30" s="326">
        <v>0</v>
      </c>
      <c r="CI30" s="326">
        <v>0</v>
      </c>
      <c r="CJ30" s="326">
        <v>0</v>
      </c>
      <c r="CK30" s="72" t="s">
        <v>190</v>
      </c>
      <c r="CL30" s="105"/>
    </row>
    <row r="31" spans="1:90" ht="42" customHeight="1" x14ac:dyDescent="0.25">
      <c r="A31" s="105"/>
      <c r="B31" s="446" t="s">
        <v>116</v>
      </c>
      <c r="C31" s="447" t="s">
        <v>117</v>
      </c>
      <c r="D31" s="72" t="s">
        <v>93</v>
      </c>
      <c r="E31" s="326">
        <v>0</v>
      </c>
      <c r="F31" s="326">
        <v>0</v>
      </c>
      <c r="G31" s="326">
        <v>0</v>
      </c>
      <c r="H31" s="326">
        <v>0</v>
      </c>
      <c r="I31" s="326">
        <v>0</v>
      </c>
      <c r="J31" s="326">
        <v>0</v>
      </c>
      <c r="K31" s="326">
        <v>0</v>
      </c>
      <c r="L31" s="326">
        <v>0</v>
      </c>
      <c r="M31" s="326">
        <v>0</v>
      </c>
      <c r="N31" s="326">
        <v>0</v>
      </c>
      <c r="O31" s="326">
        <v>0</v>
      </c>
      <c r="P31" s="326">
        <v>0</v>
      </c>
      <c r="Q31" s="326">
        <v>0</v>
      </c>
      <c r="R31" s="326">
        <v>0</v>
      </c>
      <c r="S31" s="326">
        <v>0</v>
      </c>
      <c r="T31" s="326">
        <v>0</v>
      </c>
      <c r="U31" s="326">
        <v>0</v>
      </c>
      <c r="V31" s="326">
        <v>0</v>
      </c>
      <c r="W31" s="326">
        <v>0</v>
      </c>
      <c r="X31" s="326">
        <v>0</v>
      </c>
      <c r="Y31" s="326">
        <v>0</v>
      </c>
      <c r="Z31" s="326">
        <v>0</v>
      </c>
      <c r="AA31" s="326">
        <v>0</v>
      </c>
      <c r="AB31" s="326">
        <v>0</v>
      </c>
      <c r="AC31" s="326">
        <v>0</v>
      </c>
      <c r="AD31" s="326">
        <v>0</v>
      </c>
      <c r="AE31" s="326">
        <v>0</v>
      </c>
      <c r="AF31" s="326">
        <v>0</v>
      </c>
      <c r="AG31" s="326">
        <v>0</v>
      </c>
      <c r="AH31" s="326">
        <v>0</v>
      </c>
      <c r="AI31" s="326">
        <v>0</v>
      </c>
      <c r="AJ31" s="326">
        <v>0</v>
      </c>
      <c r="AK31" s="326">
        <v>0</v>
      </c>
      <c r="AL31" s="326">
        <v>0</v>
      </c>
      <c r="AM31" s="326">
        <v>0</v>
      </c>
      <c r="AN31" s="326">
        <v>0</v>
      </c>
      <c r="AO31" s="326">
        <v>0</v>
      </c>
      <c r="AP31" s="326">
        <v>0</v>
      </c>
      <c r="AQ31" s="326">
        <v>0</v>
      </c>
      <c r="AR31" s="326">
        <v>0</v>
      </c>
      <c r="AS31" s="326">
        <v>0</v>
      </c>
      <c r="AT31" s="326">
        <v>0</v>
      </c>
      <c r="AU31" s="326">
        <v>0</v>
      </c>
      <c r="AV31" s="326">
        <v>0</v>
      </c>
      <c r="AW31" s="326">
        <v>0</v>
      </c>
      <c r="AX31" s="326">
        <v>0</v>
      </c>
      <c r="AY31" s="326">
        <v>0</v>
      </c>
      <c r="AZ31" s="326">
        <v>0</v>
      </c>
      <c r="BA31" s="326">
        <v>0</v>
      </c>
      <c r="BB31" s="326">
        <v>0</v>
      </c>
      <c r="BC31" s="326">
        <v>0</v>
      </c>
      <c r="BD31" s="326">
        <v>0</v>
      </c>
      <c r="BE31" s="326">
        <v>0</v>
      </c>
      <c r="BF31" s="326">
        <v>0</v>
      </c>
      <c r="BG31" s="326">
        <v>0</v>
      </c>
      <c r="BH31" s="326">
        <v>0</v>
      </c>
      <c r="BI31" s="326">
        <v>0</v>
      </c>
      <c r="BJ31" s="326">
        <v>0</v>
      </c>
      <c r="BK31" s="326">
        <v>0</v>
      </c>
      <c r="BL31" s="326">
        <v>0</v>
      </c>
      <c r="BM31" s="326">
        <v>0</v>
      </c>
      <c r="BN31" s="326">
        <v>0</v>
      </c>
      <c r="BO31" s="326">
        <v>0</v>
      </c>
      <c r="BP31" s="326">
        <v>0</v>
      </c>
      <c r="BQ31" s="326">
        <v>0</v>
      </c>
      <c r="BR31" s="326">
        <v>0</v>
      </c>
      <c r="BS31" s="326">
        <v>0</v>
      </c>
      <c r="BT31" s="326">
        <v>0</v>
      </c>
      <c r="BU31" s="326">
        <v>0</v>
      </c>
      <c r="BV31" s="326">
        <v>0</v>
      </c>
      <c r="BW31" s="326">
        <v>0</v>
      </c>
      <c r="BX31" s="326">
        <v>0</v>
      </c>
      <c r="BY31" s="326">
        <v>0</v>
      </c>
      <c r="BZ31" s="326">
        <v>0</v>
      </c>
      <c r="CA31" s="326">
        <v>0</v>
      </c>
      <c r="CB31" s="326">
        <v>0</v>
      </c>
      <c r="CC31" s="326">
        <v>0</v>
      </c>
      <c r="CD31" s="326">
        <v>0</v>
      </c>
      <c r="CE31" s="326">
        <v>0</v>
      </c>
      <c r="CF31" s="326">
        <v>0</v>
      </c>
      <c r="CG31" s="326">
        <v>0</v>
      </c>
      <c r="CH31" s="326">
        <v>0</v>
      </c>
      <c r="CI31" s="326">
        <v>0</v>
      </c>
      <c r="CJ31" s="326">
        <v>0</v>
      </c>
      <c r="CK31" s="72" t="s">
        <v>190</v>
      </c>
      <c r="CL31" s="105"/>
    </row>
    <row r="32" spans="1:90" s="1002" customFormat="1" ht="33" customHeight="1" x14ac:dyDescent="0.25">
      <c r="B32" s="963" t="s">
        <v>116</v>
      </c>
      <c r="C32" s="399" t="s">
        <v>1738</v>
      </c>
      <c r="D32" s="76" t="s">
        <v>1740</v>
      </c>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418"/>
    </row>
    <row r="33" spans="1:90" s="117" customFormat="1" ht="48" customHeight="1" x14ac:dyDescent="0.25">
      <c r="A33" s="105"/>
      <c r="B33" s="440" t="s">
        <v>118</v>
      </c>
      <c r="C33" s="445" t="s">
        <v>119</v>
      </c>
      <c r="D33" s="440" t="s">
        <v>93</v>
      </c>
      <c r="E33" s="396">
        <f>E34+E35</f>
        <v>0</v>
      </c>
      <c r="F33" s="396">
        <f t="shared" ref="F33:BQ33" si="27">F34+F35</f>
        <v>0</v>
      </c>
      <c r="G33" s="396">
        <f t="shared" si="27"/>
        <v>0</v>
      </c>
      <c r="H33" s="396">
        <f t="shared" si="27"/>
        <v>0</v>
      </c>
      <c r="I33" s="396">
        <f t="shared" si="27"/>
        <v>0</v>
      </c>
      <c r="J33" s="396">
        <f t="shared" si="27"/>
        <v>0</v>
      </c>
      <c r="K33" s="396">
        <f t="shared" si="27"/>
        <v>0</v>
      </c>
      <c r="L33" s="396">
        <f t="shared" si="27"/>
        <v>0</v>
      </c>
      <c r="M33" s="396">
        <f t="shared" si="27"/>
        <v>0</v>
      </c>
      <c r="N33" s="396">
        <f t="shared" si="27"/>
        <v>0</v>
      </c>
      <c r="O33" s="396">
        <f t="shared" si="27"/>
        <v>0</v>
      </c>
      <c r="P33" s="396">
        <f t="shared" si="27"/>
        <v>0</v>
      </c>
      <c r="Q33" s="396">
        <f t="shared" si="27"/>
        <v>0</v>
      </c>
      <c r="R33" s="396">
        <f t="shared" si="27"/>
        <v>0</v>
      </c>
      <c r="S33" s="396">
        <f t="shared" si="27"/>
        <v>0</v>
      </c>
      <c r="T33" s="396">
        <f t="shared" si="27"/>
        <v>0</v>
      </c>
      <c r="U33" s="396">
        <f t="shared" si="27"/>
        <v>0</v>
      </c>
      <c r="V33" s="396">
        <f t="shared" si="27"/>
        <v>0</v>
      </c>
      <c r="W33" s="396">
        <f t="shared" si="27"/>
        <v>0</v>
      </c>
      <c r="X33" s="396">
        <f t="shared" si="27"/>
        <v>0</v>
      </c>
      <c r="Y33" s="396">
        <f t="shared" si="27"/>
        <v>0</v>
      </c>
      <c r="Z33" s="396">
        <f t="shared" si="27"/>
        <v>0</v>
      </c>
      <c r="AA33" s="396">
        <f t="shared" si="27"/>
        <v>0</v>
      </c>
      <c r="AB33" s="396">
        <f t="shared" si="27"/>
        <v>0</v>
      </c>
      <c r="AC33" s="396">
        <f t="shared" si="27"/>
        <v>0</v>
      </c>
      <c r="AD33" s="396">
        <f t="shared" si="27"/>
        <v>0</v>
      </c>
      <c r="AE33" s="396">
        <f t="shared" si="27"/>
        <v>0</v>
      </c>
      <c r="AF33" s="396">
        <f t="shared" si="27"/>
        <v>0</v>
      </c>
      <c r="AG33" s="396">
        <f t="shared" si="27"/>
        <v>0</v>
      </c>
      <c r="AH33" s="396">
        <f t="shared" si="27"/>
        <v>0</v>
      </c>
      <c r="AI33" s="396">
        <f t="shared" si="27"/>
        <v>0</v>
      </c>
      <c r="AJ33" s="396">
        <f t="shared" si="27"/>
        <v>0</v>
      </c>
      <c r="AK33" s="396">
        <f t="shared" si="27"/>
        <v>0</v>
      </c>
      <c r="AL33" s="396">
        <f t="shared" si="27"/>
        <v>0</v>
      </c>
      <c r="AM33" s="396">
        <f t="shared" si="27"/>
        <v>0</v>
      </c>
      <c r="AN33" s="396">
        <f t="shared" si="27"/>
        <v>0</v>
      </c>
      <c r="AO33" s="396">
        <f t="shared" si="27"/>
        <v>0</v>
      </c>
      <c r="AP33" s="396">
        <f t="shared" si="27"/>
        <v>0</v>
      </c>
      <c r="AQ33" s="396">
        <f t="shared" si="27"/>
        <v>0</v>
      </c>
      <c r="AR33" s="396">
        <f t="shared" si="27"/>
        <v>0</v>
      </c>
      <c r="AS33" s="396">
        <f t="shared" si="27"/>
        <v>0</v>
      </c>
      <c r="AT33" s="396">
        <f t="shared" si="27"/>
        <v>0</v>
      </c>
      <c r="AU33" s="396">
        <f t="shared" si="27"/>
        <v>0</v>
      </c>
      <c r="AV33" s="396">
        <f t="shared" si="27"/>
        <v>0</v>
      </c>
      <c r="AW33" s="396">
        <f t="shared" si="27"/>
        <v>0</v>
      </c>
      <c r="AX33" s="396">
        <f t="shared" si="27"/>
        <v>0</v>
      </c>
      <c r="AY33" s="396">
        <f t="shared" si="27"/>
        <v>0</v>
      </c>
      <c r="AZ33" s="396">
        <f t="shared" si="27"/>
        <v>0</v>
      </c>
      <c r="BA33" s="396">
        <f t="shared" si="27"/>
        <v>0</v>
      </c>
      <c r="BB33" s="396">
        <f t="shared" si="27"/>
        <v>0</v>
      </c>
      <c r="BC33" s="396">
        <f t="shared" si="27"/>
        <v>0</v>
      </c>
      <c r="BD33" s="396">
        <f t="shared" si="27"/>
        <v>0</v>
      </c>
      <c r="BE33" s="396">
        <f t="shared" si="27"/>
        <v>0</v>
      </c>
      <c r="BF33" s="396">
        <f t="shared" si="27"/>
        <v>0</v>
      </c>
      <c r="BG33" s="396">
        <f t="shared" si="27"/>
        <v>0</v>
      </c>
      <c r="BH33" s="396">
        <f t="shared" si="27"/>
        <v>0</v>
      </c>
      <c r="BI33" s="396">
        <f t="shared" si="27"/>
        <v>0</v>
      </c>
      <c r="BJ33" s="396">
        <f t="shared" si="27"/>
        <v>0</v>
      </c>
      <c r="BK33" s="396">
        <f t="shared" si="27"/>
        <v>0</v>
      </c>
      <c r="BL33" s="396">
        <f t="shared" si="27"/>
        <v>0</v>
      </c>
      <c r="BM33" s="396">
        <f t="shared" si="27"/>
        <v>0</v>
      </c>
      <c r="BN33" s="396">
        <f t="shared" si="27"/>
        <v>0</v>
      </c>
      <c r="BO33" s="396">
        <f t="shared" si="27"/>
        <v>0</v>
      </c>
      <c r="BP33" s="396">
        <f t="shared" si="27"/>
        <v>0</v>
      </c>
      <c r="BQ33" s="396">
        <f t="shared" si="27"/>
        <v>0</v>
      </c>
      <c r="BR33" s="396">
        <f t="shared" ref="BR33:CJ33" si="28">BR34+BR35</f>
        <v>0</v>
      </c>
      <c r="BS33" s="396">
        <f t="shared" si="28"/>
        <v>0</v>
      </c>
      <c r="BT33" s="396">
        <f t="shared" si="28"/>
        <v>0</v>
      </c>
      <c r="BU33" s="396">
        <f t="shared" si="28"/>
        <v>0</v>
      </c>
      <c r="BV33" s="396">
        <f t="shared" si="28"/>
        <v>0</v>
      </c>
      <c r="BW33" s="396">
        <f t="shared" si="28"/>
        <v>0</v>
      </c>
      <c r="BX33" s="396">
        <f t="shared" si="28"/>
        <v>0</v>
      </c>
      <c r="BY33" s="396">
        <f t="shared" si="28"/>
        <v>0</v>
      </c>
      <c r="BZ33" s="396">
        <f t="shared" si="28"/>
        <v>0</v>
      </c>
      <c r="CA33" s="396">
        <f t="shared" si="28"/>
        <v>0</v>
      </c>
      <c r="CB33" s="396">
        <f t="shared" si="28"/>
        <v>0</v>
      </c>
      <c r="CC33" s="396">
        <f t="shared" si="28"/>
        <v>0</v>
      </c>
      <c r="CD33" s="396">
        <f t="shared" si="28"/>
        <v>0</v>
      </c>
      <c r="CE33" s="396">
        <f t="shared" si="28"/>
        <v>0</v>
      </c>
      <c r="CF33" s="396">
        <f t="shared" si="28"/>
        <v>0</v>
      </c>
      <c r="CG33" s="396">
        <f t="shared" si="28"/>
        <v>0</v>
      </c>
      <c r="CH33" s="396">
        <f t="shared" si="28"/>
        <v>0</v>
      </c>
      <c r="CI33" s="396">
        <f t="shared" si="28"/>
        <v>0</v>
      </c>
      <c r="CJ33" s="396">
        <f t="shared" si="28"/>
        <v>0</v>
      </c>
      <c r="CK33" s="398" t="s">
        <v>190</v>
      </c>
      <c r="CL33" s="105"/>
    </row>
    <row r="34" spans="1:90" s="117" customFormat="1" ht="42" customHeight="1" x14ac:dyDescent="0.25">
      <c r="A34" s="105"/>
      <c r="B34" s="447" t="s">
        <v>120</v>
      </c>
      <c r="C34" s="447" t="s">
        <v>121</v>
      </c>
      <c r="D34" s="72" t="s">
        <v>93</v>
      </c>
      <c r="E34" s="326">
        <v>0</v>
      </c>
      <c r="F34" s="326">
        <v>0</v>
      </c>
      <c r="G34" s="326">
        <v>0</v>
      </c>
      <c r="H34" s="326">
        <v>0</v>
      </c>
      <c r="I34" s="326">
        <v>0</v>
      </c>
      <c r="J34" s="326">
        <v>0</v>
      </c>
      <c r="K34" s="326">
        <v>0</v>
      </c>
      <c r="L34" s="326">
        <v>0</v>
      </c>
      <c r="M34" s="326">
        <v>0</v>
      </c>
      <c r="N34" s="326">
        <v>0</v>
      </c>
      <c r="O34" s="326">
        <v>0</v>
      </c>
      <c r="P34" s="326">
        <v>0</v>
      </c>
      <c r="Q34" s="326">
        <v>0</v>
      </c>
      <c r="R34" s="326">
        <v>0</v>
      </c>
      <c r="S34" s="326">
        <v>0</v>
      </c>
      <c r="T34" s="326">
        <v>0</v>
      </c>
      <c r="U34" s="326">
        <v>0</v>
      </c>
      <c r="V34" s="326">
        <v>0</v>
      </c>
      <c r="W34" s="326">
        <v>0</v>
      </c>
      <c r="X34" s="326">
        <v>0</v>
      </c>
      <c r="Y34" s="326">
        <v>0</v>
      </c>
      <c r="Z34" s="326">
        <v>0</v>
      </c>
      <c r="AA34" s="326">
        <v>0</v>
      </c>
      <c r="AB34" s="326">
        <v>0</v>
      </c>
      <c r="AC34" s="326">
        <v>0</v>
      </c>
      <c r="AD34" s="326">
        <v>0</v>
      </c>
      <c r="AE34" s="326">
        <v>0</v>
      </c>
      <c r="AF34" s="326">
        <v>0</v>
      </c>
      <c r="AG34" s="326">
        <v>0</v>
      </c>
      <c r="AH34" s="326">
        <v>0</v>
      </c>
      <c r="AI34" s="326">
        <v>0</v>
      </c>
      <c r="AJ34" s="326">
        <v>0</v>
      </c>
      <c r="AK34" s="326">
        <v>0</v>
      </c>
      <c r="AL34" s="326">
        <v>0</v>
      </c>
      <c r="AM34" s="326">
        <v>0</v>
      </c>
      <c r="AN34" s="326">
        <v>0</v>
      </c>
      <c r="AO34" s="326">
        <v>0</v>
      </c>
      <c r="AP34" s="326">
        <v>0</v>
      </c>
      <c r="AQ34" s="326">
        <v>0</v>
      </c>
      <c r="AR34" s="326">
        <v>0</v>
      </c>
      <c r="AS34" s="326">
        <v>0</v>
      </c>
      <c r="AT34" s="326">
        <v>0</v>
      </c>
      <c r="AU34" s="326">
        <v>0</v>
      </c>
      <c r="AV34" s="326">
        <v>0</v>
      </c>
      <c r="AW34" s="326">
        <v>0</v>
      </c>
      <c r="AX34" s="326">
        <v>0</v>
      </c>
      <c r="AY34" s="326">
        <v>0</v>
      </c>
      <c r="AZ34" s="326">
        <v>0</v>
      </c>
      <c r="BA34" s="326">
        <v>0</v>
      </c>
      <c r="BB34" s="326">
        <v>0</v>
      </c>
      <c r="BC34" s="326">
        <v>0</v>
      </c>
      <c r="BD34" s="326">
        <v>0</v>
      </c>
      <c r="BE34" s="326">
        <v>0</v>
      </c>
      <c r="BF34" s="326">
        <v>0</v>
      </c>
      <c r="BG34" s="326">
        <v>0</v>
      </c>
      <c r="BH34" s="326">
        <v>0</v>
      </c>
      <c r="BI34" s="326">
        <v>0</v>
      </c>
      <c r="BJ34" s="326">
        <v>0</v>
      </c>
      <c r="BK34" s="326">
        <v>0</v>
      </c>
      <c r="BL34" s="326">
        <v>0</v>
      </c>
      <c r="BM34" s="326">
        <v>0</v>
      </c>
      <c r="BN34" s="326">
        <v>0</v>
      </c>
      <c r="BO34" s="326">
        <v>0</v>
      </c>
      <c r="BP34" s="326">
        <v>0</v>
      </c>
      <c r="BQ34" s="326">
        <v>0</v>
      </c>
      <c r="BR34" s="326">
        <v>0</v>
      </c>
      <c r="BS34" s="326">
        <v>0</v>
      </c>
      <c r="BT34" s="326">
        <v>0</v>
      </c>
      <c r="BU34" s="326">
        <v>0</v>
      </c>
      <c r="BV34" s="326">
        <v>0</v>
      </c>
      <c r="BW34" s="326">
        <v>0</v>
      </c>
      <c r="BX34" s="326">
        <v>0</v>
      </c>
      <c r="BY34" s="326">
        <v>0</v>
      </c>
      <c r="BZ34" s="326">
        <v>0</v>
      </c>
      <c r="CA34" s="326">
        <v>0</v>
      </c>
      <c r="CB34" s="326">
        <v>0</v>
      </c>
      <c r="CC34" s="326">
        <v>0</v>
      </c>
      <c r="CD34" s="326">
        <v>0</v>
      </c>
      <c r="CE34" s="326">
        <v>0</v>
      </c>
      <c r="CF34" s="326">
        <v>0</v>
      </c>
      <c r="CG34" s="326">
        <v>0</v>
      </c>
      <c r="CH34" s="326">
        <v>0</v>
      </c>
      <c r="CI34" s="326">
        <v>0</v>
      </c>
      <c r="CJ34" s="326">
        <v>0</v>
      </c>
      <c r="CK34" s="326" t="s">
        <v>190</v>
      </c>
      <c r="CL34" s="105"/>
    </row>
    <row r="35" spans="1:90" ht="42" customHeight="1" x14ac:dyDescent="0.25">
      <c r="A35" s="105"/>
      <c r="B35" s="446" t="s">
        <v>122</v>
      </c>
      <c r="C35" s="447" t="s">
        <v>123</v>
      </c>
      <c r="D35" s="72" t="s">
        <v>93</v>
      </c>
      <c r="E35" s="326">
        <v>0</v>
      </c>
      <c r="F35" s="326">
        <v>0</v>
      </c>
      <c r="G35" s="326">
        <v>0</v>
      </c>
      <c r="H35" s="326">
        <v>0</v>
      </c>
      <c r="I35" s="326">
        <v>0</v>
      </c>
      <c r="J35" s="326">
        <v>0</v>
      </c>
      <c r="K35" s="326">
        <v>0</v>
      </c>
      <c r="L35" s="326">
        <v>0</v>
      </c>
      <c r="M35" s="326">
        <v>0</v>
      </c>
      <c r="N35" s="326">
        <v>0</v>
      </c>
      <c r="O35" s="326">
        <v>0</v>
      </c>
      <c r="P35" s="326">
        <v>0</v>
      </c>
      <c r="Q35" s="326">
        <v>0</v>
      </c>
      <c r="R35" s="326">
        <v>0</v>
      </c>
      <c r="S35" s="326">
        <v>0</v>
      </c>
      <c r="T35" s="326">
        <v>0</v>
      </c>
      <c r="U35" s="326">
        <v>0</v>
      </c>
      <c r="V35" s="326">
        <v>0</v>
      </c>
      <c r="W35" s="326">
        <v>0</v>
      </c>
      <c r="X35" s="326">
        <v>0</v>
      </c>
      <c r="Y35" s="326">
        <v>0</v>
      </c>
      <c r="Z35" s="326">
        <v>0</v>
      </c>
      <c r="AA35" s="326">
        <v>0</v>
      </c>
      <c r="AB35" s="326">
        <v>0</v>
      </c>
      <c r="AC35" s="326">
        <v>0</v>
      </c>
      <c r="AD35" s="326">
        <v>0</v>
      </c>
      <c r="AE35" s="326">
        <v>0</v>
      </c>
      <c r="AF35" s="326">
        <v>0</v>
      </c>
      <c r="AG35" s="326">
        <v>0</v>
      </c>
      <c r="AH35" s="326">
        <v>0</v>
      </c>
      <c r="AI35" s="326">
        <v>0</v>
      </c>
      <c r="AJ35" s="326">
        <v>0</v>
      </c>
      <c r="AK35" s="326">
        <v>0</v>
      </c>
      <c r="AL35" s="326">
        <v>0</v>
      </c>
      <c r="AM35" s="326">
        <v>0</v>
      </c>
      <c r="AN35" s="326">
        <v>0</v>
      </c>
      <c r="AO35" s="326">
        <v>0</v>
      </c>
      <c r="AP35" s="326">
        <v>0</v>
      </c>
      <c r="AQ35" s="326">
        <v>0</v>
      </c>
      <c r="AR35" s="326">
        <v>0</v>
      </c>
      <c r="AS35" s="326">
        <v>0</v>
      </c>
      <c r="AT35" s="326">
        <v>0</v>
      </c>
      <c r="AU35" s="326">
        <v>0</v>
      </c>
      <c r="AV35" s="326">
        <v>0</v>
      </c>
      <c r="AW35" s="326">
        <v>0</v>
      </c>
      <c r="AX35" s="326">
        <v>0</v>
      </c>
      <c r="AY35" s="326">
        <v>0</v>
      </c>
      <c r="AZ35" s="326">
        <v>0</v>
      </c>
      <c r="BA35" s="326">
        <v>0</v>
      </c>
      <c r="BB35" s="326">
        <v>0</v>
      </c>
      <c r="BC35" s="326">
        <v>0</v>
      </c>
      <c r="BD35" s="326">
        <v>0</v>
      </c>
      <c r="BE35" s="326">
        <v>0</v>
      </c>
      <c r="BF35" s="326">
        <v>0</v>
      </c>
      <c r="BG35" s="326">
        <v>0</v>
      </c>
      <c r="BH35" s="326">
        <v>0</v>
      </c>
      <c r="BI35" s="326">
        <v>0</v>
      </c>
      <c r="BJ35" s="326">
        <v>0</v>
      </c>
      <c r="BK35" s="326">
        <v>0</v>
      </c>
      <c r="BL35" s="326">
        <v>0</v>
      </c>
      <c r="BM35" s="326">
        <v>0</v>
      </c>
      <c r="BN35" s="326">
        <v>0</v>
      </c>
      <c r="BO35" s="326">
        <v>0</v>
      </c>
      <c r="BP35" s="326">
        <v>0</v>
      </c>
      <c r="BQ35" s="326">
        <v>0</v>
      </c>
      <c r="BR35" s="326">
        <v>0</v>
      </c>
      <c r="BS35" s="326">
        <v>0</v>
      </c>
      <c r="BT35" s="326">
        <v>0</v>
      </c>
      <c r="BU35" s="326">
        <v>0</v>
      </c>
      <c r="BV35" s="326">
        <v>0</v>
      </c>
      <c r="BW35" s="326">
        <v>0</v>
      </c>
      <c r="BX35" s="326">
        <v>0</v>
      </c>
      <c r="BY35" s="326">
        <v>0</v>
      </c>
      <c r="BZ35" s="326">
        <v>0</v>
      </c>
      <c r="CA35" s="326">
        <v>0</v>
      </c>
      <c r="CB35" s="326">
        <v>0</v>
      </c>
      <c r="CC35" s="326">
        <v>0</v>
      </c>
      <c r="CD35" s="326">
        <v>0</v>
      </c>
      <c r="CE35" s="326">
        <v>0</v>
      </c>
      <c r="CF35" s="326">
        <v>0</v>
      </c>
      <c r="CG35" s="326">
        <v>0</v>
      </c>
      <c r="CH35" s="326">
        <v>0</v>
      </c>
      <c r="CI35" s="326">
        <v>0</v>
      </c>
      <c r="CJ35" s="326">
        <v>0</v>
      </c>
      <c r="CK35" s="326" t="s">
        <v>190</v>
      </c>
      <c r="CL35" s="105"/>
    </row>
    <row r="36" spans="1:90" ht="48" customHeight="1" x14ac:dyDescent="0.25">
      <c r="A36" s="105"/>
      <c r="B36" s="440" t="s">
        <v>124</v>
      </c>
      <c r="C36" s="440" t="s">
        <v>125</v>
      </c>
      <c r="D36" s="440" t="s">
        <v>93</v>
      </c>
      <c r="E36" s="396">
        <v>0</v>
      </c>
      <c r="F36" s="396">
        <v>0</v>
      </c>
      <c r="G36" s="396">
        <v>0</v>
      </c>
      <c r="H36" s="396">
        <v>0</v>
      </c>
      <c r="I36" s="396">
        <v>0</v>
      </c>
      <c r="J36" s="396">
        <v>0</v>
      </c>
      <c r="K36" s="396">
        <v>0</v>
      </c>
      <c r="L36" s="396">
        <v>0</v>
      </c>
      <c r="M36" s="396">
        <v>0</v>
      </c>
      <c r="N36" s="396">
        <v>0</v>
      </c>
      <c r="O36" s="396">
        <v>0</v>
      </c>
      <c r="P36" s="396">
        <v>0</v>
      </c>
      <c r="Q36" s="396">
        <v>0</v>
      </c>
      <c r="R36" s="396">
        <v>0</v>
      </c>
      <c r="S36" s="396">
        <v>0</v>
      </c>
      <c r="T36" s="396">
        <v>0</v>
      </c>
      <c r="U36" s="396">
        <v>0</v>
      </c>
      <c r="V36" s="396">
        <v>0</v>
      </c>
      <c r="W36" s="396">
        <v>0</v>
      </c>
      <c r="X36" s="396">
        <v>0</v>
      </c>
      <c r="Y36" s="396">
        <v>0</v>
      </c>
      <c r="Z36" s="396">
        <v>0</v>
      </c>
      <c r="AA36" s="396">
        <v>0</v>
      </c>
      <c r="AB36" s="396">
        <v>0</v>
      </c>
      <c r="AC36" s="396">
        <v>0</v>
      </c>
      <c r="AD36" s="396">
        <v>0</v>
      </c>
      <c r="AE36" s="396">
        <v>0</v>
      </c>
      <c r="AF36" s="396">
        <v>0</v>
      </c>
      <c r="AG36" s="396">
        <v>0</v>
      </c>
      <c r="AH36" s="396">
        <v>0</v>
      </c>
      <c r="AI36" s="396">
        <v>0</v>
      </c>
      <c r="AJ36" s="396">
        <v>0</v>
      </c>
      <c r="AK36" s="396">
        <v>0</v>
      </c>
      <c r="AL36" s="396">
        <v>0</v>
      </c>
      <c r="AM36" s="396">
        <v>0</v>
      </c>
      <c r="AN36" s="396">
        <v>0</v>
      </c>
      <c r="AO36" s="396">
        <v>0</v>
      </c>
      <c r="AP36" s="396">
        <v>0</v>
      </c>
      <c r="AQ36" s="396">
        <v>0</v>
      </c>
      <c r="AR36" s="396">
        <v>0</v>
      </c>
      <c r="AS36" s="396">
        <v>0</v>
      </c>
      <c r="AT36" s="396">
        <v>0</v>
      </c>
      <c r="AU36" s="396">
        <v>0</v>
      </c>
      <c r="AV36" s="396">
        <v>0</v>
      </c>
      <c r="AW36" s="396">
        <v>0</v>
      </c>
      <c r="AX36" s="396">
        <v>0</v>
      </c>
      <c r="AY36" s="396">
        <v>0</v>
      </c>
      <c r="AZ36" s="396">
        <v>0</v>
      </c>
      <c r="BA36" s="396">
        <v>0</v>
      </c>
      <c r="BB36" s="396">
        <v>0</v>
      </c>
      <c r="BC36" s="396">
        <v>0</v>
      </c>
      <c r="BD36" s="396">
        <v>0</v>
      </c>
      <c r="BE36" s="396">
        <v>0</v>
      </c>
      <c r="BF36" s="396">
        <v>0</v>
      </c>
      <c r="BG36" s="396">
        <v>0</v>
      </c>
      <c r="BH36" s="396">
        <v>0</v>
      </c>
      <c r="BI36" s="396">
        <v>0</v>
      </c>
      <c r="BJ36" s="396">
        <v>0</v>
      </c>
      <c r="BK36" s="396">
        <v>0</v>
      </c>
      <c r="BL36" s="396">
        <v>0</v>
      </c>
      <c r="BM36" s="396">
        <v>0</v>
      </c>
      <c r="BN36" s="396">
        <v>0</v>
      </c>
      <c r="BO36" s="396">
        <v>0</v>
      </c>
      <c r="BP36" s="396">
        <v>0</v>
      </c>
      <c r="BQ36" s="396">
        <v>0</v>
      </c>
      <c r="BR36" s="396">
        <v>0</v>
      </c>
      <c r="BS36" s="396">
        <v>0</v>
      </c>
      <c r="BT36" s="396">
        <v>0</v>
      </c>
      <c r="BU36" s="396">
        <v>0</v>
      </c>
      <c r="BV36" s="396">
        <v>0</v>
      </c>
      <c r="BW36" s="396">
        <v>0</v>
      </c>
      <c r="BX36" s="396">
        <v>0</v>
      </c>
      <c r="BY36" s="396">
        <v>0</v>
      </c>
      <c r="BZ36" s="396">
        <v>0</v>
      </c>
      <c r="CA36" s="396">
        <v>0</v>
      </c>
      <c r="CB36" s="396">
        <v>0</v>
      </c>
      <c r="CC36" s="396">
        <v>0</v>
      </c>
      <c r="CD36" s="396">
        <v>0</v>
      </c>
      <c r="CE36" s="396">
        <v>0</v>
      </c>
      <c r="CF36" s="396">
        <v>0</v>
      </c>
      <c r="CG36" s="396">
        <v>0</v>
      </c>
      <c r="CH36" s="396">
        <v>0</v>
      </c>
      <c r="CI36" s="396">
        <v>0</v>
      </c>
      <c r="CJ36" s="396">
        <v>0</v>
      </c>
      <c r="CK36" s="396" t="s">
        <v>190</v>
      </c>
      <c r="CL36" s="105"/>
    </row>
    <row r="37" spans="1:90" ht="48" customHeight="1" x14ac:dyDescent="0.25">
      <c r="A37" s="105"/>
      <c r="B37" s="408" t="s">
        <v>126</v>
      </c>
      <c r="C37" s="440" t="s">
        <v>127</v>
      </c>
      <c r="D37" s="440" t="s">
        <v>93</v>
      </c>
      <c r="E37" s="396">
        <f t="shared" ref="E37:AJ37" si="29">E38+E39</f>
        <v>0</v>
      </c>
      <c r="F37" s="396">
        <f t="shared" si="29"/>
        <v>0</v>
      </c>
      <c r="G37" s="396">
        <f t="shared" si="29"/>
        <v>0</v>
      </c>
      <c r="H37" s="396">
        <f t="shared" si="29"/>
        <v>0</v>
      </c>
      <c r="I37" s="396">
        <f t="shared" si="29"/>
        <v>0</v>
      </c>
      <c r="J37" s="396">
        <f t="shared" si="29"/>
        <v>0</v>
      </c>
      <c r="K37" s="396">
        <f t="shared" si="29"/>
        <v>0</v>
      </c>
      <c r="L37" s="396">
        <f t="shared" si="29"/>
        <v>0</v>
      </c>
      <c r="M37" s="396">
        <f t="shared" si="29"/>
        <v>0</v>
      </c>
      <c r="N37" s="396">
        <f t="shared" si="29"/>
        <v>0</v>
      </c>
      <c r="O37" s="396">
        <f t="shared" si="29"/>
        <v>0</v>
      </c>
      <c r="P37" s="396">
        <f t="shared" si="29"/>
        <v>0</v>
      </c>
      <c r="Q37" s="396">
        <f t="shared" si="29"/>
        <v>0</v>
      </c>
      <c r="R37" s="396">
        <f t="shared" si="29"/>
        <v>0</v>
      </c>
      <c r="S37" s="396">
        <f t="shared" si="29"/>
        <v>0</v>
      </c>
      <c r="T37" s="396">
        <f t="shared" si="29"/>
        <v>0</v>
      </c>
      <c r="U37" s="396">
        <f t="shared" si="29"/>
        <v>0</v>
      </c>
      <c r="V37" s="396">
        <f t="shared" si="29"/>
        <v>0</v>
      </c>
      <c r="W37" s="396">
        <f t="shared" si="29"/>
        <v>0</v>
      </c>
      <c r="X37" s="396">
        <f t="shared" si="29"/>
        <v>0</v>
      </c>
      <c r="Y37" s="396">
        <f t="shared" si="29"/>
        <v>0</v>
      </c>
      <c r="Z37" s="396">
        <f t="shared" si="29"/>
        <v>0</v>
      </c>
      <c r="AA37" s="396">
        <f t="shared" si="29"/>
        <v>0</v>
      </c>
      <c r="AB37" s="396">
        <f t="shared" si="29"/>
        <v>0</v>
      </c>
      <c r="AC37" s="396">
        <f t="shared" si="29"/>
        <v>0</v>
      </c>
      <c r="AD37" s="396">
        <f t="shared" si="29"/>
        <v>0</v>
      </c>
      <c r="AE37" s="396">
        <f t="shared" si="29"/>
        <v>0</v>
      </c>
      <c r="AF37" s="396">
        <f t="shared" si="29"/>
        <v>0</v>
      </c>
      <c r="AG37" s="396">
        <f t="shared" si="29"/>
        <v>0</v>
      </c>
      <c r="AH37" s="396">
        <f t="shared" si="29"/>
        <v>0</v>
      </c>
      <c r="AI37" s="396">
        <f t="shared" si="29"/>
        <v>0</v>
      </c>
      <c r="AJ37" s="396">
        <f t="shared" si="29"/>
        <v>0</v>
      </c>
      <c r="AK37" s="396">
        <f t="shared" ref="AK37:BP37" si="30">AK38+AK39</f>
        <v>0</v>
      </c>
      <c r="AL37" s="396">
        <f t="shared" si="30"/>
        <v>0</v>
      </c>
      <c r="AM37" s="396">
        <f t="shared" si="30"/>
        <v>0</v>
      </c>
      <c r="AN37" s="396">
        <f t="shared" si="30"/>
        <v>0</v>
      </c>
      <c r="AO37" s="396">
        <f t="shared" si="30"/>
        <v>0</v>
      </c>
      <c r="AP37" s="396">
        <f t="shared" si="30"/>
        <v>0</v>
      </c>
      <c r="AQ37" s="396">
        <f t="shared" si="30"/>
        <v>0</v>
      </c>
      <c r="AR37" s="396">
        <f t="shared" si="30"/>
        <v>0</v>
      </c>
      <c r="AS37" s="396">
        <f t="shared" si="30"/>
        <v>0</v>
      </c>
      <c r="AT37" s="396">
        <f t="shared" si="30"/>
        <v>0</v>
      </c>
      <c r="AU37" s="396">
        <f t="shared" si="30"/>
        <v>0</v>
      </c>
      <c r="AV37" s="396">
        <f t="shared" si="30"/>
        <v>0</v>
      </c>
      <c r="AW37" s="396">
        <f t="shared" si="30"/>
        <v>0</v>
      </c>
      <c r="AX37" s="396">
        <f t="shared" si="30"/>
        <v>0</v>
      </c>
      <c r="AY37" s="396">
        <f t="shared" si="30"/>
        <v>0</v>
      </c>
      <c r="AZ37" s="396">
        <f t="shared" si="30"/>
        <v>0</v>
      </c>
      <c r="BA37" s="396">
        <f t="shared" si="30"/>
        <v>0</v>
      </c>
      <c r="BB37" s="396">
        <f t="shared" si="30"/>
        <v>0</v>
      </c>
      <c r="BC37" s="396">
        <f t="shared" si="30"/>
        <v>0</v>
      </c>
      <c r="BD37" s="396">
        <f t="shared" si="30"/>
        <v>0</v>
      </c>
      <c r="BE37" s="396">
        <f t="shared" si="30"/>
        <v>0</v>
      </c>
      <c r="BF37" s="396">
        <f t="shared" si="30"/>
        <v>0</v>
      </c>
      <c r="BG37" s="396">
        <f t="shared" si="30"/>
        <v>0</v>
      </c>
      <c r="BH37" s="396">
        <f t="shared" si="30"/>
        <v>0</v>
      </c>
      <c r="BI37" s="396">
        <f t="shared" si="30"/>
        <v>0</v>
      </c>
      <c r="BJ37" s="396">
        <f t="shared" si="30"/>
        <v>0</v>
      </c>
      <c r="BK37" s="396">
        <f t="shared" si="30"/>
        <v>0</v>
      </c>
      <c r="BL37" s="396">
        <f t="shared" si="30"/>
        <v>0</v>
      </c>
      <c r="BM37" s="396">
        <f t="shared" si="30"/>
        <v>0</v>
      </c>
      <c r="BN37" s="396">
        <f t="shared" si="30"/>
        <v>0</v>
      </c>
      <c r="BO37" s="396">
        <f t="shared" si="30"/>
        <v>0</v>
      </c>
      <c r="BP37" s="396">
        <f t="shared" si="30"/>
        <v>0</v>
      </c>
      <c r="BQ37" s="396">
        <f t="shared" ref="BQ37:CJ37" si="31">BQ38+BQ39</f>
        <v>0</v>
      </c>
      <c r="BR37" s="396">
        <f t="shared" si="31"/>
        <v>0</v>
      </c>
      <c r="BS37" s="396">
        <f t="shared" si="31"/>
        <v>0</v>
      </c>
      <c r="BT37" s="396">
        <f t="shared" si="31"/>
        <v>0</v>
      </c>
      <c r="BU37" s="396">
        <f t="shared" si="31"/>
        <v>0</v>
      </c>
      <c r="BV37" s="396">
        <f t="shared" si="31"/>
        <v>0</v>
      </c>
      <c r="BW37" s="396">
        <f t="shared" si="31"/>
        <v>0</v>
      </c>
      <c r="BX37" s="396">
        <f t="shared" si="31"/>
        <v>0</v>
      </c>
      <c r="BY37" s="396">
        <f t="shared" si="31"/>
        <v>0</v>
      </c>
      <c r="BZ37" s="396">
        <f t="shared" si="31"/>
        <v>0</v>
      </c>
      <c r="CA37" s="396">
        <f t="shared" si="31"/>
        <v>0</v>
      </c>
      <c r="CB37" s="396">
        <f t="shared" si="31"/>
        <v>0</v>
      </c>
      <c r="CC37" s="396">
        <f t="shared" si="31"/>
        <v>0</v>
      </c>
      <c r="CD37" s="396">
        <f t="shared" si="31"/>
        <v>0</v>
      </c>
      <c r="CE37" s="396">
        <f t="shared" si="31"/>
        <v>0</v>
      </c>
      <c r="CF37" s="396">
        <f t="shared" si="31"/>
        <v>0</v>
      </c>
      <c r="CG37" s="396">
        <f t="shared" si="31"/>
        <v>0</v>
      </c>
      <c r="CH37" s="396">
        <f t="shared" si="31"/>
        <v>0</v>
      </c>
      <c r="CI37" s="396">
        <f t="shared" si="31"/>
        <v>0</v>
      </c>
      <c r="CJ37" s="396">
        <f t="shared" si="31"/>
        <v>0</v>
      </c>
      <c r="CK37" s="396" t="s">
        <v>190</v>
      </c>
      <c r="CL37" s="105"/>
    </row>
    <row r="38" spans="1:90" ht="42" customHeight="1" x14ac:dyDescent="0.25">
      <c r="A38" s="105"/>
      <c r="B38" s="450" t="s">
        <v>283</v>
      </c>
      <c r="C38" s="72" t="s">
        <v>284</v>
      </c>
      <c r="D38" s="72" t="s">
        <v>93</v>
      </c>
      <c r="E38" s="326">
        <v>0</v>
      </c>
      <c r="F38" s="326">
        <v>0</v>
      </c>
      <c r="G38" s="326">
        <v>0</v>
      </c>
      <c r="H38" s="326">
        <v>0</v>
      </c>
      <c r="I38" s="326">
        <v>0</v>
      </c>
      <c r="J38" s="326">
        <v>0</v>
      </c>
      <c r="K38" s="326">
        <v>0</v>
      </c>
      <c r="L38" s="326">
        <v>0</v>
      </c>
      <c r="M38" s="326">
        <v>0</v>
      </c>
      <c r="N38" s="326">
        <v>0</v>
      </c>
      <c r="O38" s="326">
        <v>0</v>
      </c>
      <c r="P38" s="326">
        <v>0</v>
      </c>
      <c r="Q38" s="326">
        <v>0</v>
      </c>
      <c r="R38" s="326">
        <v>0</v>
      </c>
      <c r="S38" s="326">
        <v>0</v>
      </c>
      <c r="T38" s="326">
        <v>0</v>
      </c>
      <c r="U38" s="326">
        <v>0</v>
      </c>
      <c r="V38" s="326">
        <v>0</v>
      </c>
      <c r="W38" s="326">
        <v>0</v>
      </c>
      <c r="X38" s="326">
        <v>0</v>
      </c>
      <c r="Y38" s="326">
        <v>0</v>
      </c>
      <c r="Z38" s="326">
        <v>0</v>
      </c>
      <c r="AA38" s="326">
        <v>0</v>
      </c>
      <c r="AB38" s="326">
        <v>0</v>
      </c>
      <c r="AC38" s="326">
        <v>0</v>
      </c>
      <c r="AD38" s="326">
        <v>0</v>
      </c>
      <c r="AE38" s="326">
        <v>0</v>
      </c>
      <c r="AF38" s="326">
        <v>0</v>
      </c>
      <c r="AG38" s="326">
        <v>0</v>
      </c>
      <c r="AH38" s="326">
        <v>0</v>
      </c>
      <c r="AI38" s="326">
        <v>0</v>
      </c>
      <c r="AJ38" s="326">
        <v>0</v>
      </c>
      <c r="AK38" s="326">
        <v>0</v>
      </c>
      <c r="AL38" s="326">
        <v>0</v>
      </c>
      <c r="AM38" s="326">
        <v>0</v>
      </c>
      <c r="AN38" s="326">
        <v>0</v>
      </c>
      <c r="AO38" s="326">
        <v>0</v>
      </c>
      <c r="AP38" s="326">
        <v>0</v>
      </c>
      <c r="AQ38" s="326">
        <v>0</v>
      </c>
      <c r="AR38" s="326">
        <v>0</v>
      </c>
      <c r="AS38" s="326">
        <v>0</v>
      </c>
      <c r="AT38" s="326">
        <v>0</v>
      </c>
      <c r="AU38" s="326">
        <v>0</v>
      </c>
      <c r="AV38" s="326">
        <v>0</v>
      </c>
      <c r="AW38" s="326">
        <v>0</v>
      </c>
      <c r="AX38" s="326">
        <v>0</v>
      </c>
      <c r="AY38" s="326">
        <v>0</v>
      </c>
      <c r="AZ38" s="326">
        <v>0</v>
      </c>
      <c r="BA38" s="326">
        <v>0</v>
      </c>
      <c r="BB38" s="326">
        <v>0</v>
      </c>
      <c r="BC38" s="326">
        <v>0</v>
      </c>
      <c r="BD38" s="326">
        <v>0</v>
      </c>
      <c r="BE38" s="326">
        <v>0</v>
      </c>
      <c r="BF38" s="326">
        <v>0</v>
      </c>
      <c r="BG38" s="326">
        <v>0</v>
      </c>
      <c r="BH38" s="326">
        <v>0</v>
      </c>
      <c r="BI38" s="326">
        <v>0</v>
      </c>
      <c r="BJ38" s="326">
        <v>0</v>
      </c>
      <c r="BK38" s="326">
        <v>0</v>
      </c>
      <c r="BL38" s="326">
        <v>0</v>
      </c>
      <c r="BM38" s="326">
        <v>0</v>
      </c>
      <c r="BN38" s="326">
        <v>0</v>
      </c>
      <c r="BO38" s="326">
        <v>0</v>
      </c>
      <c r="BP38" s="326">
        <v>0</v>
      </c>
      <c r="BQ38" s="326">
        <v>0</v>
      </c>
      <c r="BR38" s="326">
        <v>0</v>
      </c>
      <c r="BS38" s="326">
        <v>0</v>
      </c>
      <c r="BT38" s="326">
        <v>0</v>
      </c>
      <c r="BU38" s="326">
        <v>0</v>
      </c>
      <c r="BV38" s="326">
        <v>0</v>
      </c>
      <c r="BW38" s="326">
        <v>0</v>
      </c>
      <c r="BX38" s="326">
        <v>0</v>
      </c>
      <c r="BY38" s="326">
        <v>0</v>
      </c>
      <c r="BZ38" s="326">
        <v>0</v>
      </c>
      <c r="CA38" s="326">
        <v>0</v>
      </c>
      <c r="CB38" s="326">
        <v>0</v>
      </c>
      <c r="CC38" s="326">
        <v>0</v>
      </c>
      <c r="CD38" s="326">
        <v>0</v>
      </c>
      <c r="CE38" s="326">
        <v>0</v>
      </c>
      <c r="CF38" s="326">
        <v>0</v>
      </c>
      <c r="CG38" s="326">
        <v>0</v>
      </c>
      <c r="CH38" s="326">
        <v>0</v>
      </c>
      <c r="CI38" s="326">
        <v>0</v>
      </c>
      <c r="CJ38" s="326">
        <v>0</v>
      </c>
      <c r="CK38" s="326" t="s">
        <v>190</v>
      </c>
      <c r="CL38" s="105"/>
    </row>
    <row r="39" spans="1:90" ht="42" customHeight="1" x14ac:dyDescent="0.25">
      <c r="A39" s="105"/>
      <c r="B39" s="421" t="s">
        <v>128</v>
      </c>
      <c r="C39" s="422" t="s">
        <v>129</v>
      </c>
      <c r="D39" s="444" t="s">
        <v>93</v>
      </c>
      <c r="E39" s="326">
        <v>0</v>
      </c>
      <c r="F39" s="326">
        <v>0</v>
      </c>
      <c r="G39" s="326">
        <v>0</v>
      </c>
      <c r="H39" s="326">
        <v>0</v>
      </c>
      <c r="I39" s="326">
        <v>0</v>
      </c>
      <c r="J39" s="326">
        <v>0</v>
      </c>
      <c r="K39" s="326">
        <v>0</v>
      </c>
      <c r="L39" s="326">
        <v>0</v>
      </c>
      <c r="M39" s="326">
        <v>0</v>
      </c>
      <c r="N39" s="326">
        <v>0</v>
      </c>
      <c r="O39" s="326">
        <v>0</v>
      </c>
      <c r="P39" s="326">
        <v>0</v>
      </c>
      <c r="Q39" s="326">
        <v>0</v>
      </c>
      <c r="R39" s="326">
        <v>0</v>
      </c>
      <c r="S39" s="326">
        <v>0</v>
      </c>
      <c r="T39" s="326">
        <v>0</v>
      </c>
      <c r="U39" s="326">
        <v>0</v>
      </c>
      <c r="V39" s="326">
        <v>0</v>
      </c>
      <c r="W39" s="326">
        <v>0</v>
      </c>
      <c r="X39" s="326">
        <v>0</v>
      </c>
      <c r="Y39" s="326">
        <v>0</v>
      </c>
      <c r="Z39" s="326">
        <v>0</v>
      </c>
      <c r="AA39" s="326">
        <v>0</v>
      </c>
      <c r="AB39" s="326">
        <v>0</v>
      </c>
      <c r="AC39" s="326">
        <v>0</v>
      </c>
      <c r="AD39" s="326">
        <v>0</v>
      </c>
      <c r="AE39" s="326">
        <v>0</v>
      </c>
      <c r="AF39" s="326">
        <v>0</v>
      </c>
      <c r="AG39" s="326">
        <v>0</v>
      </c>
      <c r="AH39" s="326">
        <v>0</v>
      </c>
      <c r="AI39" s="326">
        <v>0</v>
      </c>
      <c r="AJ39" s="326">
        <v>0</v>
      </c>
      <c r="AK39" s="326">
        <v>0</v>
      </c>
      <c r="AL39" s="326">
        <v>0</v>
      </c>
      <c r="AM39" s="326">
        <v>0</v>
      </c>
      <c r="AN39" s="326">
        <v>0</v>
      </c>
      <c r="AO39" s="326">
        <v>0</v>
      </c>
      <c r="AP39" s="326">
        <v>0</v>
      </c>
      <c r="AQ39" s="326">
        <v>0</v>
      </c>
      <c r="AR39" s="326">
        <v>0</v>
      </c>
      <c r="AS39" s="326">
        <v>0</v>
      </c>
      <c r="AT39" s="326">
        <v>0</v>
      </c>
      <c r="AU39" s="326">
        <v>0</v>
      </c>
      <c r="AV39" s="326">
        <v>0</v>
      </c>
      <c r="AW39" s="326">
        <v>0</v>
      </c>
      <c r="AX39" s="326">
        <v>0</v>
      </c>
      <c r="AY39" s="326">
        <v>0</v>
      </c>
      <c r="AZ39" s="326">
        <v>0</v>
      </c>
      <c r="BA39" s="326">
        <v>0</v>
      </c>
      <c r="BB39" s="326">
        <v>0</v>
      </c>
      <c r="BC39" s="326">
        <v>0</v>
      </c>
      <c r="BD39" s="326">
        <v>0</v>
      </c>
      <c r="BE39" s="326">
        <v>0</v>
      </c>
      <c r="BF39" s="326">
        <v>0</v>
      </c>
      <c r="BG39" s="326">
        <v>0</v>
      </c>
      <c r="BH39" s="326">
        <v>0</v>
      </c>
      <c r="BI39" s="326">
        <v>0</v>
      </c>
      <c r="BJ39" s="326">
        <v>0</v>
      </c>
      <c r="BK39" s="326">
        <v>0</v>
      </c>
      <c r="BL39" s="326">
        <v>0</v>
      </c>
      <c r="BM39" s="326">
        <v>0</v>
      </c>
      <c r="BN39" s="326">
        <v>0</v>
      </c>
      <c r="BO39" s="326">
        <v>0</v>
      </c>
      <c r="BP39" s="326">
        <v>0</v>
      </c>
      <c r="BQ39" s="326">
        <v>0</v>
      </c>
      <c r="BR39" s="326">
        <v>0</v>
      </c>
      <c r="BS39" s="326">
        <v>0</v>
      </c>
      <c r="BT39" s="326">
        <v>0</v>
      </c>
      <c r="BU39" s="326">
        <v>0</v>
      </c>
      <c r="BV39" s="326">
        <v>0</v>
      </c>
      <c r="BW39" s="326">
        <v>0</v>
      </c>
      <c r="BX39" s="326">
        <v>0</v>
      </c>
      <c r="BY39" s="326">
        <v>0</v>
      </c>
      <c r="BZ39" s="326">
        <v>0</v>
      </c>
      <c r="CA39" s="326">
        <v>0</v>
      </c>
      <c r="CB39" s="326">
        <v>0</v>
      </c>
      <c r="CC39" s="326">
        <v>0</v>
      </c>
      <c r="CD39" s="326">
        <v>0</v>
      </c>
      <c r="CE39" s="326">
        <v>0</v>
      </c>
      <c r="CF39" s="326">
        <v>0</v>
      </c>
      <c r="CG39" s="326">
        <v>0</v>
      </c>
      <c r="CH39" s="326">
        <v>0</v>
      </c>
      <c r="CI39" s="326">
        <v>0</v>
      </c>
      <c r="CJ39" s="326">
        <v>0</v>
      </c>
      <c r="CK39" s="326" t="s">
        <v>190</v>
      </c>
      <c r="CL39" s="105"/>
    </row>
    <row r="40" spans="1:90" ht="48" customHeight="1" x14ac:dyDescent="0.25">
      <c r="A40" s="105"/>
      <c r="B40" s="394" t="s">
        <v>130</v>
      </c>
      <c r="C40" s="395" t="s">
        <v>131</v>
      </c>
      <c r="D40" s="441" t="s">
        <v>93</v>
      </c>
      <c r="E40" s="396">
        <f t="shared" ref="E40:AJ40" si="32">E41+E53+E57+E68</f>
        <v>0</v>
      </c>
      <c r="F40" s="396">
        <f t="shared" si="32"/>
        <v>0</v>
      </c>
      <c r="G40" s="396">
        <f t="shared" si="32"/>
        <v>0</v>
      </c>
      <c r="H40" s="396">
        <f t="shared" si="32"/>
        <v>0</v>
      </c>
      <c r="I40" s="396">
        <f t="shared" si="32"/>
        <v>0</v>
      </c>
      <c r="J40" s="396">
        <f t="shared" si="32"/>
        <v>0</v>
      </c>
      <c r="K40" s="396">
        <f t="shared" si="32"/>
        <v>0</v>
      </c>
      <c r="L40" s="396">
        <f t="shared" si="32"/>
        <v>0</v>
      </c>
      <c r="M40" s="396">
        <f t="shared" si="32"/>
        <v>0</v>
      </c>
      <c r="N40" s="396">
        <f t="shared" si="32"/>
        <v>0</v>
      </c>
      <c r="O40" s="396">
        <f t="shared" si="32"/>
        <v>0</v>
      </c>
      <c r="P40" s="396">
        <f t="shared" si="32"/>
        <v>0</v>
      </c>
      <c r="Q40" s="396">
        <f t="shared" si="32"/>
        <v>0</v>
      </c>
      <c r="R40" s="396">
        <f t="shared" si="32"/>
        <v>0</v>
      </c>
      <c r="S40" s="396">
        <f t="shared" si="32"/>
        <v>0</v>
      </c>
      <c r="T40" s="396">
        <f t="shared" si="32"/>
        <v>0</v>
      </c>
      <c r="U40" s="396">
        <f t="shared" si="32"/>
        <v>0</v>
      </c>
      <c r="V40" s="396">
        <f t="shared" si="32"/>
        <v>0</v>
      </c>
      <c r="W40" s="396">
        <f t="shared" si="32"/>
        <v>0</v>
      </c>
      <c r="X40" s="396">
        <f t="shared" si="32"/>
        <v>0</v>
      </c>
      <c r="Y40" s="396">
        <f t="shared" si="32"/>
        <v>0</v>
      </c>
      <c r="Z40" s="396">
        <f t="shared" si="32"/>
        <v>0</v>
      </c>
      <c r="AA40" s="396">
        <f t="shared" si="32"/>
        <v>0</v>
      </c>
      <c r="AB40" s="396">
        <f t="shared" si="32"/>
        <v>0</v>
      </c>
      <c r="AC40" s="396">
        <f t="shared" si="32"/>
        <v>0</v>
      </c>
      <c r="AD40" s="396">
        <f t="shared" si="32"/>
        <v>0</v>
      </c>
      <c r="AE40" s="396">
        <f t="shared" si="32"/>
        <v>0</v>
      </c>
      <c r="AF40" s="396">
        <f t="shared" si="32"/>
        <v>0</v>
      </c>
      <c r="AG40" s="396">
        <f t="shared" si="32"/>
        <v>0</v>
      </c>
      <c r="AH40" s="396">
        <f t="shared" si="32"/>
        <v>0</v>
      </c>
      <c r="AI40" s="396">
        <f t="shared" si="32"/>
        <v>0</v>
      </c>
      <c r="AJ40" s="396">
        <f t="shared" si="32"/>
        <v>0</v>
      </c>
      <c r="AK40" s="396">
        <f t="shared" ref="AK40:BP40" si="33">AK41+AK53+AK57+AK68</f>
        <v>0</v>
      </c>
      <c r="AL40" s="396">
        <f t="shared" si="33"/>
        <v>0</v>
      </c>
      <c r="AM40" s="396">
        <f t="shared" si="33"/>
        <v>0</v>
      </c>
      <c r="AN40" s="396">
        <f t="shared" si="33"/>
        <v>0</v>
      </c>
      <c r="AO40" s="396">
        <f t="shared" si="33"/>
        <v>0</v>
      </c>
      <c r="AP40" s="396">
        <f t="shared" si="33"/>
        <v>0</v>
      </c>
      <c r="AQ40" s="396">
        <f t="shared" si="33"/>
        <v>0</v>
      </c>
      <c r="AR40" s="396">
        <f t="shared" si="33"/>
        <v>0</v>
      </c>
      <c r="AS40" s="396">
        <f t="shared" si="33"/>
        <v>0</v>
      </c>
      <c r="AT40" s="396">
        <f t="shared" si="33"/>
        <v>0</v>
      </c>
      <c r="AU40" s="396">
        <f t="shared" si="33"/>
        <v>0</v>
      </c>
      <c r="AV40" s="396">
        <f t="shared" si="33"/>
        <v>0</v>
      </c>
      <c r="AW40" s="396">
        <f t="shared" si="33"/>
        <v>0</v>
      </c>
      <c r="AX40" s="396">
        <f t="shared" si="33"/>
        <v>0</v>
      </c>
      <c r="AY40" s="396">
        <f t="shared" si="33"/>
        <v>0</v>
      </c>
      <c r="AZ40" s="396">
        <f t="shared" si="33"/>
        <v>0</v>
      </c>
      <c r="BA40" s="396">
        <f t="shared" si="33"/>
        <v>0</v>
      </c>
      <c r="BB40" s="396">
        <f t="shared" si="33"/>
        <v>0</v>
      </c>
      <c r="BC40" s="396">
        <f t="shared" si="33"/>
        <v>0</v>
      </c>
      <c r="BD40" s="396">
        <f t="shared" si="33"/>
        <v>0</v>
      </c>
      <c r="BE40" s="396">
        <f t="shared" si="33"/>
        <v>0</v>
      </c>
      <c r="BF40" s="396">
        <f t="shared" si="33"/>
        <v>0</v>
      </c>
      <c r="BG40" s="396">
        <f t="shared" si="33"/>
        <v>0</v>
      </c>
      <c r="BH40" s="396">
        <f t="shared" si="33"/>
        <v>0</v>
      </c>
      <c r="BI40" s="396">
        <f t="shared" si="33"/>
        <v>0</v>
      </c>
      <c r="BJ40" s="396">
        <f t="shared" si="33"/>
        <v>0</v>
      </c>
      <c r="BK40" s="396">
        <f t="shared" si="33"/>
        <v>0</v>
      </c>
      <c r="BL40" s="396">
        <f t="shared" si="33"/>
        <v>0</v>
      </c>
      <c r="BM40" s="396">
        <f t="shared" si="33"/>
        <v>0</v>
      </c>
      <c r="BN40" s="396">
        <f t="shared" si="33"/>
        <v>0</v>
      </c>
      <c r="BO40" s="396">
        <f t="shared" si="33"/>
        <v>0</v>
      </c>
      <c r="BP40" s="396">
        <f t="shared" si="33"/>
        <v>0</v>
      </c>
      <c r="BQ40" s="396">
        <f t="shared" ref="BQ40:CJ40" si="34">BQ41+BQ53+BQ57+BQ68</f>
        <v>0</v>
      </c>
      <c r="BR40" s="396">
        <f t="shared" si="34"/>
        <v>0</v>
      </c>
      <c r="BS40" s="396">
        <f t="shared" si="34"/>
        <v>0</v>
      </c>
      <c r="BT40" s="396">
        <f t="shared" si="34"/>
        <v>0</v>
      </c>
      <c r="BU40" s="396">
        <f t="shared" si="34"/>
        <v>0</v>
      </c>
      <c r="BV40" s="396">
        <f t="shared" si="34"/>
        <v>0</v>
      </c>
      <c r="BW40" s="396">
        <f t="shared" si="34"/>
        <v>0</v>
      </c>
      <c r="BX40" s="396">
        <f t="shared" si="34"/>
        <v>0</v>
      </c>
      <c r="BY40" s="396">
        <f t="shared" si="34"/>
        <v>0</v>
      </c>
      <c r="BZ40" s="396">
        <f t="shared" si="34"/>
        <v>0</v>
      </c>
      <c r="CA40" s="396">
        <f t="shared" si="34"/>
        <v>0</v>
      </c>
      <c r="CB40" s="396">
        <f t="shared" si="34"/>
        <v>0</v>
      </c>
      <c r="CC40" s="396">
        <f t="shared" si="34"/>
        <v>0</v>
      </c>
      <c r="CD40" s="396">
        <f t="shared" si="34"/>
        <v>0</v>
      </c>
      <c r="CE40" s="396">
        <f t="shared" si="34"/>
        <v>0</v>
      </c>
      <c r="CF40" s="396">
        <f t="shared" si="34"/>
        <v>0</v>
      </c>
      <c r="CG40" s="396">
        <f t="shared" si="34"/>
        <v>0</v>
      </c>
      <c r="CH40" s="396">
        <f t="shared" si="34"/>
        <v>0</v>
      </c>
      <c r="CI40" s="396">
        <f t="shared" si="34"/>
        <v>0</v>
      </c>
      <c r="CJ40" s="396">
        <f t="shared" si="34"/>
        <v>0</v>
      </c>
      <c r="CK40" s="396" t="s">
        <v>190</v>
      </c>
      <c r="CL40" s="105"/>
    </row>
    <row r="41" spans="1:90" ht="48" customHeight="1" x14ac:dyDescent="0.25">
      <c r="A41" s="105"/>
      <c r="B41" s="394" t="s">
        <v>132</v>
      </c>
      <c r="C41" s="395" t="s">
        <v>133</v>
      </c>
      <c r="D41" s="394" t="s">
        <v>93</v>
      </c>
      <c r="E41" s="396">
        <f>E42</f>
        <v>0</v>
      </c>
      <c r="F41" s="396">
        <v>0</v>
      </c>
      <c r="G41" s="396">
        <v>0</v>
      </c>
      <c r="H41" s="396">
        <v>0</v>
      </c>
      <c r="I41" s="396">
        <v>0</v>
      </c>
      <c r="J41" s="396">
        <v>0</v>
      </c>
      <c r="K41" s="396">
        <v>0</v>
      </c>
      <c r="L41" s="396">
        <f>L42</f>
        <v>0</v>
      </c>
      <c r="M41" s="396">
        <v>0</v>
      </c>
      <c r="N41" s="396">
        <v>0</v>
      </c>
      <c r="O41" s="396">
        <v>0</v>
      </c>
      <c r="P41" s="396">
        <v>0</v>
      </c>
      <c r="Q41" s="396">
        <v>0</v>
      </c>
      <c r="R41" s="396">
        <v>0</v>
      </c>
      <c r="S41" s="396">
        <f t="shared" ref="S41:CD41" si="35">S42+S45</f>
        <v>0</v>
      </c>
      <c r="T41" s="396">
        <f t="shared" si="35"/>
        <v>0</v>
      </c>
      <c r="U41" s="396">
        <f t="shared" si="35"/>
        <v>0</v>
      </c>
      <c r="V41" s="396">
        <f t="shared" si="35"/>
        <v>0</v>
      </c>
      <c r="W41" s="396">
        <f t="shared" si="35"/>
        <v>0</v>
      </c>
      <c r="X41" s="396">
        <f t="shared" si="35"/>
        <v>0</v>
      </c>
      <c r="Y41" s="396">
        <f t="shared" si="35"/>
        <v>0</v>
      </c>
      <c r="Z41" s="396">
        <f t="shared" si="35"/>
        <v>0</v>
      </c>
      <c r="AA41" s="396">
        <f t="shared" si="35"/>
        <v>0</v>
      </c>
      <c r="AB41" s="396">
        <f t="shared" si="35"/>
        <v>0</v>
      </c>
      <c r="AC41" s="396">
        <f t="shared" si="35"/>
        <v>0</v>
      </c>
      <c r="AD41" s="396">
        <f t="shared" si="35"/>
        <v>0</v>
      </c>
      <c r="AE41" s="396">
        <f t="shared" si="35"/>
        <v>0</v>
      </c>
      <c r="AF41" s="396">
        <f t="shared" si="35"/>
        <v>0</v>
      </c>
      <c r="AG41" s="396">
        <f t="shared" si="35"/>
        <v>0</v>
      </c>
      <c r="AH41" s="396">
        <f t="shared" si="35"/>
        <v>0</v>
      </c>
      <c r="AI41" s="396">
        <f t="shared" si="35"/>
        <v>0</v>
      </c>
      <c r="AJ41" s="396">
        <f t="shared" si="35"/>
        <v>0</v>
      </c>
      <c r="AK41" s="396">
        <f t="shared" si="35"/>
        <v>0</v>
      </c>
      <c r="AL41" s="396">
        <f t="shared" si="35"/>
        <v>0</v>
      </c>
      <c r="AM41" s="396">
        <f t="shared" si="35"/>
        <v>0</v>
      </c>
      <c r="AN41" s="396">
        <f t="shared" si="35"/>
        <v>0</v>
      </c>
      <c r="AO41" s="396">
        <f t="shared" si="35"/>
        <v>0</v>
      </c>
      <c r="AP41" s="396">
        <f t="shared" si="35"/>
        <v>0</v>
      </c>
      <c r="AQ41" s="396">
        <f t="shared" si="35"/>
        <v>0</v>
      </c>
      <c r="AR41" s="396">
        <f t="shared" si="35"/>
        <v>0</v>
      </c>
      <c r="AS41" s="396">
        <f t="shared" si="35"/>
        <v>0</v>
      </c>
      <c r="AT41" s="396">
        <f t="shared" si="35"/>
        <v>0</v>
      </c>
      <c r="AU41" s="396">
        <f t="shared" si="35"/>
        <v>0</v>
      </c>
      <c r="AV41" s="396">
        <f t="shared" si="35"/>
        <v>0</v>
      </c>
      <c r="AW41" s="396">
        <f t="shared" si="35"/>
        <v>0</v>
      </c>
      <c r="AX41" s="396">
        <f t="shared" si="35"/>
        <v>0</v>
      </c>
      <c r="AY41" s="396">
        <f t="shared" si="35"/>
        <v>0</v>
      </c>
      <c r="AZ41" s="396">
        <f t="shared" si="35"/>
        <v>0</v>
      </c>
      <c r="BA41" s="396">
        <f t="shared" si="35"/>
        <v>0</v>
      </c>
      <c r="BB41" s="396">
        <f t="shared" si="35"/>
        <v>0</v>
      </c>
      <c r="BC41" s="396">
        <f t="shared" si="35"/>
        <v>0</v>
      </c>
      <c r="BD41" s="396">
        <f t="shared" si="35"/>
        <v>0</v>
      </c>
      <c r="BE41" s="396">
        <f t="shared" si="35"/>
        <v>0</v>
      </c>
      <c r="BF41" s="396">
        <f t="shared" si="35"/>
        <v>0</v>
      </c>
      <c r="BG41" s="396">
        <f t="shared" si="35"/>
        <v>0</v>
      </c>
      <c r="BH41" s="396">
        <f t="shared" si="35"/>
        <v>0</v>
      </c>
      <c r="BI41" s="396">
        <f t="shared" si="35"/>
        <v>0</v>
      </c>
      <c r="BJ41" s="396">
        <f t="shared" si="35"/>
        <v>0</v>
      </c>
      <c r="BK41" s="396">
        <f t="shared" si="35"/>
        <v>0</v>
      </c>
      <c r="BL41" s="396">
        <f t="shared" si="35"/>
        <v>0</v>
      </c>
      <c r="BM41" s="396">
        <f t="shared" si="35"/>
        <v>0</v>
      </c>
      <c r="BN41" s="396">
        <f t="shared" si="35"/>
        <v>0</v>
      </c>
      <c r="BO41" s="396">
        <f t="shared" si="35"/>
        <v>0</v>
      </c>
      <c r="BP41" s="396">
        <f t="shared" si="35"/>
        <v>0</v>
      </c>
      <c r="BQ41" s="396">
        <f t="shared" si="35"/>
        <v>0</v>
      </c>
      <c r="BR41" s="396">
        <f t="shared" si="35"/>
        <v>0</v>
      </c>
      <c r="BS41" s="396">
        <f t="shared" si="35"/>
        <v>0</v>
      </c>
      <c r="BT41" s="396">
        <f t="shared" si="35"/>
        <v>0</v>
      </c>
      <c r="BU41" s="396">
        <f t="shared" si="35"/>
        <v>0</v>
      </c>
      <c r="BV41" s="396">
        <f t="shared" si="35"/>
        <v>0</v>
      </c>
      <c r="BW41" s="396">
        <f t="shared" si="35"/>
        <v>0</v>
      </c>
      <c r="BX41" s="396">
        <f t="shared" si="35"/>
        <v>0</v>
      </c>
      <c r="BY41" s="396">
        <f t="shared" si="35"/>
        <v>0</v>
      </c>
      <c r="BZ41" s="396">
        <f t="shared" si="35"/>
        <v>0</v>
      </c>
      <c r="CA41" s="396">
        <f t="shared" si="35"/>
        <v>0</v>
      </c>
      <c r="CB41" s="396">
        <f t="shared" si="35"/>
        <v>0</v>
      </c>
      <c r="CC41" s="396">
        <f t="shared" si="35"/>
        <v>0</v>
      </c>
      <c r="CD41" s="396">
        <f t="shared" si="35"/>
        <v>0</v>
      </c>
      <c r="CE41" s="396">
        <f t="shared" ref="CE41:CJ41" si="36">CE42+CE45</f>
        <v>0</v>
      </c>
      <c r="CF41" s="396">
        <f t="shared" si="36"/>
        <v>0</v>
      </c>
      <c r="CG41" s="396">
        <f t="shared" si="36"/>
        <v>0</v>
      </c>
      <c r="CH41" s="396">
        <f t="shared" si="36"/>
        <v>0</v>
      </c>
      <c r="CI41" s="396">
        <f t="shared" si="36"/>
        <v>0</v>
      </c>
      <c r="CJ41" s="396">
        <f t="shared" si="36"/>
        <v>0</v>
      </c>
      <c r="CK41" s="396" t="s">
        <v>190</v>
      </c>
      <c r="CL41" s="105"/>
    </row>
    <row r="42" spans="1:90" ht="42" customHeight="1" x14ac:dyDescent="0.25">
      <c r="A42" s="105"/>
      <c r="B42" s="424" t="s">
        <v>134</v>
      </c>
      <c r="C42" s="425" t="s">
        <v>135</v>
      </c>
      <c r="D42" s="424" t="s">
        <v>93</v>
      </c>
      <c r="E42" s="426">
        <f t="shared" ref="E42:AJ42" si="37">SUM(E43:E44)</f>
        <v>0</v>
      </c>
      <c r="F42" s="426">
        <f t="shared" si="37"/>
        <v>0</v>
      </c>
      <c r="G42" s="426">
        <f t="shared" si="37"/>
        <v>0</v>
      </c>
      <c r="H42" s="426">
        <f t="shared" si="37"/>
        <v>0</v>
      </c>
      <c r="I42" s="426">
        <f t="shared" si="37"/>
        <v>0</v>
      </c>
      <c r="J42" s="426">
        <f t="shared" si="37"/>
        <v>0</v>
      </c>
      <c r="K42" s="426">
        <f t="shared" si="37"/>
        <v>0</v>
      </c>
      <c r="L42" s="426">
        <f t="shared" si="37"/>
        <v>0</v>
      </c>
      <c r="M42" s="426">
        <f t="shared" si="37"/>
        <v>0</v>
      </c>
      <c r="N42" s="426">
        <f t="shared" si="37"/>
        <v>0</v>
      </c>
      <c r="O42" s="426">
        <f t="shared" si="37"/>
        <v>0</v>
      </c>
      <c r="P42" s="426">
        <f t="shared" si="37"/>
        <v>0</v>
      </c>
      <c r="Q42" s="426">
        <f t="shared" si="37"/>
        <v>0</v>
      </c>
      <c r="R42" s="426">
        <f t="shared" si="37"/>
        <v>0</v>
      </c>
      <c r="S42" s="426">
        <f t="shared" si="37"/>
        <v>0</v>
      </c>
      <c r="T42" s="426">
        <f t="shared" si="37"/>
        <v>0</v>
      </c>
      <c r="U42" s="426">
        <f t="shared" si="37"/>
        <v>0</v>
      </c>
      <c r="V42" s="426">
        <f t="shared" si="37"/>
        <v>0</v>
      </c>
      <c r="W42" s="426">
        <f t="shared" si="37"/>
        <v>0</v>
      </c>
      <c r="X42" s="426">
        <f t="shared" si="37"/>
        <v>0</v>
      </c>
      <c r="Y42" s="426">
        <f t="shared" si="37"/>
        <v>0</v>
      </c>
      <c r="Z42" s="426">
        <f t="shared" si="37"/>
        <v>0</v>
      </c>
      <c r="AA42" s="426">
        <f t="shared" si="37"/>
        <v>0</v>
      </c>
      <c r="AB42" s="426">
        <f t="shared" si="37"/>
        <v>0</v>
      </c>
      <c r="AC42" s="426">
        <f t="shared" si="37"/>
        <v>0</v>
      </c>
      <c r="AD42" s="426">
        <f t="shared" si="37"/>
        <v>0</v>
      </c>
      <c r="AE42" s="426">
        <f t="shared" si="37"/>
        <v>0</v>
      </c>
      <c r="AF42" s="426">
        <f t="shared" si="37"/>
        <v>0</v>
      </c>
      <c r="AG42" s="426">
        <f t="shared" si="37"/>
        <v>0</v>
      </c>
      <c r="AH42" s="426">
        <f t="shared" si="37"/>
        <v>0</v>
      </c>
      <c r="AI42" s="426">
        <f t="shared" si="37"/>
        <v>0</v>
      </c>
      <c r="AJ42" s="426">
        <f t="shared" si="37"/>
        <v>0</v>
      </c>
      <c r="AK42" s="426">
        <f t="shared" ref="AK42:CJ42" si="38">SUM(AK43:AK44)</f>
        <v>0</v>
      </c>
      <c r="AL42" s="426">
        <f t="shared" si="38"/>
        <v>0</v>
      </c>
      <c r="AM42" s="426">
        <f t="shared" si="38"/>
        <v>0</v>
      </c>
      <c r="AN42" s="426">
        <f t="shared" si="38"/>
        <v>0</v>
      </c>
      <c r="AO42" s="426">
        <f t="shared" si="38"/>
        <v>0</v>
      </c>
      <c r="AP42" s="426">
        <f t="shared" si="38"/>
        <v>0</v>
      </c>
      <c r="AQ42" s="426">
        <f t="shared" si="38"/>
        <v>0</v>
      </c>
      <c r="AR42" s="426">
        <f t="shared" si="38"/>
        <v>0</v>
      </c>
      <c r="AS42" s="426">
        <f t="shared" si="38"/>
        <v>0</v>
      </c>
      <c r="AT42" s="426">
        <f t="shared" si="38"/>
        <v>0</v>
      </c>
      <c r="AU42" s="426">
        <f t="shared" si="38"/>
        <v>0</v>
      </c>
      <c r="AV42" s="426">
        <f t="shared" si="38"/>
        <v>0</v>
      </c>
      <c r="AW42" s="426">
        <f t="shared" si="38"/>
        <v>0</v>
      </c>
      <c r="AX42" s="426">
        <f t="shared" si="38"/>
        <v>0</v>
      </c>
      <c r="AY42" s="426">
        <f t="shared" si="38"/>
        <v>0</v>
      </c>
      <c r="AZ42" s="426">
        <f t="shared" si="38"/>
        <v>0</v>
      </c>
      <c r="BA42" s="426">
        <f t="shared" si="38"/>
        <v>0</v>
      </c>
      <c r="BB42" s="426">
        <f t="shared" si="38"/>
        <v>0</v>
      </c>
      <c r="BC42" s="426">
        <f t="shared" si="38"/>
        <v>0</v>
      </c>
      <c r="BD42" s="426">
        <f t="shared" si="38"/>
        <v>0</v>
      </c>
      <c r="BE42" s="426">
        <f t="shared" si="38"/>
        <v>0</v>
      </c>
      <c r="BF42" s="426">
        <f t="shared" si="38"/>
        <v>0</v>
      </c>
      <c r="BG42" s="426">
        <f t="shared" si="38"/>
        <v>0</v>
      </c>
      <c r="BH42" s="426">
        <f t="shared" si="38"/>
        <v>0</v>
      </c>
      <c r="BI42" s="426">
        <f t="shared" si="38"/>
        <v>0</v>
      </c>
      <c r="BJ42" s="426">
        <f t="shared" si="38"/>
        <v>0</v>
      </c>
      <c r="BK42" s="426">
        <f t="shared" si="38"/>
        <v>0</v>
      </c>
      <c r="BL42" s="426">
        <f t="shared" si="38"/>
        <v>0</v>
      </c>
      <c r="BM42" s="426">
        <f t="shared" si="38"/>
        <v>0</v>
      </c>
      <c r="BN42" s="426">
        <f t="shared" si="38"/>
        <v>0</v>
      </c>
      <c r="BO42" s="426">
        <f t="shared" si="38"/>
        <v>0</v>
      </c>
      <c r="BP42" s="426">
        <f t="shared" si="38"/>
        <v>0</v>
      </c>
      <c r="BQ42" s="426">
        <f t="shared" si="38"/>
        <v>0</v>
      </c>
      <c r="BR42" s="426">
        <f t="shared" si="38"/>
        <v>0</v>
      </c>
      <c r="BS42" s="426">
        <f t="shared" si="38"/>
        <v>0</v>
      </c>
      <c r="BT42" s="426">
        <f t="shared" si="38"/>
        <v>0</v>
      </c>
      <c r="BU42" s="426">
        <f t="shared" si="38"/>
        <v>0</v>
      </c>
      <c r="BV42" s="426">
        <f t="shared" si="38"/>
        <v>0</v>
      </c>
      <c r="BW42" s="426">
        <f t="shared" si="38"/>
        <v>0</v>
      </c>
      <c r="BX42" s="426">
        <f t="shared" si="38"/>
        <v>0</v>
      </c>
      <c r="BY42" s="426">
        <f t="shared" si="38"/>
        <v>0</v>
      </c>
      <c r="BZ42" s="426">
        <f t="shared" si="38"/>
        <v>0</v>
      </c>
      <c r="CA42" s="426">
        <f t="shared" si="38"/>
        <v>0</v>
      </c>
      <c r="CB42" s="426">
        <f t="shared" si="38"/>
        <v>0</v>
      </c>
      <c r="CC42" s="426">
        <f t="shared" si="38"/>
        <v>0</v>
      </c>
      <c r="CD42" s="426">
        <f t="shared" si="38"/>
        <v>0</v>
      </c>
      <c r="CE42" s="426">
        <f t="shared" si="38"/>
        <v>0</v>
      </c>
      <c r="CF42" s="426">
        <f t="shared" si="38"/>
        <v>0</v>
      </c>
      <c r="CG42" s="426">
        <f t="shared" si="38"/>
        <v>0</v>
      </c>
      <c r="CH42" s="426">
        <f t="shared" si="38"/>
        <v>0</v>
      </c>
      <c r="CI42" s="426">
        <f t="shared" si="38"/>
        <v>0</v>
      </c>
      <c r="CJ42" s="426">
        <f t="shared" si="38"/>
        <v>0</v>
      </c>
      <c r="CK42" s="426" t="s">
        <v>190</v>
      </c>
      <c r="CL42" s="105"/>
    </row>
    <row r="43" spans="1:90" ht="31.5" hidden="1" x14ac:dyDescent="0.25">
      <c r="A43" s="105"/>
      <c r="B43" s="412" t="s">
        <v>136</v>
      </c>
      <c r="C43" s="417" t="s">
        <v>137</v>
      </c>
      <c r="D43" s="413" t="s">
        <v>138</v>
      </c>
      <c r="E43" s="78">
        <f>AG43+AU43+BI43</f>
        <v>0</v>
      </c>
      <c r="F43" s="78">
        <f t="shared" ref="F43:L44" si="39">AH43+AV43+BJ43</f>
        <v>0</v>
      </c>
      <c r="G43" s="78">
        <f t="shared" si="39"/>
        <v>0</v>
      </c>
      <c r="H43" s="78">
        <f t="shared" si="39"/>
        <v>0</v>
      </c>
      <c r="I43" s="78">
        <f t="shared" si="39"/>
        <v>0</v>
      </c>
      <c r="J43" s="78">
        <f t="shared" si="39"/>
        <v>0</v>
      </c>
      <c r="K43" s="78">
        <f t="shared" si="39"/>
        <v>0</v>
      </c>
      <c r="L43" s="77">
        <f>AN43+BB43+BP43</f>
        <v>0</v>
      </c>
      <c r="M43" s="78">
        <f t="shared" ref="M43:R44" si="40">AO43+BC43+BQ43</f>
        <v>0</v>
      </c>
      <c r="N43" s="78">
        <f t="shared" si="40"/>
        <v>0</v>
      </c>
      <c r="O43" s="78">
        <f t="shared" si="40"/>
        <v>0</v>
      </c>
      <c r="P43" s="78">
        <f t="shared" si="40"/>
        <v>0</v>
      </c>
      <c r="Q43" s="78">
        <f t="shared" si="40"/>
        <v>0</v>
      </c>
      <c r="R43" s="78">
        <f t="shared" si="40"/>
        <v>0</v>
      </c>
      <c r="S43" s="78">
        <v>0</v>
      </c>
      <c r="T43" s="78">
        <v>0</v>
      </c>
      <c r="U43" s="78">
        <v>0</v>
      </c>
      <c r="V43" s="78">
        <v>0</v>
      </c>
      <c r="W43" s="78">
        <v>0</v>
      </c>
      <c r="X43" s="78">
        <v>0</v>
      </c>
      <c r="Y43" s="78">
        <v>0</v>
      </c>
      <c r="Z43" s="78">
        <v>0</v>
      </c>
      <c r="AA43" s="78">
        <v>0</v>
      </c>
      <c r="AB43" s="78">
        <v>0</v>
      </c>
      <c r="AC43" s="78">
        <v>0</v>
      </c>
      <c r="AD43" s="78">
        <v>0</v>
      </c>
      <c r="AE43" s="78">
        <v>0</v>
      </c>
      <c r="AF43" s="78">
        <v>0</v>
      </c>
      <c r="AG43" s="78"/>
      <c r="AH43" s="78">
        <v>0</v>
      </c>
      <c r="AI43" s="78">
        <v>0</v>
      </c>
      <c r="AJ43" s="78">
        <v>0</v>
      </c>
      <c r="AK43" s="78">
        <v>0</v>
      </c>
      <c r="AL43" s="78">
        <v>0</v>
      </c>
      <c r="AM43" s="78">
        <v>0</v>
      </c>
      <c r="AN43" s="78"/>
      <c r="AO43" s="78">
        <v>0</v>
      </c>
      <c r="AP43" s="78">
        <v>0</v>
      </c>
      <c r="AQ43" s="78">
        <v>0</v>
      </c>
      <c r="AR43" s="78">
        <v>0</v>
      </c>
      <c r="AS43" s="78">
        <v>0</v>
      </c>
      <c r="AT43" s="78">
        <v>0</v>
      </c>
      <c r="AU43" s="78">
        <v>0</v>
      </c>
      <c r="AV43" s="78">
        <v>0</v>
      </c>
      <c r="AW43" s="78">
        <v>0</v>
      </c>
      <c r="AX43" s="78">
        <v>0</v>
      </c>
      <c r="AY43" s="78">
        <v>0</v>
      </c>
      <c r="AZ43" s="78">
        <v>0</v>
      </c>
      <c r="BA43" s="78">
        <v>0</v>
      </c>
      <c r="BB43" s="78">
        <v>0</v>
      </c>
      <c r="BC43" s="78">
        <v>0</v>
      </c>
      <c r="BD43" s="78">
        <v>0</v>
      </c>
      <c r="BE43" s="78">
        <v>0</v>
      </c>
      <c r="BF43" s="78">
        <v>0</v>
      </c>
      <c r="BG43" s="78">
        <v>0</v>
      </c>
      <c r="BH43" s="78">
        <v>0</v>
      </c>
      <c r="BI43" s="416">
        <v>0</v>
      </c>
      <c r="BJ43" s="416">
        <v>0</v>
      </c>
      <c r="BK43" s="416">
        <v>0</v>
      </c>
      <c r="BL43" s="203">
        <v>0</v>
      </c>
      <c r="BM43" s="203">
        <v>0</v>
      </c>
      <c r="BN43" s="203">
        <v>0</v>
      </c>
      <c r="BO43" s="203">
        <v>0</v>
      </c>
      <c r="BP43" s="416">
        <v>0</v>
      </c>
      <c r="BQ43" s="203">
        <v>0</v>
      </c>
      <c r="BR43" s="203">
        <v>0</v>
      </c>
      <c r="BS43" s="203">
        <v>0</v>
      </c>
      <c r="BT43" s="203">
        <v>0</v>
      </c>
      <c r="BU43" s="203">
        <v>0</v>
      </c>
      <c r="BV43" s="203">
        <v>0</v>
      </c>
      <c r="BW43" s="204">
        <f>BI43+AU43+AG43+S43</f>
        <v>0</v>
      </c>
      <c r="BX43" s="204">
        <f t="shared" ref="BX43:CD44" si="41">BJ43+AV43+AH43+T43</f>
        <v>0</v>
      </c>
      <c r="BY43" s="204">
        <f t="shared" si="41"/>
        <v>0</v>
      </c>
      <c r="BZ43" s="204">
        <f t="shared" si="41"/>
        <v>0</v>
      </c>
      <c r="CA43" s="204">
        <f t="shared" si="41"/>
        <v>0</v>
      </c>
      <c r="CB43" s="204">
        <f t="shared" si="41"/>
        <v>0</v>
      </c>
      <c r="CC43" s="204">
        <f t="shared" si="41"/>
        <v>0</v>
      </c>
      <c r="CD43" s="204">
        <f>BP43+BB43+AN43+Z43</f>
        <v>0</v>
      </c>
      <c r="CE43" s="204">
        <f t="shared" ref="CE43:CJ44" si="42">BQ43+BC43+AO43+AA43</f>
        <v>0</v>
      </c>
      <c r="CF43" s="204">
        <f t="shared" si="42"/>
        <v>0</v>
      </c>
      <c r="CG43" s="204">
        <f t="shared" si="42"/>
        <v>0</v>
      </c>
      <c r="CH43" s="204">
        <f t="shared" si="42"/>
        <v>0</v>
      </c>
      <c r="CI43" s="204">
        <f t="shared" si="42"/>
        <v>0</v>
      </c>
      <c r="CJ43" s="204">
        <f t="shared" si="42"/>
        <v>0</v>
      </c>
      <c r="CK43" s="78" t="s">
        <v>190</v>
      </c>
      <c r="CL43" s="99"/>
    </row>
    <row r="44" spans="1:90" hidden="1" x14ac:dyDescent="0.25">
      <c r="A44" s="105"/>
      <c r="B44" s="412" t="s">
        <v>192</v>
      </c>
      <c r="C44" s="492"/>
      <c r="D44" s="381"/>
      <c r="E44" s="78">
        <f>AG44+AU44+BI44</f>
        <v>0</v>
      </c>
      <c r="F44" s="78">
        <f t="shared" si="39"/>
        <v>0</v>
      </c>
      <c r="G44" s="78">
        <f t="shared" si="39"/>
        <v>0</v>
      </c>
      <c r="H44" s="78">
        <f t="shared" si="39"/>
        <v>0</v>
      </c>
      <c r="I44" s="78">
        <f t="shared" si="39"/>
        <v>0</v>
      </c>
      <c r="J44" s="78">
        <f t="shared" si="39"/>
        <v>0</v>
      </c>
      <c r="K44" s="78">
        <f t="shared" si="39"/>
        <v>0</v>
      </c>
      <c r="L44" s="77">
        <f t="shared" si="39"/>
        <v>0</v>
      </c>
      <c r="M44" s="78">
        <f t="shared" si="40"/>
        <v>0</v>
      </c>
      <c r="N44" s="78">
        <f t="shared" si="40"/>
        <v>0</v>
      </c>
      <c r="O44" s="78">
        <f t="shared" si="40"/>
        <v>0</v>
      </c>
      <c r="P44" s="78">
        <f t="shared" si="40"/>
        <v>0</v>
      </c>
      <c r="Q44" s="78">
        <f t="shared" si="40"/>
        <v>0</v>
      </c>
      <c r="R44" s="78">
        <f t="shared" si="40"/>
        <v>0</v>
      </c>
      <c r="S44" s="78">
        <v>0</v>
      </c>
      <c r="T44" s="78">
        <v>0</v>
      </c>
      <c r="U44" s="78">
        <v>0</v>
      </c>
      <c r="V44" s="78">
        <v>0</v>
      </c>
      <c r="W44" s="78">
        <v>0</v>
      </c>
      <c r="X44" s="78">
        <v>0</v>
      </c>
      <c r="Y44" s="78">
        <v>0</v>
      </c>
      <c r="Z44" s="78">
        <v>0</v>
      </c>
      <c r="AA44" s="78">
        <v>0</v>
      </c>
      <c r="AB44" s="78">
        <v>0</v>
      </c>
      <c r="AC44" s="78">
        <v>0</v>
      </c>
      <c r="AD44" s="78">
        <v>0</v>
      </c>
      <c r="AE44" s="78">
        <v>0</v>
      </c>
      <c r="AF44" s="78">
        <v>0</v>
      </c>
      <c r="AG44" s="78">
        <v>0</v>
      </c>
      <c r="AH44" s="78">
        <v>0</v>
      </c>
      <c r="AI44" s="78">
        <v>0</v>
      </c>
      <c r="AJ44" s="78">
        <v>0</v>
      </c>
      <c r="AK44" s="78">
        <v>0</v>
      </c>
      <c r="AL44" s="78">
        <v>0</v>
      </c>
      <c r="AM44" s="78">
        <v>0</v>
      </c>
      <c r="AN44" s="78">
        <v>0</v>
      </c>
      <c r="AO44" s="78">
        <v>0</v>
      </c>
      <c r="AP44" s="78">
        <v>0</v>
      </c>
      <c r="AQ44" s="78">
        <v>0</v>
      </c>
      <c r="AR44" s="78">
        <v>0</v>
      </c>
      <c r="AS44" s="78">
        <v>0</v>
      </c>
      <c r="AT44" s="78">
        <v>0</v>
      </c>
      <c r="AU44" s="78">
        <v>0</v>
      </c>
      <c r="AV44" s="78">
        <v>0</v>
      </c>
      <c r="AW44" s="78">
        <v>0</v>
      </c>
      <c r="AX44" s="78">
        <v>0</v>
      </c>
      <c r="AY44" s="78">
        <v>0</v>
      </c>
      <c r="AZ44" s="78">
        <v>0</v>
      </c>
      <c r="BA44" s="78">
        <v>0</v>
      </c>
      <c r="BB44" s="78">
        <f>AU44</f>
        <v>0</v>
      </c>
      <c r="BC44" s="78">
        <v>0</v>
      </c>
      <c r="BD44" s="78">
        <v>0</v>
      </c>
      <c r="BE44" s="78">
        <v>0</v>
      </c>
      <c r="BF44" s="78">
        <v>0</v>
      </c>
      <c r="BG44" s="78">
        <v>0</v>
      </c>
      <c r="BH44" s="78">
        <v>0</v>
      </c>
      <c r="BI44" s="203">
        <v>0</v>
      </c>
      <c r="BJ44" s="203">
        <v>0</v>
      </c>
      <c r="BK44" s="203">
        <v>0</v>
      </c>
      <c r="BL44" s="203">
        <v>0</v>
      </c>
      <c r="BM44" s="203">
        <v>0</v>
      </c>
      <c r="BN44" s="203">
        <v>0</v>
      </c>
      <c r="BO44" s="203">
        <v>0</v>
      </c>
      <c r="BP44" s="203">
        <f>BI44</f>
        <v>0</v>
      </c>
      <c r="BQ44" s="203">
        <v>0</v>
      </c>
      <c r="BR44" s="203">
        <v>0</v>
      </c>
      <c r="BS44" s="203">
        <v>0</v>
      </c>
      <c r="BT44" s="203">
        <v>0</v>
      </c>
      <c r="BU44" s="203">
        <v>0</v>
      </c>
      <c r="BV44" s="203">
        <v>0</v>
      </c>
      <c r="BW44" s="204">
        <f>BI44+AU44+AG44+S44</f>
        <v>0</v>
      </c>
      <c r="BX44" s="204">
        <f t="shared" si="41"/>
        <v>0</v>
      </c>
      <c r="BY44" s="204">
        <f t="shared" si="41"/>
        <v>0</v>
      </c>
      <c r="BZ44" s="204">
        <f t="shared" si="41"/>
        <v>0</v>
      </c>
      <c r="CA44" s="204">
        <f t="shared" si="41"/>
        <v>0</v>
      </c>
      <c r="CB44" s="204">
        <f t="shared" si="41"/>
        <v>0</v>
      </c>
      <c r="CC44" s="204">
        <f t="shared" si="41"/>
        <v>0</v>
      </c>
      <c r="CD44" s="204">
        <f t="shared" si="41"/>
        <v>0</v>
      </c>
      <c r="CE44" s="204">
        <f t="shared" si="42"/>
        <v>0</v>
      </c>
      <c r="CF44" s="204">
        <f t="shared" si="42"/>
        <v>0</v>
      </c>
      <c r="CG44" s="204">
        <f t="shared" si="42"/>
        <v>0</v>
      </c>
      <c r="CH44" s="204">
        <f t="shared" si="42"/>
        <v>0</v>
      </c>
      <c r="CI44" s="204">
        <f t="shared" si="42"/>
        <v>0</v>
      </c>
      <c r="CJ44" s="204">
        <f t="shared" si="42"/>
        <v>0</v>
      </c>
      <c r="CK44" s="78" t="s">
        <v>190</v>
      </c>
      <c r="CL44" s="99"/>
    </row>
    <row r="45" spans="1:90" ht="42" customHeight="1" x14ac:dyDescent="0.25">
      <c r="A45" s="105"/>
      <c r="B45" s="424" t="s">
        <v>139</v>
      </c>
      <c r="C45" s="425" t="s">
        <v>140</v>
      </c>
      <c r="D45" s="424" t="s">
        <v>93</v>
      </c>
      <c r="E45" s="426">
        <v>0</v>
      </c>
      <c r="F45" s="426">
        <v>0</v>
      </c>
      <c r="G45" s="426">
        <v>0</v>
      </c>
      <c r="H45" s="426">
        <v>0</v>
      </c>
      <c r="I45" s="426">
        <v>0</v>
      </c>
      <c r="J45" s="426">
        <v>0</v>
      </c>
      <c r="K45" s="426">
        <v>0</v>
      </c>
      <c r="L45" s="426">
        <v>0</v>
      </c>
      <c r="M45" s="426">
        <v>0</v>
      </c>
      <c r="N45" s="426">
        <v>0</v>
      </c>
      <c r="O45" s="426">
        <v>0</v>
      </c>
      <c r="P45" s="426">
        <v>0</v>
      </c>
      <c r="Q45" s="426">
        <v>0</v>
      </c>
      <c r="R45" s="426">
        <v>0</v>
      </c>
      <c r="S45" s="426">
        <v>0</v>
      </c>
      <c r="T45" s="426">
        <v>0</v>
      </c>
      <c r="U45" s="426">
        <v>0</v>
      </c>
      <c r="V45" s="426">
        <v>0</v>
      </c>
      <c r="W45" s="426">
        <v>0</v>
      </c>
      <c r="X45" s="426">
        <v>0</v>
      </c>
      <c r="Y45" s="426">
        <v>0</v>
      </c>
      <c r="Z45" s="426">
        <v>0</v>
      </c>
      <c r="AA45" s="426">
        <v>0</v>
      </c>
      <c r="AB45" s="426">
        <v>0</v>
      </c>
      <c r="AC45" s="426">
        <v>0</v>
      </c>
      <c r="AD45" s="426">
        <v>0</v>
      </c>
      <c r="AE45" s="426">
        <v>0</v>
      </c>
      <c r="AF45" s="426">
        <v>0</v>
      </c>
      <c r="AG45" s="426">
        <v>0</v>
      </c>
      <c r="AH45" s="426">
        <v>0</v>
      </c>
      <c r="AI45" s="426">
        <v>0</v>
      </c>
      <c r="AJ45" s="426">
        <v>0</v>
      </c>
      <c r="AK45" s="426">
        <v>0</v>
      </c>
      <c r="AL45" s="426">
        <v>0</v>
      </c>
      <c r="AM45" s="426">
        <v>0</v>
      </c>
      <c r="AN45" s="426">
        <v>0</v>
      </c>
      <c r="AO45" s="426">
        <v>0</v>
      </c>
      <c r="AP45" s="426">
        <v>0</v>
      </c>
      <c r="AQ45" s="426">
        <v>0</v>
      </c>
      <c r="AR45" s="426">
        <v>0</v>
      </c>
      <c r="AS45" s="426">
        <v>0</v>
      </c>
      <c r="AT45" s="426">
        <v>0</v>
      </c>
      <c r="AU45" s="426">
        <v>0</v>
      </c>
      <c r="AV45" s="426">
        <v>0</v>
      </c>
      <c r="AW45" s="426">
        <v>0</v>
      </c>
      <c r="AX45" s="426">
        <v>0</v>
      </c>
      <c r="AY45" s="426">
        <v>0</v>
      </c>
      <c r="AZ45" s="426">
        <v>0</v>
      </c>
      <c r="BA45" s="426">
        <v>0</v>
      </c>
      <c r="BB45" s="426">
        <v>0</v>
      </c>
      <c r="BC45" s="426">
        <v>0</v>
      </c>
      <c r="BD45" s="426">
        <v>0</v>
      </c>
      <c r="BE45" s="426">
        <v>0</v>
      </c>
      <c r="BF45" s="426">
        <v>0</v>
      </c>
      <c r="BG45" s="426">
        <v>0</v>
      </c>
      <c r="BH45" s="426">
        <v>0</v>
      </c>
      <c r="BI45" s="426">
        <v>0</v>
      </c>
      <c r="BJ45" s="426">
        <v>0</v>
      </c>
      <c r="BK45" s="426">
        <v>0</v>
      </c>
      <c r="BL45" s="426">
        <v>0</v>
      </c>
      <c r="BM45" s="426">
        <v>0</v>
      </c>
      <c r="BN45" s="426">
        <v>0</v>
      </c>
      <c r="BO45" s="426">
        <v>0</v>
      </c>
      <c r="BP45" s="426">
        <v>0</v>
      </c>
      <c r="BQ45" s="426">
        <v>0</v>
      </c>
      <c r="BR45" s="426">
        <v>0</v>
      </c>
      <c r="BS45" s="426">
        <v>0</v>
      </c>
      <c r="BT45" s="426">
        <v>0</v>
      </c>
      <c r="BU45" s="426">
        <v>0</v>
      </c>
      <c r="BV45" s="426">
        <v>0</v>
      </c>
      <c r="BW45" s="426">
        <v>0</v>
      </c>
      <c r="BX45" s="426">
        <v>0</v>
      </c>
      <c r="BY45" s="426">
        <v>0</v>
      </c>
      <c r="BZ45" s="426">
        <v>0</v>
      </c>
      <c r="CA45" s="426">
        <v>0</v>
      </c>
      <c r="CB45" s="426">
        <v>0</v>
      </c>
      <c r="CC45" s="426">
        <v>0</v>
      </c>
      <c r="CD45" s="426">
        <v>0</v>
      </c>
      <c r="CE45" s="426">
        <v>0</v>
      </c>
      <c r="CF45" s="426">
        <v>0</v>
      </c>
      <c r="CG45" s="426">
        <v>0</v>
      </c>
      <c r="CH45" s="426">
        <v>0</v>
      </c>
      <c r="CI45" s="426">
        <v>0</v>
      </c>
      <c r="CJ45" s="426">
        <v>0</v>
      </c>
      <c r="CK45" s="426" t="s">
        <v>190</v>
      </c>
      <c r="CL45" s="99"/>
    </row>
    <row r="46" spans="1:90" s="510" customFormat="1" ht="33" customHeight="1" x14ac:dyDescent="0.25">
      <c r="B46" s="76" t="s">
        <v>139</v>
      </c>
      <c r="C46" s="399" t="s">
        <v>737</v>
      </c>
      <c r="D46" s="76" t="s">
        <v>825</v>
      </c>
      <c r="E46" s="385"/>
      <c r="F46" s="385"/>
      <c r="G46" s="385"/>
      <c r="H46" s="385"/>
      <c r="I46" s="385"/>
      <c r="J46" s="385"/>
      <c r="K46" s="385"/>
      <c r="L46" s="385"/>
      <c r="M46" s="385"/>
      <c r="N46" s="385"/>
      <c r="O46" s="385"/>
      <c r="P46" s="385"/>
      <c r="Q46" s="385"/>
      <c r="R46" s="385"/>
      <c r="S46" s="385"/>
      <c r="T46" s="385"/>
      <c r="U46" s="385"/>
      <c r="V46" s="385"/>
      <c r="W46" s="385"/>
      <c r="X46" s="385"/>
      <c r="Y46" s="385"/>
      <c r="Z46" s="385"/>
      <c r="AA46" s="385"/>
      <c r="AB46" s="385"/>
      <c r="AC46" s="385"/>
      <c r="AD46" s="385"/>
      <c r="AE46" s="385"/>
      <c r="AF46" s="385"/>
      <c r="AG46" s="385"/>
      <c r="AH46" s="385"/>
      <c r="AI46" s="385"/>
      <c r="AJ46" s="385"/>
      <c r="AK46" s="385"/>
      <c r="AL46" s="385"/>
      <c r="AM46" s="385"/>
      <c r="AN46" s="385"/>
      <c r="AO46" s="385"/>
      <c r="AP46" s="385"/>
      <c r="AQ46" s="385"/>
      <c r="AR46" s="385"/>
      <c r="AS46" s="385"/>
      <c r="AT46" s="385"/>
      <c r="AU46" s="385"/>
      <c r="AV46" s="385"/>
      <c r="AW46" s="385"/>
      <c r="AX46" s="385"/>
      <c r="AY46" s="385"/>
      <c r="AZ46" s="385"/>
      <c r="BA46" s="385"/>
      <c r="BB46" s="385"/>
      <c r="BC46" s="385"/>
      <c r="BD46" s="385"/>
      <c r="BE46" s="385"/>
      <c r="BF46" s="385"/>
      <c r="BG46" s="385"/>
      <c r="BH46" s="385"/>
      <c r="BI46" s="385"/>
      <c r="BJ46" s="385"/>
      <c r="BK46" s="385"/>
      <c r="BL46" s="385"/>
      <c r="BM46" s="385"/>
      <c r="BN46" s="385"/>
      <c r="BO46" s="385"/>
      <c r="BP46" s="385"/>
      <c r="BQ46" s="385"/>
      <c r="BR46" s="385"/>
      <c r="BS46" s="385"/>
      <c r="BT46" s="385"/>
      <c r="BU46" s="385"/>
      <c r="BV46" s="385"/>
      <c r="BW46" s="385"/>
      <c r="BX46" s="385"/>
      <c r="BY46" s="385"/>
      <c r="BZ46" s="385"/>
      <c r="CA46" s="385"/>
      <c r="CB46" s="385"/>
      <c r="CC46" s="385"/>
      <c r="CD46" s="385"/>
      <c r="CE46" s="385"/>
      <c r="CF46" s="385"/>
      <c r="CG46" s="385"/>
      <c r="CH46" s="385"/>
      <c r="CI46" s="385"/>
      <c r="CJ46" s="385"/>
      <c r="CK46" s="385"/>
      <c r="CL46" s="97"/>
    </row>
    <row r="47" spans="1:90" s="510" customFormat="1" ht="33" customHeight="1" x14ac:dyDescent="0.25">
      <c r="B47" s="76" t="s">
        <v>139</v>
      </c>
      <c r="C47" s="399" t="s">
        <v>745</v>
      </c>
      <c r="D47" s="76" t="s">
        <v>747</v>
      </c>
      <c r="E47" s="385"/>
      <c r="F47" s="385"/>
      <c r="G47" s="385"/>
      <c r="H47" s="385"/>
      <c r="I47" s="385"/>
      <c r="J47" s="385"/>
      <c r="K47" s="385"/>
      <c r="L47" s="385"/>
      <c r="M47" s="385"/>
      <c r="N47" s="385"/>
      <c r="O47" s="385"/>
      <c r="P47" s="385"/>
      <c r="Q47" s="385"/>
      <c r="R47" s="385"/>
      <c r="S47" s="385"/>
      <c r="T47" s="385"/>
      <c r="U47" s="385"/>
      <c r="V47" s="385"/>
      <c r="W47" s="385"/>
      <c r="X47" s="385"/>
      <c r="Y47" s="385"/>
      <c r="Z47" s="385"/>
      <c r="AA47" s="385"/>
      <c r="AB47" s="385"/>
      <c r="AC47" s="385"/>
      <c r="AD47" s="385"/>
      <c r="AE47" s="385"/>
      <c r="AF47" s="385"/>
      <c r="AG47" s="385"/>
      <c r="AH47" s="385"/>
      <c r="AI47" s="385"/>
      <c r="AJ47" s="385"/>
      <c r="AK47" s="385"/>
      <c r="AL47" s="385"/>
      <c r="AM47" s="385"/>
      <c r="AN47" s="385"/>
      <c r="AO47" s="385"/>
      <c r="AP47" s="385"/>
      <c r="AQ47" s="385"/>
      <c r="AR47" s="385"/>
      <c r="AS47" s="385"/>
      <c r="AT47" s="385"/>
      <c r="AU47" s="385"/>
      <c r="AV47" s="385"/>
      <c r="AW47" s="385"/>
      <c r="AX47" s="385"/>
      <c r="AY47" s="385"/>
      <c r="AZ47" s="385"/>
      <c r="BA47" s="385"/>
      <c r="BB47" s="385"/>
      <c r="BC47" s="385"/>
      <c r="BD47" s="385"/>
      <c r="BE47" s="385"/>
      <c r="BF47" s="385"/>
      <c r="BG47" s="385"/>
      <c r="BH47" s="385"/>
      <c r="BI47" s="385"/>
      <c r="BJ47" s="385"/>
      <c r="BK47" s="385"/>
      <c r="BL47" s="385"/>
      <c r="BM47" s="385"/>
      <c r="BN47" s="385"/>
      <c r="BO47" s="385"/>
      <c r="BP47" s="385"/>
      <c r="BQ47" s="385"/>
      <c r="BR47" s="385"/>
      <c r="BS47" s="385"/>
      <c r="BT47" s="385"/>
      <c r="BU47" s="385"/>
      <c r="BV47" s="385"/>
      <c r="BW47" s="385"/>
      <c r="BX47" s="385"/>
      <c r="BY47" s="385"/>
      <c r="BZ47" s="385"/>
      <c r="CA47" s="385"/>
      <c r="CB47" s="385"/>
      <c r="CC47" s="385"/>
      <c r="CD47" s="385"/>
      <c r="CE47" s="385"/>
      <c r="CF47" s="385"/>
      <c r="CG47" s="385"/>
      <c r="CH47" s="385"/>
      <c r="CI47" s="385"/>
      <c r="CJ47" s="385"/>
      <c r="CK47" s="385"/>
      <c r="CL47" s="97"/>
    </row>
    <row r="48" spans="1:90" s="510" customFormat="1" ht="33" customHeight="1" x14ac:dyDescent="0.25">
      <c r="B48" s="76" t="s">
        <v>139</v>
      </c>
      <c r="C48" s="399" t="s">
        <v>748</v>
      </c>
      <c r="D48" s="76" t="s">
        <v>826</v>
      </c>
      <c r="E48" s="385"/>
      <c r="F48" s="385"/>
      <c r="G48" s="385"/>
      <c r="H48" s="385"/>
      <c r="I48" s="385"/>
      <c r="J48" s="385"/>
      <c r="K48" s="385"/>
      <c r="L48" s="385"/>
      <c r="M48" s="385"/>
      <c r="N48" s="385"/>
      <c r="O48" s="385"/>
      <c r="P48" s="385"/>
      <c r="Q48" s="385"/>
      <c r="R48" s="385"/>
      <c r="S48" s="385"/>
      <c r="T48" s="385"/>
      <c r="U48" s="385"/>
      <c r="V48" s="385"/>
      <c r="W48" s="385"/>
      <c r="X48" s="385"/>
      <c r="Y48" s="385"/>
      <c r="Z48" s="385"/>
      <c r="AA48" s="385"/>
      <c r="AB48" s="385"/>
      <c r="AC48" s="385"/>
      <c r="AD48" s="385"/>
      <c r="AE48" s="385"/>
      <c r="AF48" s="385"/>
      <c r="AG48" s="385"/>
      <c r="AH48" s="385"/>
      <c r="AI48" s="385"/>
      <c r="AJ48" s="385"/>
      <c r="AK48" s="385"/>
      <c r="AL48" s="385"/>
      <c r="AM48" s="385"/>
      <c r="AN48" s="385"/>
      <c r="AO48" s="385"/>
      <c r="AP48" s="385"/>
      <c r="AQ48" s="385"/>
      <c r="AR48" s="385"/>
      <c r="AS48" s="385"/>
      <c r="AT48" s="385"/>
      <c r="AU48" s="385"/>
      <c r="AV48" s="385"/>
      <c r="AW48" s="385"/>
      <c r="AX48" s="385"/>
      <c r="AY48" s="385"/>
      <c r="AZ48" s="385"/>
      <c r="BA48" s="385"/>
      <c r="BB48" s="385"/>
      <c r="BC48" s="385"/>
      <c r="BD48" s="385"/>
      <c r="BE48" s="385"/>
      <c r="BF48" s="385"/>
      <c r="BG48" s="385"/>
      <c r="BH48" s="385"/>
      <c r="BI48" s="385"/>
      <c r="BJ48" s="385"/>
      <c r="BK48" s="385"/>
      <c r="BL48" s="385"/>
      <c r="BM48" s="385"/>
      <c r="BN48" s="385"/>
      <c r="BO48" s="385"/>
      <c r="BP48" s="385"/>
      <c r="BQ48" s="385"/>
      <c r="BR48" s="385"/>
      <c r="BS48" s="385"/>
      <c r="BT48" s="385"/>
      <c r="BU48" s="385"/>
      <c r="BV48" s="385"/>
      <c r="BW48" s="385"/>
      <c r="BX48" s="385"/>
      <c r="BY48" s="385"/>
      <c r="BZ48" s="385"/>
      <c r="CA48" s="385"/>
      <c r="CB48" s="385"/>
      <c r="CC48" s="385"/>
      <c r="CD48" s="385"/>
      <c r="CE48" s="385"/>
      <c r="CF48" s="385"/>
      <c r="CG48" s="385"/>
      <c r="CH48" s="385"/>
      <c r="CI48" s="385"/>
      <c r="CJ48" s="385"/>
      <c r="CK48" s="385"/>
      <c r="CL48" s="97"/>
    </row>
    <row r="49" spans="1:117" s="510" customFormat="1" ht="33" customHeight="1" x14ac:dyDescent="0.25">
      <c r="B49" s="76" t="s">
        <v>139</v>
      </c>
      <c r="C49" s="399" t="s">
        <v>708</v>
      </c>
      <c r="D49" s="76" t="s">
        <v>724</v>
      </c>
      <c r="E49" s="385"/>
      <c r="F49" s="385"/>
      <c r="G49" s="385"/>
      <c r="H49" s="385"/>
      <c r="I49" s="385"/>
      <c r="J49" s="385"/>
      <c r="K49" s="385"/>
      <c r="L49" s="385"/>
      <c r="M49" s="385"/>
      <c r="N49" s="385"/>
      <c r="O49" s="385"/>
      <c r="P49" s="385"/>
      <c r="Q49" s="385"/>
      <c r="R49" s="385"/>
      <c r="S49" s="385"/>
      <c r="T49" s="385"/>
      <c r="U49" s="385"/>
      <c r="V49" s="385"/>
      <c r="W49" s="385"/>
      <c r="X49" s="385"/>
      <c r="Y49" s="385"/>
      <c r="Z49" s="385"/>
      <c r="AA49" s="385"/>
      <c r="AB49" s="385"/>
      <c r="AC49" s="385"/>
      <c r="AD49" s="385"/>
      <c r="AE49" s="385"/>
      <c r="AF49" s="385"/>
      <c r="AG49" s="385"/>
      <c r="AH49" s="385"/>
      <c r="AI49" s="385"/>
      <c r="AJ49" s="385"/>
      <c r="AK49" s="385"/>
      <c r="AL49" s="385"/>
      <c r="AM49" s="385"/>
      <c r="AN49" s="385"/>
      <c r="AO49" s="385"/>
      <c r="AP49" s="385"/>
      <c r="AQ49" s="385"/>
      <c r="AR49" s="385"/>
      <c r="AS49" s="385"/>
      <c r="AT49" s="385"/>
      <c r="AU49" s="385"/>
      <c r="AV49" s="385"/>
      <c r="AW49" s="385"/>
      <c r="AX49" s="385"/>
      <c r="AY49" s="385"/>
      <c r="AZ49" s="385"/>
      <c r="BA49" s="385"/>
      <c r="BB49" s="385"/>
      <c r="BC49" s="385"/>
      <c r="BD49" s="385"/>
      <c r="BE49" s="385"/>
      <c r="BF49" s="385"/>
      <c r="BG49" s="385"/>
      <c r="BH49" s="385"/>
      <c r="BI49" s="385"/>
      <c r="BJ49" s="385"/>
      <c r="BK49" s="385"/>
      <c r="BL49" s="385"/>
      <c r="BM49" s="385"/>
      <c r="BN49" s="385"/>
      <c r="BO49" s="385"/>
      <c r="BP49" s="385"/>
      <c r="BQ49" s="385"/>
      <c r="BR49" s="385"/>
      <c r="BS49" s="385"/>
      <c r="BT49" s="385"/>
      <c r="BU49" s="385"/>
      <c r="BV49" s="385"/>
      <c r="BW49" s="385"/>
      <c r="BX49" s="385"/>
      <c r="BY49" s="385"/>
      <c r="BZ49" s="385"/>
      <c r="CA49" s="385"/>
      <c r="CB49" s="385"/>
      <c r="CC49" s="385"/>
      <c r="CD49" s="385"/>
      <c r="CE49" s="385"/>
      <c r="CF49" s="385"/>
      <c r="CG49" s="385"/>
      <c r="CH49" s="385"/>
      <c r="CI49" s="385"/>
      <c r="CJ49" s="385"/>
      <c r="CK49" s="385"/>
      <c r="CL49" s="97"/>
    </row>
    <row r="50" spans="1:117" s="510" customFormat="1" ht="33" customHeight="1" x14ac:dyDescent="0.25">
      <c r="B50" s="76" t="s">
        <v>139</v>
      </c>
      <c r="C50" s="399" t="s">
        <v>709</v>
      </c>
      <c r="D50" s="76" t="s">
        <v>827</v>
      </c>
      <c r="E50" s="385"/>
      <c r="F50" s="385"/>
      <c r="G50" s="385"/>
      <c r="H50" s="385"/>
      <c r="I50" s="385"/>
      <c r="J50" s="385"/>
      <c r="K50" s="385"/>
      <c r="L50" s="385"/>
      <c r="M50" s="385"/>
      <c r="N50" s="385"/>
      <c r="O50" s="385"/>
      <c r="P50" s="385"/>
      <c r="Q50" s="385"/>
      <c r="R50" s="385"/>
      <c r="S50" s="385"/>
      <c r="T50" s="385"/>
      <c r="U50" s="385"/>
      <c r="V50" s="385"/>
      <c r="W50" s="385"/>
      <c r="X50" s="385"/>
      <c r="Y50" s="385"/>
      <c r="Z50" s="385"/>
      <c r="AA50" s="385"/>
      <c r="AB50" s="385"/>
      <c r="AC50" s="385"/>
      <c r="AD50" s="385"/>
      <c r="AE50" s="385"/>
      <c r="AF50" s="385"/>
      <c r="AG50" s="385"/>
      <c r="AH50" s="385"/>
      <c r="AI50" s="385"/>
      <c r="AJ50" s="385"/>
      <c r="AK50" s="385"/>
      <c r="AL50" s="385"/>
      <c r="AM50" s="385"/>
      <c r="AN50" s="385"/>
      <c r="AO50" s="385"/>
      <c r="AP50" s="385"/>
      <c r="AQ50" s="385"/>
      <c r="AR50" s="385"/>
      <c r="AS50" s="385"/>
      <c r="AT50" s="385"/>
      <c r="AU50" s="385"/>
      <c r="AV50" s="385"/>
      <c r="AW50" s="385"/>
      <c r="AX50" s="385"/>
      <c r="AY50" s="385"/>
      <c r="AZ50" s="385"/>
      <c r="BA50" s="385"/>
      <c r="BB50" s="385"/>
      <c r="BC50" s="385"/>
      <c r="BD50" s="385"/>
      <c r="BE50" s="385"/>
      <c r="BF50" s="385"/>
      <c r="BG50" s="385"/>
      <c r="BH50" s="385"/>
      <c r="BI50" s="385"/>
      <c r="BJ50" s="385"/>
      <c r="BK50" s="385"/>
      <c r="BL50" s="385"/>
      <c r="BM50" s="385"/>
      <c r="BN50" s="385"/>
      <c r="BO50" s="385"/>
      <c r="BP50" s="385"/>
      <c r="BQ50" s="385"/>
      <c r="BR50" s="385"/>
      <c r="BS50" s="385"/>
      <c r="BT50" s="385"/>
      <c r="BU50" s="385"/>
      <c r="BV50" s="385"/>
      <c r="BW50" s="385"/>
      <c r="BX50" s="385"/>
      <c r="BY50" s="385"/>
      <c r="BZ50" s="385"/>
      <c r="CA50" s="385"/>
      <c r="CB50" s="385"/>
      <c r="CC50" s="385"/>
      <c r="CD50" s="385"/>
      <c r="CE50" s="385"/>
      <c r="CF50" s="385"/>
      <c r="CG50" s="385"/>
      <c r="CH50" s="385"/>
      <c r="CI50" s="385"/>
      <c r="CJ50" s="385"/>
      <c r="CK50" s="385"/>
      <c r="CL50" s="97"/>
    </row>
    <row r="51" spans="1:117" s="940" customFormat="1" ht="33" customHeight="1" x14ac:dyDescent="0.25">
      <c r="B51" s="686" t="s">
        <v>139</v>
      </c>
      <c r="C51" s="649" t="s">
        <v>1690</v>
      </c>
      <c r="D51" s="686" t="s">
        <v>1694</v>
      </c>
      <c r="E51" s="385"/>
      <c r="F51" s="385"/>
      <c r="G51" s="385"/>
      <c r="H51" s="385"/>
      <c r="I51" s="385"/>
      <c r="J51" s="385"/>
      <c r="K51" s="385"/>
      <c r="L51" s="385"/>
      <c r="M51" s="385"/>
      <c r="N51" s="385"/>
      <c r="O51" s="385"/>
      <c r="P51" s="385"/>
      <c r="Q51" s="385"/>
      <c r="R51" s="385"/>
      <c r="S51" s="385"/>
      <c r="T51" s="385"/>
      <c r="U51" s="385"/>
      <c r="V51" s="385"/>
      <c r="W51" s="385"/>
      <c r="X51" s="385"/>
      <c r="Y51" s="385"/>
      <c r="Z51" s="385"/>
      <c r="AA51" s="385"/>
      <c r="AB51" s="385"/>
      <c r="AC51" s="385"/>
      <c r="AD51" s="385"/>
      <c r="AE51" s="385"/>
      <c r="AF51" s="385"/>
      <c r="AG51" s="385"/>
      <c r="AH51" s="385"/>
      <c r="AI51" s="385"/>
      <c r="AJ51" s="385"/>
      <c r="AK51" s="385"/>
      <c r="AL51" s="385"/>
      <c r="AM51" s="385"/>
      <c r="AN51" s="385"/>
      <c r="AO51" s="385"/>
      <c r="AP51" s="385"/>
      <c r="AQ51" s="385"/>
      <c r="AR51" s="385"/>
      <c r="AS51" s="385"/>
      <c r="AT51" s="385"/>
      <c r="AU51" s="385"/>
      <c r="AV51" s="385"/>
      <c r="AW51" s="385"/>
      <c r="AX51" s="385"/>
      <c r="AY51" s="385"/>
      <c r="AZ51" s="385"/>
      <c r="BA51" s="385"/>
      <c r="BB51" s="385"/>
      <c r="BC51" s="385"/>
      <c r="BD51" s="385"/>
      <c r="BE51" s="385"/>
      <c r="BF51" s="385"/>
      <c r="BG51" s="385"/>
      <c r="BH51" s="385"/>
      <c r="BI51" s="385"/>
      <c r="BJ51" s="385"/>
      <c r="BK51" s="385"/>
      <c r="BL51" s="385"/>
      <c r="BM51" s="385"/>
      <c r="BN51" s="385"/>
      <c r="BO51" s="385"/>
      <c r="BP51" s="385"/>
      <c r="BQ51" s="385"/>
      <c r="BR51" s="385"/>
      <c r="BS51" s="385"/>
      <c r="BT51" s="385"/>
      <c r="BU51" s="385"/>
      <c r="BV51" s="385"/>
      <c r="BW51" s="385"/>
      <c r="BX51" s="385"/>
      <c r="BY51" s="385"/>
      <c r="BZ51" s="385"/>
      <c r="CA51" s="385"/>
      <c r="CB51" s="385"/>
      <c r="CC51" s="385"/>
      <c r="CD51" s="385"/>
      <c r="CE51" s="385"/>
      <c r="CF51" s="385"/>
      <c r="CG51" s="385"/>
      <c r="CH51" s="385"/>
      <c r="CI51" s="385"/>
      <c r="CJ51" s="385"/>
      <c r="CK51" s="385"/>
      <c r="CL51" s="97"/>
    </row>
    <row r="52" spans="1:117" s="940" customFormat="1" ht="33" customHeight="1" x14ac:dyDescent="0.25">
      <c r="B52" s="686" t="s">
        <v>139</v>
      </c>
      <c r="C52" s="649" t="s">
        <v>1692</v>
      </c>
      <c r="D52" s="686" t="s">
        <v>1695</v>
      </c>
      <c r="E52" s="385"/>
      <c r="F52" s="385"/>
      <c r="G52" s="385"/>
      <c r="H52" s="385"/>
      <c r="I52" s="385"/>
      <c r="J52" s="385"/>
      <c r="K52" s="385"/>
      <c r="L52" s="385"/>
      <c r="M52" s="385"/>
      <c r="N52" s="385"/>
      <c r="O52" s="385"/>
      <c r="P52" s="385"/>
      <c r="Q52" s="385"/>
      <c r="R52" s="385"/>
      <c r="S52" s="385"/>
      <c r="T52" s="385"/>
      <c r="U52" s="385"/>
      <c r="V52" s="385"/>
      <c r="W52" s="385"/>
      <c r="X52" s="385"/>
      <c r="Y52" s="385"/>
      <c r="Z52" s="385"/>
      <c r="AA52" s="385"/>
      <c r="AB52" s="385"/>
      <c r="AC52" s="385"/>
      <c r="AD52" s="385"/>
      <c r="AE52" s="385"/>
      <c r="AF52" s="385"/>
      <c r="AG52" s="385"/>
      <c r="AH52" s="385"/>
      <c r="AI52" s="385"/>
      <c r="AJ52" s="385"/>
      <c r="AK52" s="385"/>
      <c r="AL52" s="385"/>
      <c r="AM52" s="385"/>
      <c r="AN52" s="385"/>
      <c r="AO52" s="385"/>
      <c r="AP52" s="385"/>
      <c r="AQ52" s="385"/>
      <c r="AR52" s="385"/>
      <c r="AS52" s="385"/>
      <c r="AT52" s="385"/>
      <c r="AU52" s="385"/>
      <c r="AV52" s="385"/>
      <c r="AW52" s="385"/>
      <c r="AX52" s="385"/>
      <c r="AY52" s="385"/>
      <c r="AZ52" s="385"/>
      <c r="BA52" s="385"/>
      <c r="BB52" s="385"/>
      <c r="BC52" s="385"/>
      <c r="BD52" s="385"/>
      <c r="BE52" s="385"/>
      <c r="BF52" s="385"/>
      <c r="BG52" s="385"/>
      <c r="BH52" s="385"/>
      <c r="BI52" s="385"/>
      <c r="BJ52" s="385"/>
      <c r="BK52" s="385"/>
      <c r="BL52" s="385"/>
      <c r="BM52" s="385"/>
      <c r="BN52" s="385"/>
      <c r="BO52" s="385"/>
      <c r="BP52" s="385"/>
      <c r="BQ52" s="385"/>
      <c r="BR52" s="385"/>
      <c r="BS52" s="385"/>
      <c r="BT52" s="385"/>
      <c r="BU52" s="385"/>
      <c r="BV52" s="385"/>
      <c r="BW52" s="385"/>
      <c r="BX52" s="385"/>
      <c r="BY52" s="385"/>
      <c r="BZ52" s="385"/>
      <c r="CA52" s="385"/>
      <c r="CB52" s="385"/>
      <c r="CC52" s="385"/>
      <c r="CD52" s="385"/>
      <c r="CE52" s="385"/>
      <c r="CF52" s="385"/>
      <c r="CG52" s="385"/>
      <c r="CH52" s="385"/>
      <c r="CI52" s="385"/>
      <c r="CJ52" s="385"/>
      <c r="CK52" s="385"/>
      <c r="CL52" s="97"/>
    </row>
    <row r="53" spans="1:117" ht="48" customHeight="1" x14ac:dyDescent="0.25">
      <c r="A53" s="105"/>
      <c r="B53" s="394" t="s">
        <v>141</v>
      </c>
      <c r="C53" s="395" t="s">
        <v>142</v>
      </c>
      <c r="D53" s="394" t="s">
        <v>93</v>
      </c>
      <c r="E53" s="396">
        <f t="shared" ref="E53:BP53" si="43">E54+E56</f>
        <v>0</v>
      </c>
      <c r="F53" s="396">
        <f t="shared" si="43"/>
        <v>0</v>
      </c>
      <c r="G53" s="396">
        <f t="shared" si="43"/>
        <v>0</v>
      </c>
      <c r="H53" s="396">
        <f t="shared" si="43"/>
        <v>0</v>
      </c>
      <c r="I53" s="396">
        <f t="shared" si="43"/>
        <v>0</v>
      </c>
      <c r="J53" s="396">
        <f t="shared" si="43"/>
        <v>0</v>
      </c>
      <c r="K53" s="396">
        <f t="shared" si="43"/>
        <v>0</v>
      </c>
      <c r="L53" s="396">
        <f t="shared" si="43"/>
        <v>0</v>
      </c>
      <c r="M53" s="396">
        <f t="shared" si="43"/>
        <v>0</v>
      </c>
      <c r="N53" s="396">
        <f t="shared" si="43"/>
        <v>0</v>
      </c>
      <c r="O53" s="396">
        <f t="shared" si="43"/>
        <v>0</v>
      </c>
      <c r="P53" s="396">
        <f t="shared" si="43"/>
        <v>0</v>
      </c>
      <c r="Q53" s="396">
        <f t="shared" si="43"/>
        <v>0</v>
      </c>
      <c r="R53" s="396">
        <f t="shared" si="43"/>
        <v>0</v>
      </c>
      <c r="S53" s="396">
        <f t="shared" si="43"/>
        <v>0</v>
      </c>
      <c r="T53" s="396">
        <f t="shared" si="43"/>
        <v>0</v>
      </c>
      <c r="U53" s="396">
        <f t="shared" si="43"/>
        <v>0</v>
      </c>
      <c r="V53" s="396">
        <f t="shared" si="43"/>
        <v>0</v>
      </c>
      <c r="W53" s="396">
        <f t="shared" si="43"/>
        <v>0</v>
      </c>
      <c r="X53" s="396">
        <f t="shared" si="43"/>
        <v>0</v>
      </c>
      <c r="Y53" s="396">
        <f t="shared" si="43"/>
        <v>0</v>
      </c>
      <c r="Z53" s="396">
        <f t="shared" si="43"/>
        <v>0</v>
      </c>
      <c r="AA53" s="396">
        <f t="shared" si="43"/>
        <v>0</v>
      </c>
      <c r="AB53" s="396">
        <f t="shared" si="43"/>
        <v>0</v>
      </c>
      <c r="AC53" s="396">
        <f t="shared" si="43"/>
        <v>0</v>
      </c>
      <c r="AD53" s="396">
        <f t="shared" si="43"/>
        <v>0</v>
      </c>
      <c r="AE53" s="396">
        <f t="shared" si="43"/>
        <v>0</v>
      </c>
      <c r="AF53" s="396">
        <f t="shared" si="43"/>
        <v>0</v>
      </c>
      <c r="AG53" s="396">
        <f t="shared" si="43"/>
        <v>0</v>
      </c>
      <c r="AH53" s="396">
        <f t="shared" si="43"/>
        <v>0</v>
      </c>
      <c r="AI53" s="396">
        <f t="shared" si="43"/>
        <v>0</v>
      </c>
      <c r="AJ53" s="396">
        <f t="shared" si="43"/>
        <v>0</v>
      </c>
      <c r="AK53" s="396">
        <f t="shared" si="43"/>
        <v>0</v>
      </c>
      <c r="AL53" s="396">
        <f t="shared" si="43"/>
        <v>0</v>
      </c>
      <c r="AM53" s="396">
        <f t="shared" si="43"/>
        <v>0</v>
      </c>
      <c r="AN53" s="396">
        <f t="shared" si="43"/>
        <v>0</v>
      </c>
      <c r="AO53" s="396">
        <f t="shared" si="43"/>
        <v>0</v>
      </c>
      <c r="AP53" s="396">
        <f t="shared" si="43"/>
        <v>0</v>
      </c>
      <c r="AQ53" s="396">
        <f t="shared" si="43"/>
        <v>0</v>
      </c>
      <c r="AR53" s="396">
        <f t="shared" si="43"/>
        <v>0</v>
      </c>
      <c r="AS53" s="396">
        <f t="shared" si="43"/>
        <v>0</v>
      </c>
      <c r="AT53" s="396">
        <f t="shared" si="43"/>
        <v>0</v>
      </c>
      <c r="AU53" s="396">
        <f t="shared" si="43"/>
        <v>0</v>
      </c>
      <c r="AV53" s="396">
        <f t="shared" si="43"/>
        <v>0</v>
      </c>
      <c r="AW53" s="396">
        <f t="shared" si="43"/>
        <v>0</v>
      </c>
      <c r="AX53" s="396">
        <f t="shared" si="43"/>
        <v>0</v>
      </c>
      <c r="AY53" s="396">
        <f t="shared" si="43"/>
        <v>0</v>
      </c>
      <c r="AZ53" s="396">
        <f t="shared" si="43"/>
        <v>0</v>
      </c>
      <c r="BA53" s="396">
        <f t="shared" si="43"/>
        <v>0</v>
      </c>
      <c r="BB53" s="396">
        <f t="shared" si="43"/>
        <v>0</v>
      </c>
      <c r="BC53" s="396">
        <f t="shared" si="43"/>
        <v>0</v>
      </c>
      <c r="BD53" s="396">
        <f t="shared" si="43"/>
        <v>0</v>
      </c>
      <c r="BE53" s="396">
        <f t="shared" si="43"/>
        <v>0</v>
      </c>
      <c r="BF53" s="396">
        <f t="shared" si="43"/>
        <v>0</v>
      </c>
      <c r="BG53" s="396">
        <f t="shared" si="43"/>
        <v>0</v>
      </c>
      <c r="BH53" s="396">
        <f t="shared" si="43"/>
        <v>0</v>
      </c>
      <c r="BI53" s="396">
        <f t="shared" si="43"/>
        <v>0</v>
      </c>
      <c r="BJ53" s="396">
        <f t="shared" si="43"/>
        <v>0</v>
      </c>
      <c r="BK53" s="396">
        <f t="shared" si="43"/>
        <v>0</v>
      </c>
      <c r="BL53" s="396">
        <f t="shared" si="43"/>
        <v>0</v>
      </c>
      <c r="BM53" s="396">
        <f t="shared" si="43"/>
        <v>0</v>
      </c>
      <c r="BN53" s="396">
        <f t="shared" si="43"/>
        <v>0</v>
      </c>
      <c r="BO53" s="396">
        <f t="shared" si="43"/>
        <v>0</v>
      </c>
      <c r="BP53" s="396">
        <f t="shared" si="43"/>
        <v>0</v>
      </c>
      <c r="BQ53" s="396">
        <f t="shared" ref="BQ53:CJ53" si="44">BQ54+BQ56</f>
        <v>0</v>
      </c>
      <c r="BR53" s="396">
        <f t="shared" si="44"/>
        <v>0</v>
      </c>
      <c r="BS53" s="396">
        <f t="shared" si="44"/>
        <v>0</v>
      </c>
      <c r="BT53" s="396">
        <f t="shared" si="44"/>
        <v>0</v>
      </c>
      <c r="BU53" s="396">
        <f t="shared" si="44"/>
        <v>0</v>
      </c>
      <c r="BV53" s="396">
        <f t="shared" si="44"/>
        <v>0</v>
      </c>
      <c r="BW53" s="396">
        <f t="shared" si="44"/>
        <v>0</v>
      </c>
      <c r="BX53" s="396">
        <f t="shared" si="44"/>
        <v>0</v>
      </c>
      <c r="BY53" s="396">
        <f t="shared" si="44"/>
        <v>0</v>
      </c>
      <c r="BZ53" s="396">
        <f t="shared" si="44"/>
        <v>0</v>
      </c>
      <c r="CA53" s="396">
        <f t="shared" si="44"/>
        <v>0</v>
      </c>
      <c r="CB53" s="396">
        <f t="shared" si="44"/>
        <v>0</v>
      </c>
      <c r="CC53" s="396">
        <f t="shared" si="44"/>
        <v>0</v>
      </c>
      <c r="CD53" s="396">
        <f t="shared" si="44"/>
        <v>0</v>
      </c>
      <c r="CE53" s="396">
        <f t="shared" si="44"/>
        <v>0</v>
      </c>
      <c r="CF53" s="396">
        <f t="shared" si="44"/>
        <v>0</v>
      </c>
      <c r="CG53" s="396">
        <f t="shared" si="44"/>
        <v>0</v>
      </c>
      <c r="CH53" s="396">
        <f t="shared" si="44"/>
        <v>0</v>
      </c>
      <c r="CI53" s="396">
        <f t="shared" si="44"/>
        <v>0</v>
      </c>
      <c r="CJ53" s="396">
        <f t="shared" si="44"/>
        <v>0</v>
      </c>
      <c r="CK53" s="396" t="s">
        <v>190</v>
      </c>
      <c r="CL53" s="105"/>
    </row>
    <row r="54" spans="1:117" ht="35.25" customHeight="1" x14ac:dyDescent="0.25">
      <c r="A54" s="105"/>
      <c r="B54" s="424" t="s">
        <v>143</v>
      </c>
      <c r="C54" s="425" t="s">
        <v>144</v>
      </c>
      <c r="D54" s="424" t="s">
        <v>93</v>
      </c>
      <c r="E54" s="426">
        <f t="shared" ref="E54:BP54" si="45">SUM(E55:E55)</f>
        <v>0</v>
      </c>
      <c r="F54" s="426">
        <f t="shared" si="45"/>
        <v>0</v>
      </c>
      <c r="G54" s="426">
        <f t="shared" si="45"/>
        <v>0</v>
      </c>
      <c r="H54" s="426">
        <f t="shared" si="45"/>
        <v>0</v>
      </c>
      <c r="I54" s="426">
        <f t="shared" si="45"/>
        <v>0</v>
      </c>
      <c r="J54" s="426">
        <f t="shared" si="45"/>
        <v>0</v>
      </c>
      <c r="K54" s="426">
        <f t="shared" si="45"/>
        <v>0</v>
      </c>
      <c r="L54" s="426">
        <f t="shared" si="45"/>
        <v>0</v>
      </c>
      <c r="M54" s="426">
        <f t="shared" si="45"/>
        <v>0</v>
      </c>
      <c r="N54" s="426">
        <f t="shared" si="45"/>
        <v>0</v>
      </c>
      <c r="O54" s="426">
        <f t="shared" si="45"/>
        <v>0</v>
      </c>
      <c r="P54" s="426">
        <f t="shared" si="45"/>
        <v>0</v>
      </c>
      <c r="Q54" s="426">
        <f t="shared" si="45"/>
        <v>0</v>
      </c>
      <c r="R54" s="426">
        <f t="shared" si="45"/>
        <v>0</v>
      </c>
      <c r="S54" s="426">
        <f t="shared" si="45"/>
        <v>0</v>
      </c>
      <c r="T54" s="426">
        <f t="shared" si="45"/>
        <v>0</v>
      </c>
      <c r="U54" s="426">
        <f t="shared" si="45"/>
        <v>0</v>
      </c>
      <c r="V54" s="426">
        <f t="shared" si="45"/>
        <v>0</v>
      </c>
      <c r="W54" s="426">
        <f t="shared" si="45"/>
        <v>0</v>
      </c>
      <c r="X54" s="426">
        <f t="shared" si="45"/>
        <v>0</v>
      </c>
      <c r="Y54" s="426">
        <f t="shared" si="45"/>
        <v>0</v>
      </c>
      <c r="Z54" s="426">
        <f t="shared" si="45"/>
        <v>0</v>
      </c>
      <c r="AA54" s="426">
        <f t="shared" si="45"/>
        <v>0</v>
      </c>
      <c r="AB54" s="426">
        <f t="shared" si="45"/>
        <v>0</v>
      </c>
      <c r="AC54" s="426">
        <f t="shared" si="45"/>
        <v>0</v>
      </c>
      <c r="AD54" s="426">
        <f t="shared" si="45"/>
        <v>0</v>
      </c>
      <c r="AE54" s="426">
        <f t="shared" si="45"/>
        <v>0</v>
      </c>
      <c r="AF54" s="426">
        <f t="shared" si="45"/>
        <v>0</v>
      </c>
      <c r="AG54" s="426">
        <f t="shared" si="45"/>
        <v>0</v>
      </c>
      <c r="AH54" s="426">
        <f t="shared" si="45"/>
        <v>0</v>
      </c>
      <c r="AI54" s="426">
        <f t="shared" si="45"/>
        <v>0</v>
      </c>
      <c r="AJ54" s="426">
        <f t="shared" si="45"/>
        <v>0</v>
      </c>
      <c r="AK54" s="426">
        <f t="shared" si="45"/>
        <v>0</v>
      </c>
      <c r="AL54" s="426">
        <f t="shared" si="45"/>
        <v>0</v>
      </c>
      <c r="AM54" s="426">
        <f t="shared" si="45"/>
        <v>0</v>
      </c>
      <c r="AN54" s="426">
        <f t="shared" si="45"/>
        <v>0</v>
      </c>
      <c r="AO54" s="426">
        <f t="shared" si="45"/>
        <v>0</v>
      </c>
      <c r="AP54" s="426">
        <f t="shared" si="45"/>
        <v>0</v>
      </c>
      <c r="AQ54" s="426">
        <f t="shared" si="45"/>
        <v>0</v>
      </c>
      <c r="AR54" s="426">
        <f t="shared" si="45"/>
        <v>0</v>
      </c>
      <c r="AS54" s="426">
        <f t="shared" si="45"/>
        <v>0</v>
      </c>
      <c r="AT54" s="426">
        <f t="shared" si="45"/>
        <v>0</v>
      </c>
      <c r="AU54" s="426">
        <f t="shared" si="45"/>
        <v>0</v>
      </c>
      <c r="AV54" s="426">
        <f t="shared" si="45"/>
        <v>0</v>
      </c>
      <c r="AW54" s="426">
        <f t="shared" si="45"/>
        <v>0</v>
      </c>
      <c r="AX54" s="426">
        <f t="shared" si="45"/>
        <v>0</v>
      </c>
      <c r="AY54" s="426">
        <f t="shared" si="45"/>
        <v>0</v>
      </c>
      <c r="AZ54" s="426">
        <f t="shared" si="45"/>
        <v>0</v>
      </c>
      <c r="BA54" s="426">
        <f t="shared" si="45"/>
        <v>0</v>
      </c>
      <c r="BB54" s="426">
        <f t="shared" si="45"/>
        <v>0</v>
      </c>
      <c r="BC54" s="426">
        <f t="shared" si="45"/>
        <v>0</v>
      </c>
      <c r="BD54" s="426">
        <f t="shared" si="45"/>
        <v>0</v>
      </c>
      <c r="BE54" s="426">
        <f t="shared" si="45"/>
        <v>0</v>
      </c>
      <c r="BF54" s="426">
        <f t="shared" si="45"/>
        <v>0</v>
      </c>
      <c r="BG54" s="426">
        <f t="shared" si="45"/>
        <v>0</v>
      </c>
      <c r="BH54" s="426">
        <f t="shared" si="45"/>
        <v>0</v>
      </c>
      <c r="BI54" s="426">
        <f t="shared" si="45"/>
        <v>0</v>
      </c>
      <c r="BJ54" s="426">
        <f t="shared" si="45"/>
        <v>0</v>
      </c>
      <c r="BK54" s="426">
        <f t="shared" si="45"/>
        <v>0</v>
      </c>
      <c r="BL54" s="426">
        <f t="shared" si="45"/>
        <v>0</v>
      </c>
      <c r="BM54" s="426">
        <f t="shared" si="45"/>
        <v>0</v>
      </c>
      <c r="BN54" s="426">
        <f t="shared" si="45"/>
        <v>0</v>
      </c>
      <c r="BO54" s="426">
        <f t="shared" si="45"/>
        <v>0</v>
      </c>
      <c r="BP54" s="426">
        <f t="shared" si="45"/>
        <v>0</v>
      </c>
      <c r="BQ54" s="426">
        <f t="shared" ref="BQ54:CJ54" si="46">SUM(BQ55:BQ55)</f>
        <v>0</v>
      </c>
      <c r="BR54" s="426">
        <f t="shared" si="46"/>
        <v>0</v>
      </c>
      <c r="BS54" s="426">
        <f t="shared" si="46"/>
        <v>0</v>
      </c>
      <c r="BT54" s="426">
        <f t="shared" si="46"/>
        <v>0</v>
      </c>
      <c r="BU54" s="426">
        <f t="shared" si="46"/>
        <v>0</v>
      </c>
      <c r="BV54" s="426">
        <f t="shared" si="46"/>
        <v>0</v>
      </c>
      <c r="BW54" s="426">
        <f t="shared" si="46"/>
        <v>0</v>
      </c>
      <c r="BX54" s="426">
        <f t="shared" si="46"/>
        <v>0</v>
      </c>
      <c r="BY54" s="426">
        <f t="shared" si="46"/>
        <v>0</v>
      </c>
      <c r="BZ54" s="426">
        <f t="shared" si="46"/>
        <v>0</v>
      </c>
      <c r="CA54" s="426">
        <f t="shared" si="46"/>
        <v>0</v>
      </c>
      <c r="CB54" s="426">
        <f t="shared" si="46"/>
        <v>0</v>
      </c>
      <c r="CC54" s="426">
        <f t="shared" si="46"/>
        <v>0</v>
      </c>
      <c r="CD54" s="426">
        <f t="shared" si="46"/>
        <v>0</v>
      </c>
      <c r="CE54" s="426">
        <f t="shared" si="46"/>
        <v>0</v>
      </c>
      <c r="CF54" s="426">
        <f t="shared" si="46"/>
        <v>0</v>
      </c>
      <c r="CG54" s="426">
        <f t="shared" si="46"/>
        <v>0</v>
      </c>
      <c r="CH54" s="426">
        <f t="shared" si="46"/>
        <v>0</v>
      </c>
      <c r="CI54" s="426">
        <f t="shared" si="46"/>
        <v>0</v>
      </c>
      <c r="CJ54" s="426">
        <f t="shared" si="46"/>
        <v>0</v>
      </c>
      <c r="CK54" s="426" t="s">
        <v>190</v>
      </c>
      <c r="CL54" s="105"/>
    </row>
    <row r="55" spans="1:117" ht="47.25" hidden="1" x14ac:dyDescent="0.25">
      <c r="A55" s="105"/>
      <c r="B55" s="412" t="s">
        <v>145</v>
      </c>
      <c r="C55" s="487" t="s">
        <v>146</v>
      </c>
      <c r="D55" s="467" t="s">
        <v>147</v>
      </c>
      <c r="E55" s="78">
        <f>AG55+AU55+BI55</f>
        <v>0</v>
      </c>
      <c r="F55" s="78">
        <f t="shared" ref="F55:R55" si="47">AH55+AV55+BJ55</f>
        <v>0</v>
      </c>
      <c r="G55" s="78">
        <f t="shared" si="47"/>
        <v>0</v>
      </c>
      <c r="H55" s="78">
        <f t="shared" si="47"/>
        <v>0</v>
      </c>
      <c r="I55" s="78">
        <f t="shared" si="47"/>
        <v>0</v>
      </c>
      <c r="J55" s="78">
        <f t="shared" si="47"/>
        <v>0</v>
      </c>
      <c r="K55" s="78">
        <f t="shared" si="47"/>
        <v>0</v>
      </c>
      <c r="L55" s="77">
        <f t="shared" si="47"/>
        <v>0</v>
      </c>
      <c r="M55" s="78">
        <f t="shared" si="47"/>
        <v>0</v>
      </c>
      <c r="N55" s="78">
        <f t="shared" si="47"/>
        <v>0</v>
      </c>
      <c r="O55" s="78">
        <f t="shared" si="47"/>
        <v>0</v>
      </c>
      <c r="P55" s="78">
        <f t="shared" si="47"/>
        <v>0</v>
      </c>
      <c r="Q55" s="78">
        <f t="shared" si="47"/>
        <v>0</v>
      </c>
      <c r="R55" s="78">
        <f t="shared" si="47"/>
        <v>0</v>
      </c>
      <c r="S55" s="78">
        <v>0</v>
      </c>
      <c r="T55" s="78">
        <v>0</v>
      </c>
      <c r="U55" s="78">
        <v>0</v>
      </c>
      <c r="V55" s="78">
        <v>0</v>
      </c>
      <c r="W55" s="78">
        <v>0</v>
      </c>
      <c r="X55" s="78">
        <v>0</v>
      </c>
      <c r="Y55" s="78">
        <v>0</v>
      </c>
      <c r="Z55" s="78">
        <v>0</v>
      </c>
      <c r="AA55" s="78">
        <v>0</v>
      </c>
      <c r="AB55" s="78">
        <v>0</v>
      </c>
      <c r="AC55" s="78">
        <v>0</v>
      </c>
      <c r="AD55" s="78">
        <v>0</v>
      </c>
      <c r="AE55" s="78">
        <v>0</v>
      </c>
      <c r="AF55" s="78">
        <v>0</v>
      </c>
      <c r="AG55" s="78">
        <v>0</v>
      </c>
      <c r="AH55" s="78">
        <v>0</v>
      </c>
      <c r="AI55" s="78">
        <v>0</v>
      </c>
      <c r="AJ55" s="78">
        <v>0</v>
      </c>
      <c r="AK55" s="78">
        <v>0</v>
      </c>
      <c r="AL55" s="78">
        <v>0</v>
      </c>
      <c r="AM55" s="78">
        <v>0</v>
      </c>
      <c r="AN55" s="78">
        <v>0</v>
      </c>
      <c r="AO55" s="78">
        <v>0</v>
      </c>
      <c r="AP55" s="78">
        <v>0</v>
      </c>
      <c r="AQ55" s="78">
        <v>0</v>
      </c>
      <c r="AR55" s="78">
        <v>0</v>
      </c>
      <c r="AS55" s="78">
        <v>0</v>
      </c>
      <c r="AT55" s="78">
        <v>0</v>
      </c>
      <c r="AU55" s="78">
        <v>0</v>
      </c>
      <c r="AV55" s="78">
        <v>0</v>
      </c>
      <c r="AW55" s="78">
        <v>0</v>
      </c>
      <c r="AX55" s="78">
        <v>0</v>
      </c>
      <c r="AY55" s="78">
        <v>0</v>
      </c>
      <c r="AZ55" s="78">
        <v>0</v>
      </c>
      <c r="BA55" s="78">
        <v>0</v>
      </c>
      <c r="BB55" s="78">
        <v>0</v>
      </c>
      <c r="BC55" s="78">
        <v>0</v>
      </c>
      <c r="BD55" s="78">
        <v>0</v>
      </c>
      <c r="BE55" s="78">
        <v>0</v>
      </c>
      <c r="BF55" s="78">
        <v>0</v>
      </c>
      <c r="BG55" s="78">
        <v>0</v>
      </c>
      <c r="BH55" s="78">
        <v>0</v>
      </c>
      <c r="BI55" s="204">
        <v>0</v>
      </c>
      <c r="BJ55" s="204">
        <v>0</v>
      </c>
      <c r="BK55" s="204">
        <v>0</v>
      </c>
      <c r="BL55" s="204">
        <v>0</v>
      </c>
      <c r="BM55" s="204"/>
      <c r="BN55" s="204">
        <v>0</v>
      </c>
      <c r="BO55" s="204">
        <v>0</v>
      </c>
      <c r="BP55" s="204">
        <v>0</v>
      </c>
      <c r="BQ55" s="204">
        <v>0</v>
      </c>
      <c r="BR55" s="204">
        <v>0</v>
      </c>
      <c r="BS55" s="204">
        <v>0</v>
      </c>
      <c r="BT55" s="204">
        <f>BM55</f>
        <v>0</v>
      </c>
      <c r="BU55" s="204">
        <v>0</v>
      </c>
      <c r="BV55" s="204">
        <v>0</v>
      </c>
      <c r="BW55" s="204">
        <f t="shared" ref="BW55:CJ55" si="48">BI55+AU55+AG55+S55</f>
        <v>0</v>
      </c>
      <c r="BX55" s="204">
        <f t="shared" si="48"/>
        <v>0</v>
      </c>
      <c r="BY55" s="204">
        <f t="shared" si="48"/>
        <v>0</v>
      </c>
      <c r="BZ55" s="204">
        <f t="shared" si="48"/>
        <v>0</v>
      </c>
      <c r="CA55" s="203">
        <f t="shared" si="48"/>
        <v>0</v>
      </c>
      <c r="CB55" s="204">
        <f t="shared" si="48"/>
        <v>0</v>
      </c>
      <c r="CC55" s="204">
        <f t="shared" si="48"/>
        <v>0</v>
      </c>
      <c r="CD55" s="204">
        <f t="shared" si="48"/>
        <v>0</v>
      </c>
      <c r="CE55" s="204">
        <f t="shared" si="48"/>
        <v>0</v>
      </c>
      <c r="CF55" s="204">
        <f t="shared" si="48"/>
        <v>0</v>
      </c>
      <c r="CG55" s="204">
        <f t="shared" si="48"/>
        <v>0</v>
      </c>
      <c r="CH55" s="204">
        <f t="shared" si="48"/>
        <v>0</v>
      </c>
      <c r="CI55" s="204">
        <f t="shared" si="48"/>
        <v>0</v>
      </c>
      <c r="CJ55" s="204">
        <f t="shared" si="48"/>
        <v>0</v>
      </c>
      <c r="CK55" s="78" t="s">
        <v>190</v>
      </c>
      <c r="CL55" s="105"/>
    </row>
    <row r="56" spans="1:117" ht="31.5" x14ac:dyDescent="0.25">
      <c r="A56" s="105"/>
      <c r="B56" s="424" t="s">
        <v>148</v>
      </c>
      <c r="C56" s="425" t="s">
        <v>149</v>
      </c>
      <c r="D56" s="424" t="s">
        <v>93</v>
      </c>
      <c r="E56" s="426">
        <v>0</v>
      </c>
      <c r="F56" s="426">
        <v>0</v>
      </c>
      <c r="G56" s="426">
        <v>0</v>
      </c>
      <c r="H56" s="426">
        <v>0</v>
      </c>
      <c r="I56" s="426">
        <v>0</v>
      </c>
      <c r="J56" s="426">
        <v>0</v>
      </c>
      <c r="K56" s="426">
        <v>0</v>
      </c>
      <c r="L56" s="426">
        <v>0</v>
      </c>
      <c r="M56" s="426">
        <v>0</v>
      </c>
      <c r="N56" s="426">
        <v>0</v>
      </c>
      <c r="O56" s="426">
        <v>0</v>
      </c>
      <c r="P56" s="426">
        <v>0</v>
      </c>
      <c r="Q56" s="426">
        <v>0</v>
      </c>
      <c r="R56" s="426">
        <v>0</v>
      </c>
      <c r="S56" s="426">
        <v>0</v>
      </c>
      <c r="T56" s="426">
        <v>0</v>
      </c>
      <c r="U56" s="426">
        <v>0</v>
      </c>
      <c r="V56" s="426">
        <v>0</v>
      </c>
      <c r="W56" s="426">
        <v>0</v>
      </c>
      <c r="X56" s="426">
        <v>0</v>
      </c>
      <c r="Y56" s="426">
        <v>0</v>
      </c>
      <c r="Z56" s="426">
        <v>0</v>
      </c>
      <c r="AA56" s="426">
        <v>0</v>
      </c>
      <c r="AB56" s="426">
        <v>0</v>
      </c>
      <c r="AC56" s="426">
        <v>0</v>
      </c>
      <c r="AD56" s="426">
        <v>0</v>
      </c>
      <c r="AE56" s="426">
        <v>0</v>
      </c>
      <c r="AF56" s="426">
        <v>0</v>
      </c>
      <c r="AG56" s="426">
        <v>0</v>
      </c>
      <c r="AH56" s="426">
        <v>0</v>
      </c>
      <c r="AI56" s="426">
        <v>0</v>
      </c>
      <c r="AJ56" s="426">
        <v>0</v>
      </c>
      <c r="AK56" s="426">
        <v>0</v>
      </c>
      <c r="AL56" s="426">
        <v>0</v>
      </c>
      <c r="AM56" s="426">
        <v>0</v>
      </c>
      <c r="AN56" s="426">
        <v>0</v>
      </c>
      <c r="AO56" s="426">
        <v>0</v>
      </c>
      <c r="AP56" s="426">
        <v>0</v>
      </c>
      <c r="AQ56" s="426">
        <v>0</v>
      </c>
      <c r="AR56" s="426">
        <v>0</v>
      </c>
      <c r="AS56" s="426">
        <v>0</v>
      </c>
      <c r="AT56" s="426">
        <v>0</v>
      </c>
      <c r="AU56" s="426">
        <v>0</v>
      </c>
      <c r="AV56" s="426">
        <v>0</v>
      </c>
      <c r="AW56" s="426">
        <v>0</v>
      </c>
      <c r="AX56" s="426">
        <v>0</v>
      </c>
      <c r="AY56" s="426">
        <v>0</v>
      </c>
      <c r="AZ56" s="426">
        <v>0</v>
      </c>
      <c r="BA56" s="426">
        <v>0</v>
      </c>
      <c r="BB56" s="426">
        <v>0</v>
      </c>
      <c r="BC56" s="426">
        <v>0</v>
      </c>
      <c r="BD56" s="426">
        <v>0</v>
      </c>
      <c r="BE56" s="426">
        <v>0</v>
      </c>
      <c r="BF56" s="426">
        <v>0</v>
      </c>
      <c r="BG56" s="426">
        <v>0</v>
      </c>
      <c r="BH56" s="426">
        <v>0</v>
      </c>
      <c r="BI56" s="426">
        <v>0</v>
      </c>
      <c r="BJ56" s="426">
        <v>0</v>
      </c>
      <c r="BK56" s="426">
        <v>0</v>
      </c>
      <c r="BL56" s="426">
        <v>0</v>
      </c>
      <c r="BM56" s="426">
        <v>0</v>
      </c>
      <c r="BN56" s="426">
        <v>0</v>
      </c>
      <c r="BO56" s="426">
        <v>0</v>
      </c>
      <c r="BP56" s="426">
        <v>0</v>
      </c>
      <c r="BQ56" s="426">
        <v>0</v>
      </c>
      <c r="BR56" s="426">
        <v>0</v>
      </c>
      <c r="BS56" s="426">
        <v>0</v>
      </c>
      <c r="BT56" s="426">
        <v>0</v>
      </c>
      <c r="BU56" s="426">
        <v>0</v>
      </c>
      <c r="BV56" s="426">
        <v>0</v>
      </c>
      <c r="BW56" s="426">
        <v>0</v>
      </c>
      <c r="BX56" s="426">
        <v>0</v>
      </c>
      <c r="BY56" s="426">
        <v>0</v>
      </c>
      <c r="BZ56" s="426">
        <v>0</v>
      </c>
      <c r="CA56" s="426">
        <v>0</v>
      </c>
      <c r="CB56" s="426">
        <v>0</v>
      </c>
      <c r="CC56" s="426">
        <v>0</v>
      </c>
      <c r="CD56" s="426">
        <v>0</v>
      </c>
      <c r="CE56" s="426">
        <v>0</v>
      </c>
      <c r="CF56" s="426">
        <v>0</v>
      </c>
      <c r="CG56" s="426">
        <v>0</v>
      </c>
      <c r="CH56" s="426">
        <v>0</v>
      </c>
      <c r="CI56" s="426">
        <v>0</v>
      </c>
      <c r="CJ56" s="426">
        <v>0</v>
      </c>
      <c r="CK56" s="426" t="s">
        <v>190</v>
      </c>
      <c r="CL56" s="105"/>
    </row>
    <row r="57" spans="1:117" ht="48" customHeight="1" x14ac:dyDescent="0.25">
      <c r="A57" s="105"/>
      <c r="B57" s="394" t="s">
        <v>150</v>
      </c>
      <c r="C57" s="395" t="s">
        <v>151</v>
      </c>
      <c r="D57" s="394" t="s">
        <v>93</v>
      </c>
      <c r="E57" s="396">
        <f t="shared" ref="E57:BP57" si="49">E58+E59+E61+E62+E63+E65+E66+E67</f>
        <v>0</v>
      </c>
      <c r="F57" s="396">
        <f t="shared" si="49"/>
        <v>0</v>
      </c>
      <c r="G57" s="396">
        <f t="shared" si="49"/>
        <v>0</v>
      </c>
      <c r="H57" s="396">
        <f t="shared" si="49"/>
        <v>0</v>
      </c>
      <c r="I57" s="396">
        <f t="shared" si="49"/>
        <v>0</v>
      </c>
      <c r="J57" s="396">
        <f t="shared" si="49"/>
        <v>0</v>
      </c>
      <c r="K57" s="396">
        <f t="shared" si="49"/>
        <v>0</v>
      </c>
      <c r="L57" s="396">
        <f t="shared" si="49"/>
        <v>0</v>
      </c>
      <c r="M57" s="396">
        <f t="shared" si="49"/>
        <v>0</v>
      </c>
      <c r="N57" s="396">
        <f t="shared" si="49"/>
        <v>0</v>
      </c>
      <c r="O57" s="396">
        <f t="shared" si="49"/>
        <v>0</v>
      </c>
      <c r="P57" s="396">
        <f t="shared" si="49"/>
        <v>0</v>
      </c>
      <c r="Q57" s="396">
        <f t="shared" si="49"/>
        <v>0</v>
      </c>
      <c r="R57" s="396">
        <f t="shared" si="49"/>
        <v>0</v>
      </c>
      <c r="S57" s="396">
        <f t="shared" si="49"/>
        <v>0</v>
      </c>
      <c r="T57" s="396">
        <f t="shared" si="49"/>
        <v>0</v>
      </c>
      <c r="U57" s="396">
        <f t="shared" si="49"/>
        <v>0</v>
      </c>
      <c r="V57" s="396">
        <f t="shared" si="49"/>
        <v>0</v>
      </c>
      <c r="W57" s="396">
        <f t="shared" si="49"/>
        <v>0</v>
      </c>
      <c r="X57" s="396">
        <f t="shared" si="49"/>
        <v>0</v>
      </c>
      <c r="Y57" s="396">
        <f t="shared" si="49"/>
        <v>0</v>
      </c>
      <c r="Z57" s="396">
        <f t="shared" si="49"/>
        <v>0</v>
      </c>
      <c r="AA57" s="396">
        <f t="shared" si="49"/>
        <v>0</v>
      </c>
      <c r="AB57" s="396">
        <f t="shared" si="49"/>
        <v>0</v>
      </c>
      <c r="AC57" s="396">
        <f t="shared" si="49"/>
        <v>0</v>
      </c>
      <c r="AD57" s="396">
        <f t="shared" si="49"/>
        <v>0</v>
      </c>
      <c r="AE57" s="396">
        <f t="shared" si="49"/>
        <v>0</v>
      </c>
      <c r="AF57" s="396">
        <f t="shared" si="49"/>
        <v>0</v>
      </c>
      <c r="AG57" s="396">
        <f t="shared" si="49"/>
        <v>0</v>
      </c>
      <c r="AH57" s="396">
        <f t="shared" si="49"/>
        <v>0</v>
      </c>
      <c r="AI57" s="396">
        <f t="shared" si="49"/>
        <v>0</v>
      </c>
      <c r="AJ57" s="396">
        <f t="shared" si="49"/>
        <v>0</v>
      </c>
      <c r="AK57" s="396">
        <f t="shared" si="49"/>
        <v>0</v>
      </c>
      <c r="AL57" s="396">
        <f t="shared" si="49"/>
        <v>0</v>
      </c>
      <c r="AM57" s="396">
        <f t="shared" si="49"/>
        <v>0</v>
      </c>
      <c r="AN57" s="396">
        <f t="shared" si="49"/>
        <v>0</v>
      </c>
      <c r="AO57" s="396">
        <f t="shared" si="49"/>
        <v>0</v>
      </c>
      <c r="AP57" s="396">
        <f t="shared" si="49"/>
        <v>0</v>
      </c>
      <c r="AQ57" s="396">
        <f t="shared" si="49"/>
        <v>0</v>
      </c>
      <c r="AR57" s="396">
        <f t="shared" si="49"/>
        <v>0</v>
      </c>
      <c r="AS57" s="396">
        <f t="shared" si="49"/>
        <v>0</v>
      </c>
      <c r="AT57" s="396">
        <f t="shared" si="49"/>
        <v>0</v>
      </c>
      <c r="AU57" s="396">
        <f t="shared" si="49"/>
        <v>0</v>
      </c>
      <c r="AV57" s="396">
        <f t="shared" si="49"/>
        <v>0</v>
      </c>
      <c r="AW57" s="396">
        <f t="shared" si="49"/>
        <v>0</v>
      </c>
      <c r="AX57" s="396">
        <f t="shared" si="49"/>
        <v>0</v>
      </c>
      <c r="AY57" s="396">
        <f t="shared" si="49"/>
        <v>0</v>
      </c>
      <c r="AZ57" s="396">
        <f t="shared" si="49"/>
        <v>0</v>
      </c>
      <c r="BA57" s="396">
        <f t="shared" si="49"/>
        <v>0</v>
      </c>
      <c r="BB57" s="396">
        <f t="shared" si="49"/>
        <v>0</v>
      </c>
      <c r="BC57" s="396">
        <f t="shared" si="49"/>
        <v>0</v>
      </c>
      <c r="BD57" s="396">
        <f t="shared" si="49"/>
        <v>0</v>
      </c>
      <c r="BE57" s="396">
        <f t="shared" si="49"/>
        <v>0</v>
      </c>
      <c r="BF57" s="396">
        <f t="shared" si="49"/>
        <v>0</v>
      </c>
      <c r="BG57" s="396">
        <f t="shared" si="49"/>
        <v>0</v>
      </c>
      <c r="BH57" s="396">
        <f t="shared" si="49"/>
        <v>0</v>
      </c>
      <c r="BI57" s="396">
        <f t="shared" si="49"/>
        <v>0</v>
      </c>
      <c r="BJ57" s="396">
        <f t="shared" si="49"/>
        <v>0</v>
      </c>
      <c r="BK57" s="396">
        <f t="shared" si="49"/>
        <v>0</v>
      </c>
      <c r="BL57" s="396">
        <f t="shared" si="49"/>
        <v>0</v>
      </c>
      <c r="BM57" s="396">
        <f t="shared" si="49"/>
        <v>0</v>
      </c>
      <c r="BN57" s="396">
        <f t="shared" si="49"/>
        <v>0</v>
      </c>
      <c r="BO57" s="396">
        <f t="shared" si="49"/>
        <v>0</v>
      </c>
      <c r="BP57" s="396">
        <f t="shared" si="49"/>
        <v>0</v>
      </c>
      <c r="BQ57" s="396">
        <f t="shared" ref="BQ57:CJ57" si="50">BQ58+BQ59+BQ61+BQ62+BQ63+BQ65+BQ66+BQ67</f>
        <v>0</v>
      </c>
      <c r="BR57" s="396">
        <f t="shared" si="50"/>
        <v>0</v>
      </c>
      <c r="BS57" s="396">
        <f t="shared" si="50"/>
        <v>0</v>
      </c>
      <c r="BT57" s="396">
        <f t="shared" si="50"/>
        <v>0</v>
      </c>
      <c r="BU57" s="396">
        <f t="shared" si="50"/>
        <v>0</v>
      </c>
      <c r="BV57" s="396">
        <f t="shared" si="50"/>
        <v>0</v>
      </c>
      <c r="BW57" s="396">
        <f t="shared" si="50"/>
        <v>0</v>
      </c>
      <c r="BX57" s="396">
        <f t="shared" si="50"/>
        <v>0</v>
      </c>
      <c r="BY57" s="396">
        <f t="shared" si="50"/>
        <v>0</v>
      </c>
      <c r="BZ57" s="396">
        <f t="shared" si="50"/>
        <v>0</v>
      </c>
      <c r="CA57" s="396">
        <f t="shared" si="50"/>
        <v>0</v>
      </c>
      <c r="CB57" s="396">
        <f t="shared" si="50"/>
        <v>0</v>
      </c>
      <c r="CC57" s="396">
        <f t="shared" si="50"/>
        <v>0</v>
      </c>
      <c r="CD57" s="396">
        <f t="shared" si="50"/>
        <v>0</v>
      </c>
      <c r="CE57" s="396">
        <f t="shared" si="50"/>
        <v>0</v>
      </c>
      <c r="CF57" s="396">
        <f t="shared" si="50"/>
        <v>0</v>
      </c>
      <c r="CG57" s="396">
        <f t="shared" si="50"/>
        <v>0</v>
      </c>
      <c r="CH57" s="396">
        <f t="shared" si="50"/>
        <v>0</v>
      </c>
      <c r="CI57" s="396">
        <f t="shared" si="50"/>
        <v>0</v>
      </c>
      <c r="CJ57" s="396">
        <f t="shared" si="50"/>
        <v>0</v>
      </c>
      <c r="CK57" s="396" t="s">
        <v>190</v>
      </c>
      <c r="CL57" s="105"/>
    </row>
    <row r="58" spans="1:117" s="117" customFormat="1" ht="42" customHeight="1" x14ac:dyDescent="0.25">
      <c r="A58" s="105"/>
      <c r="B58" s="450" t="s">
        <v>152</v>
      </c>
      <c r="C58" s="456" t="s">
        <v>153</v>
      </c>
      <c r="D58" s="421" t="s">
        <v>93</v>
      </c>
      <c r="E58" s="326">
        <v>0</v>
      </c>
      <c r="F58" s="326">
        <v>0</v>
      </c>
      <c r="G58" s="326">
        <v>0</v>
      </c>
      <c r="H58" s="326">
        <v>0</v>
      </c>
      <c r="I58" s="326">
        <v>0</v>
      </c>
      <c r="J58" s="326">
        <v>0</v>
      </c>
      <c r="K58" s="326">
        <v>0</v>
      </c>
      <c r="L58" s="326">
        <v>0</v>
      </c>
      <c r="M58" s="326">
        <v>0</v>
      </c>
      <c r="N58" s="326">
        <v>0</v>
      </c>
      <c r="O58" s="326">
        <v>0</v>
      </c>
      <c r="P58" s="326">
        <v>0</v>
      </c>
      <c r="Q58" s="326">
        <v>0</v>
      </c>
      <c r="R58" s="326">
        <v>0</v>
      </c>
      <c r="S58" s="326">
        <v>0</v>
      </c>
      <c r="T58" s="326">
        <v>0</v>
      </c>
      <c r="U58" s="326">
        <v>0</v>
      </c>
      <c r="V58" s="326">
        <v>0</v>
      </c>
      <c r="W58" s="326">
        <v>0</v>
      </c>
      <c r="X58" s="326">
        <v>0</v>
      </c>
      <c r="Y58" s="326">
        <v>0</v>
      </c>
      <c r="Z58" s="326">
        <v>0</v>
      </c>
      <c r="AA58" s="326">
        <v>0</v>
      </c>
      <c r="AB58" s="326">
        <v>0</v>
      </c>
      <c r="AC58" s="326">
        <v>0</v>
      </c>
      <c r="AD58" s="326">
        <v>0</v>
      </c>
      <c r="AE58" s="326">
        <v>0</v>
      </c>
      <c r="AF58" s="326">
        <v>0</v>
      </c>
      <c r="AG58" s="326">
        <v>0</v>
      </c>
      <c r="AH58" s="326">
        <v>0</v>
      </c>
      <c r="AI58" s="326">
        <v>0</v>
      </c>
      <c r="AJ58" s="326">
        <v>0</v>
      </c>
      <c r="AK58" s="326">
        <v>0</v>
      </c>
      <c r="AL58" s="326">
        <v>0</v>
      </c>
      <c r="AM58" s="326">
        <v>0</v>
      </c>
      <c r="AN58" s="326">
        <v>0</v>
      </c>
      <c r="AO58" s="326">
        <v>0</v>
      </c>
      <c r="AP58" s="326">
        <v>0</v>
      </c>
      <c r="AQ58" s="326">
        <v>0</v>
      </c>
      <c r="AR58" s="326">
        <v>0</v>
      </c>
      <c r="AS58" s="326">
        <v>0</v>
      </c>
      <c r="AT58" s="326">
        <v>0</v>
      </c>
      <c r="AU58" s="326">
        <v>0</v>
      </c>
      <c r="AV58" s="326">
        <v>0</v>
      </c>
      <c r="AW58" s="326">
        <v>0</v>
      </c>
      <c r="AX58" s="326">
        <v>0</v>
      </c>
      <c r="AY58" s="326">
        <v>0</v>
      </c>
      <c r="AZ58" s="326">
        <v>0</v>
      </c>
      <c r="BA58" s="326">
        <v>0</v>
      </c>
      <c r="BB58" s="326">
        <v>0</v>
      </c>
      <c r="BC58" s="326">
        <v>0</v>
      </c>
      <c r="BD58" s="326">
        <v>0</v>
      </c>
      <c r="BE58" s="326">
        <v>0</v>
      </c>
      <c r="BF58" s="326">
        <v>0</v>
      </c>
      <c r="BG58" s="326">
        <v>0</v>
      </c>
      <c r="BH58" s="326">
        <v>0</v>
      </c>
      <c r="BI58" s="326">
        <v>0</v>
      </c>
      <c r="BJ58" s="326">
        <v>0</v>
      </c>
      <c r="BK58" s="326">
        <v>0</v>
      </c>
      <c r="BL58" s="326">
        <v>0</v>
      </c>
      <c r="BM58" s="326">
        <v>0</v>
      </c>
      <c r="BN58" s="326">
        <v>0</v>
      </c>
      <c r="BO58" s="326">
        <v>0</v>
      </c>
      <c r="BP58" s="326">
        <v>0</v>
      </c>
      <c r="BQ58" s="326">
        <v>0</v>
      </c>
      <c r="BR58" s="326">
        <v>0</v>
      </c>
      <c r="BS58" s="326">
        <v>0</v>
      </c>
      <c r="BT58" s="326">
        <v>0</v>
      </c>
      <c r="BU58" s="326">
        <v>0</v>
      </c>
      <c r="BV58" s="326">
        <v>0</v>
      </c>
      <c r="BW58" s="326">
        <v>0</v>
      </c>
      <c r="BX58" s="326">
        <v>0</v>
      </c>
      <c r="BY58" s="326">
        <v>0</v>
      </c>
      <c r="BZ58" s="326">
        <v>0</v>
      </c>
      <c r="CA58" s="326">
        <v>0</v>
      </c>
      <c r="CB58" s="326">
        <v>0</v>
      </c>
      <c r="CC58" s="326">
        <v>0</v>
      </c>
      <c r="CD58" s="326">
        <v>0</v>
      </c>
      <c r="CE58" s="326">
        <v>0</v>
      </c>
      <c r="CF58" s="326">
        <v>0</v>
      </c>
      <c r="CG58" s="326">
        <v>0</v>
      </c>
      <c r="CH58" s="326">
        <v>0</v>
      </c>
      <c r="CI58" s="326">
        <v>0</v>
      </c>
      <c r="CJ58" s="326">
        <v>0</v>
      </c>
      <c r="CK58" s="326" t="s">
        <v>190</v>
      </c>
      <c r="CL58" s="105"/>
    </row>
    <row r="59" spans="1:117" ht="42" customHeight="1" x14ac:dyDescent="0.25">
      <c r="A59" s="105"/>
      <c r="B59" s="450" t="s">
        <v>154</v>
      </c>
      <c r="C59" s="456" t="s">
        <v>155</v>
      </c>
      <c r="D59" s="421" t="s">
        <v>93</v>
      </c>
      <c r="E59" s="326">
        <v>0</v>
      </c>
      <c r="F59" s="326">
        <v>0</v>
      </c>
      <c r="G59" s="326">
        <v>0</v>
      </c>
      <c r="H59" s="326">
        <v>0</v>
      </c>
      <c r="I59" s="326">
        <v>0</v>
      </c>
      <c r="J59" s="326">
        <v>0</v>
      </c>
      <c r="K59" s="326">
        <v>0</v>
      </c>
      <c r="L59" s="326">
        <v>0</v>
      </c>
      <c r="M59" s="326">
        <v>0</v>
      </c>
      <c r="N59" s="326">
        <v>0</v>
      </c>
      <c r="O59" s="326">
        <v>0</v>
      </c>
      <c r="P59" s="326">
        <v>0</v>
      </c>
      <c r="Q59" s="326">
        <v>0</v>
      </c>
      <c r="R59" s="326">
        <v>0</v>
      </c>
      <c r="S59" s="326">
        <v>0</v>
      </c>
      <c r="T59" s="326">
        <v>0</v>
      </c>
      <c r="U59" s="326">
        <v>0</v>
      </c>
      <c r="V59" s="326">
        <v>0</v>
      </c>
      <c r="W59" s="326">
        <v>0</v>
      </c>
      <c r="X59" s="326">
        <v>0</v>
      </c>
      <c r="Y59" s="326">
        <v>0</v>
      </c>
      <c r="Z59" s="326">
        <v>0</v>
      </c>
      <c r="AA59" s="326">
        <v>0</v>
      </c>
      <c r="AB59" s="326">
        <v>0</v>
      </c>
      <c r="AC59" s="326">
        <v>0</v>
      </c>
      <c r="AD59" s="326">
        <v>0</v>
      </c>
      <c r="AE59" s="326">
        <v>0</v>
      </c>
      <c r="AF59" s="326">
        <v>0</v>
      </c>
      <c r="AG59" s="326">
        <v>0</v>
      </c>
      <c r="AH59" s="326">
        <v>0</v>
      </c>
      <c r="AI59" s="326">
        <v>0</v>
      </c>
      <c r="AJ59" s="326">
        <v>0</v>
      </c>
      <c r="AK59" s="326">
        <v>0</v>
      </c>
      <c r="AL59" s="326">
        <v>0</v>
      </c>
      <c r="AM59" s="326">
        <v>0</v>
      </c>
      <c r="AN59" s="326">
        <v>0</v>
      </c>
      <c r="AO59" s="326">
        <v>0</v>
      </c>
      <c r="AP59" s="326">
        <v>0</v>
      </c>
      <c r="AQ59" s="326">
        <v>0</v>
      </c>
      <c r="AR59" s="326">
        <v>0</v>
      </c>
      <c r="AS59" s="326">
        <v>0</v>
      </c>
      <c r="AT59" s="326">
        <v>0</v>
      </c>
      <c r="AU59" s="326">
        <v>0</v>
      </c>
      <c r="AV59" s="326">
        <v>0</v>
      </c>
      <c r="AW59" s="326">
        <v>0</v>
      </c>
      <c r="AX59" s="326">
        <v>0</v>
      </c>
      <c r="AY59" s="326">
        <v>0</v>
      </c>
      <c r="AZ59" s="326">
        <v>0</v>
      </c>
      <c r="BA59" s="326">
        <v>0</v>
      </c>
      <c r="BB59" s="326">
        <v>0</v>
      </c>
      <c r="BC59" s="326">
        <v>0</v>
      </c>
      <c r="BD59" s="326">
        <v>0</v>
      </c>
      <c r="BE59" s="326">
        <v>0</v>
      </c>
      <c r="BF59" s="326">
        <v>0</v>
      </c>
      <c r="BG59" s="326">
        <v>0</v>
      </c>
      <c r="BH59" s="326">
        <v>0</v>
      </c>
      <c r="BI59" s="326">
        <v>0</v>
      </c>
      <c r="BJ59" s="326">
        <v>0</v>
      </c>
      <c r="BK59" s="326">
        <v>0</v>
      </c>
      <c r="BL59" s="326">
        <v>0</v>
      </c>
      <c r="BM59" s="326">
        <v>0</v>
      </c>
      <c r="BN59" s="326">
        <v>0</v>
      </c>
      <c r="BO59" s="326">
        <v>0</v>
      </c>
      <c r="BP59" s="326">
        <v>0</v>
      </c>
      <c r="BQ59" s="326">
        <v>0</v>
      </c>
      <c r="BR59" s="326">
        <v>0</v>
      </c>
      <c r="BS59" s="326">
        <v>0</v>
      </c>
      <c r="BT59" s="326">
        <v>0</v>
      </c>
      <c r="BU59" s="326">
        <v>0</v>
      </c>
      <c r="BV59" s="326">
        <v>0</v>
      </c>
      <c r="BW59" s="326">
        <v>0</v>
      </c>
      <c r="BX59" s="326">
        <v>0</v>
      </c>
      <c r="BY59" s="326">
        <v>0</v>
      </c>
      <c r="BZ59" s="326">
        <v>0</v>
      </c>
      <c r="CA59" s="326">
        <v>0</v>
      </c>
      <c r="CB59" s="326">
        <v>0</v>
      </c>
      <c r="CC59" s="326">
        <v>0</v>
      </c>
      <c r="CD59" s="326">
        <v>0</v>
      </c>
      <c r="CE59" s="326">
        <v>0</v>
      </c>
      <c r="CF59" s="326">
        <v>0</v>
      </c>
      <c r="CG59" s="326">
        <v>0</v>
      </c>
      <c r="CH59" s="326">
        <v>0</v>
      </c>
      <c r="CI59" s="326">
        <v>0</v>
      </c>
      <c r="CJ59" s="326">
        <v>0</v>
      </c>
      <c r="CK59" s="326" t="s">
        <v>190</v>
      </c>
      <c r="CL59" s="105"/>
    </row>
    <row r="60" spans="1:117" s="510" customFormat="1" ht="33" customHeight="1" x14ac:dyDescent="0.25">
      <c r="B60" s="407" t="s">
        <v>154</v>
      </c>
      <c r="C60" s="457" t="s">
        <v>725</v>
      </c>
      <c r="D60" s="76" t="s">
        <v>828</v>
      </c>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7"/>
      <c r="BD60" s="77"/>
      <c r="BE60" s="77"/>
      <c r="BF60" s="77"/>
      <c r="BG60" s="77"/>
      <c r="BH60" s="77"/>
      <c r="BI60" s="77"/>
      <c r="BJ60" s="77"/>
      <c r="BK60" s="77"/>
      <c r="BL60" s="77"/>
      <c r="BM60" s="77"/>
      <c r="BN60" s="77"/>
      <c r="BO60" s="77"/>
      <c r="BP60" s="77"/>
      <c r="BQ60" s="77"/>
      <c r="BR60" s="77"/>
      <c r="BS60" s="77"/>
      <c r="BT60" s="77"/>
      <c r="BU60" s="77"/>
      <c r="BV60" s="77"/>
      <c r="BW60" s="77"/>
      <c r="BX60" s="77"/>
      <c r="BY60" s="77"/>
      <c r="BZ60" s="77"/>
      <c r="CA60" s="77"/>
      <c r="CB60" s="77"/>
      <c r="CC60" s="77"/>
      <c r="CD60" s="77"/>
      <c r="CE60" s="77"/>
      <c r="CF60" s="77"/>
      <c r="CG60" s="77"/>
      <c r="CH60" s="77"/>
      <c r="CI60" s="77"/>
      <c r="CJ60" s="77"/>
      <c r="CK60" s="77"/>
    </row>
    <row r="61" spans="1:117" ht="42" customHeight="1" x14ac:dyDescent="0.25">
      <c r="A61" s="105"/>
      <c r="B61" s="421" t="s">
        <v>156</v>
      </c>
      <c r="C61" s="422" t="s">
        <v>157</v>
      </c>
      <c r="D61" s="421" t="s">
        <v>93</v>
      </c>
      <c r="E61" s="326">
        <v>0</v>
      </c>
      <c r="F61" s="326">
        <v>0</v>
      </c>
      <c r="G61" s="326">
        <v>0</v>
      </c>
      <c r="H61" s="326">
        <v>0</v>
      </c>
      <c r="I61" s="326">
        <v>0</v>
      </c>
      <c r="J61" s="326">
        <v>0</v>
      </c>
      <c r="K61" s="326">
        <v>0</v>
      </c>
      <c r="L61" s="326">
        <v>0</v>
      </c>
      <c r="M61" s="326">
        <v>0</v>
      </c>
      <c r="N61" s="326">
        <v>0</v>
      </c>
      <c r="O61" s="326">
        <v>0</v>
      </c>
      <c r="P61" s="326">
        <v>0</v>
      </c>
      <c r="Q61" s="326">
        <v>0</v>
      </c>
      <c r="R61" s="326">
        <v>0</v>
      </c>
      <c r="S61" s="326">
        <v>0</v>
      </c>
      <c r="T61" s="326">
        <v>0</v>
      </c>
      <c r="U61" s="326">
        <v>0</v>
      </c>
      <c r="V61" s="326">
        <v>0</v>
      </c>
      <c r="W61" s="326">
        <v>0</v>
      </c>
      <c r="X61" s="326">
        <v>0</v>
      </c>
      <c r="Y61" s="326">
        <v>0</v>
      </c>
      <c r="Z61" s="326">
        <v>0</v>
      </c>
      <c r="AA61" s="326">
        <v>0</v>
      </c>
      <c r="AB61" s="326">
        <v>0</v>
      </c>
      <c r="AC61" s="326">
        <v>0</v>
      </c>
      <c r="AD61" s="326">
        <v>0</v>
      </c>
      <c r="AE61" s="326">
        <v>0</v>
      </c>
      <c r="AF61" s="326">
        <v>0</v>
      </c>
      <c r="AG61" s="326">
        <v>0</v>
      </c>
      <c r="AH61" s="326">
        <v>0</v>
      </c>
      <c r="AI61" s="326">
        <v>0</v>
      </c>
      <c r="AJ61" s="326">
        <v>0</v>
      </c>
      <c r="AK61" s="326">
        <v>0</v>
      </c>
      <c r="AL61" s="326">
        <v>0</v>
      </c>
      <c r="AM61" s="326">
        <v>0</v>
      </c>
      <c r="AN61" s="326">
        <v>0</v>
      </c>
      <c r="AO61" s="326">
        <v>0</v>
      </c>
      <c r="AP61" s="326">
        <v>0</v>
      </c>
      <c r="AQ61" s="326">
        <v>0</v>
      </c>
      <c r="AR61" s="326">
        <v>0</v>
      </c>
      <c r="AS61" s="326">
        <v>0</v>
      </c>
      <c r="AT61" s="326">
        <v>0</v>
      </c>
      <c r="AU61" s="326">
        <v>0</v>
      </c>
      <c r="AV61" s="326">
        <v>0</v>
      </c>
      <c r="AW61" s="326">
        <v>0</v>
      </c>
      <c r="AX61" s="326">
        <v>0</v>
      </c>
      <c r="AY61" s="326">
        <v>0</v>
      </c>
      <c r="AZ61" s="326">
        <v>0</v>
      </c>
      <c r="BA61" s="326">
        <v>0</v>
      </c>
      <c r="BB61" s="326">
        <v>0</v>
      </c>
      <c r="BC61" s="326">
        <v>0</v>
      </c>
      <c r="BD61" s="326">
        <v>0</v>
      </c>
      <c r="BE61" s="326">
        <v>0</v>
      </c>
      <c r="BF61" s="326">
        <v>0</v>
      </c>
      <c r="BG61" s="326">
        <v>0</v>
      </c>
      <c r="BH61" s="326">
        <v>0</v>
      </c>
      <c r="BI61" s="326">
        <v>0</v>
      </c>
      <c r="BJ61" s="326">
        <v>0</v>
      </c>
      <c r="BK61" s="326">
        <v>0</v>
      </c>
      <c r="BL61" s="326">
        <v>0</v>
      </c>
      <c r="BM61" s="326">
        <v>0</v>
      </c>
      <c r="BN61" s="326">
        <v>0</v>
      </c>
      <c r="BO61" s="326">
        <v>0</v>
      </c>
      <c r="BP61" s="326">
        <v>0</v>
      </c>
      <c r="BQ61" s="326">
        <v>0</v>
      </c>
      <c r="BR61" s="326">
        <v>0</v>
      </c>
      <c r="BS61" s="326">
        <v>0</v>
      </c>
      <c r="BT61" s="326">
        <v>0</v>
      </c>
      <c r="BU61" s="326">
        <v>0</v>
      </c>
      <c r="BV61" s="326">
        <v>0</v>
      </c>
      <c r="BW61" s="326">
        <v>0</v>
      </c>
      <c r="BX61" s="326">
        <v>0</v>
      </c>
      <c r="BY61" s="326">
        <v>0</v>
      </c>
      <c r="BZ61" s="326">
        <v>0</v>
      </c>
      <c r="CA61" s="326">
        <v>0</v>
      </c>
      <c r="CB61" s="326">
        <v>0</v>
      </c>
      <c r="CC61" s="326">
        <v>0</v>
      </c>
      <c r="CD61" s="326">
        <v>0</v>
      </c>
      <c r="CE61" s="326">
        <v>0</v>
      </c>
      <c r="CF61" s="326">
        <v>0</v>
      </c>
      <c r="CG61" s="326">
        <v>0</v>
      </c>
      <c r="CH61" s="326">
        <v>0</v>
      </c>
      <c r="CI61" s="326">
        <v>0</v>
      </c>
      <c r="CJ61" s="326">
        <v>0</v>
      </c>
      <c r="CK61" s="423" t="s">
        <v>190</v>
      </c>
      <c r="CL61" s="105"/>
    </row>
    <row r="62" spans="1:117" ht="42" customHeight="1" x14ac:dyDescent="0.25">
      <c r="A62" s="105"/>
      <c r="B62" s="421" t="s">
        <v>158</v>
      </c>
      <c r="C62" s="422" t="s">
        <v>159</v>
      </c>
      <c r="D62" s="421" t="s">
        <v>93</v>
      </c>
      <c r="E62" s="326">
        <v>0</v>
      </c>
      <c r="F62" s="326">
        <v>0</v>
      </c>
      <c r="G62" s="326">
        <v>0</v>
      </c>
      <c r="H62" s="326">
        <v>0</v>
      </c>
      <c r="I62" s="326">
        <v>0</v>
      </c>
      <c r="J62" s="326">
        <v>0</v>
      </c>
      <c r="K62" s="326">
        <v>0</v>
      </c>
      <c r="L62" s="326">
        <v>0</v>
      </c>
      <c r="M62" s="326">
        <v>0</v>
      </c>
      <c r="N62" s="326">
        <v>0</v>
      </c>
      <c r="O62" s="326">
        <v>0</v>
      </c>
      <c r="P62" s="326">
        <v>0</v>
      </c>
      <c r="Q62" s="326">
        <v>0</v>
      </c>
      <c r="R62" s="326">
        <v>0</v>
      </c>
      <c r="S62" s="326">
        <v>0</v>
      </c>
      <c r="T62" s="326">
        <v>0</v>
      </c>
      <c r="U62" s="326">
        <v>0</v>
      </c>
      <c r="V62" s="326">
        <v>0</v>
      </c>
      <c r="W62" s="326">
        <v>0</v>
      </c>
      <c r="X62" s="326">
        <v>0</v>
      </c>
      <c r="Y62" s="326">
        <v>0</v>
      </c>
      <c r="Z62" s="326">
        <v>0</v>
      </c>
      <c r="AA62" s="326">
        <v>0</v>
      </c>
      <c r="AB62" s="326">
        <v>0</v>
      </c>
      <c r="AC62" s="326">
        <v>0</v>
      </c>
      <c r="AD62" s="326">
        <v>0</v>
      </c>
      <c r="AE62" s="326">
        <v>0</v>
      </c>
      <c r="AF62" s="326">
        <v>0</v>
      </c>
      <c r="AG62" s="326">
        <v>0</v>
      </c>
      <c r="AH62" s="326">
        <v>0</v>
      </c>
      <c r="AI62" s="326">
        <v>0</v>
      </c>
      <c r="AJ62" s="326">
        <v>0</v>
      </c>
      <c r="AK62" s="326">
        <v>0</v>
      </c>
      <c r="AL62" s="326">
        <v>0</v>
      </c>
      <c r="AM62" s="326">
        <v>0</v>
      </c>
      <c r="AN62" s="326">
        <v>0</v>
      </c>
      <c r="AO62" s="326">
        <v>0</v>
      </c>
      <c r="AP62" s="326">
        <v>0</v>
      </c>
      <c r="AQ62" s="326">
        <v>0</v>
      </c>
      <c r="AR62" s="326">
        <v>0</v>
      </c>
      <c r="AS62" s="326">
        <v>0</v>
      </c>
      <c r="AT62" s="326">
        <v>0</v>
      </c>
      <c r="AU62" s="326">
        <v>0</v>
      </c>
      <c r="AV62" s="326">
        <v>0</v>
      </c>
      <c r="AW62" s="326">
        <v>0</v>
      </c>
      <c r="AX62" s="326">
        <v>0</v>
      </c>
      <c r="AY62" s="326">
        <v>0</v>
      </c>
      <c r="AZ62" s="326">
        <v>0</v>
      </c>
      <c r="BA62" s="326">
        <v>0</v>
      </c>
      <c r="BB62" s="326">
        <v>0</v>
      </c>
      <c r="BC62" s="326">
        <v>0</v>
      </c>
      <c r="BD62" s="326">
        <v>0</v>
      </c>
      <c r="BE62" s="326">
        <v>0</v>
      </c>
      <c r="BF62" s="326">
        <v>0</v>
      </c>
      <c r="BG62" s="326">
        <v>0</v>
      </c>
      <c r="BH62" s="326">
        <v>0</v>
      </c>
      <c r="BI62" s="326">
        <v>0</v>
      </c>
      <c r="BJ62" s="326">
        <v>0</v>
      </c>
      <c r="BK62" s="326">
        <v>0</v>
      </c>
      <c r="BL62" s="326">
        <v>0</v>
      </c>
      <c r="BM62" s="326">
        <v>0</v>
      </c>
      <c r="BN62" s="326">
        <v>0</v>
      </c>
      <c r="BO62" s="326">
        <v>0</v>
      </c>
      <c r="BP62" s="326">
        <v>0</v>
      </c>
      <c r="BQ62" s="326">
        <v>0</v>
      </c>
      <c r="BR62" s="326">
        <v>0</v>
      </c>
      <c r="BS62" s="326">
        <v>0</v>
      </c>
      <c r="BT62" s="326">
        <v>0</v>
      </c>
      <c r="BU62" s="326">
        <v>0</v>
      </c>
      <c r="BV62" s="326">
        <v>0</v>
      </c>
      <c r="BW62" s="326">
        <v>0</v>
      </c>
      <c r="BX62" s="326">
        <v>0</v>
      </c>
      <c r="BY62" s="326">
        <v>0</v>
      </c>
      <c r="BZ62" s="326">
        <v>0</v>
      </c>
      <c r="CA62" s="326">
        <v>0</v>
      </c>
      <c r="CB62" s="326">
        <v>0</v>
      </c>
      <c r="CC62" s="326">
        <v>0</v>
      </c>
      <c r="CD62" s="326">
        <v>0</v>
      </c>
      <c r="CE62" s="326">
        <v>0</v>
      </c>
      <c r="CF62" s="326">
        <v>0</v>
      </c>
      <c r="CG62" s="326">
        <v>0</v>
      </c>
      <c r="CH62" s="326">
        <v>0</v>
      </c>
      <c r="CI62" s="326">
        <v>0</v>
      </c>
      <c r="CJ62" s="326">
        <v>0</v>
      </c>
      <c r="CK62" s="326" t="s">
        <v>190</v>
      </c>
      <c r="CL62" s="105"/>
    </row>
    <row r="63" spans="1:117" ht="42" customHeight="1" x14ac:dyDescent="0.25">
      <c r="A63" s="105"/>
      <c r="B63" s="421" t="s">
        <v>165</v>
      </c>
      <c r="C63" s="422" t="s">
        <v>166</v>
      </c>
      <c r="D63" s="421" t="s">
        <v>93</v>
      </c>
      <c r="E63" s="326">
        <v>0</v>
      </c>
      <c r="F63" s="326">
        <v>0</v>
      </c>
      <c r="G63" s="326">
        <v>0</v>
      </c>
      <c r="H63" s="326">
        <v>0</v>
      </c>
      <c r="I63" s="326">
        <v>0</v>
      </c>
      <c r="J63" s="326">
        <v>0</v>
      </c>
      <c r="K63" s="326">
        <v>0</v>
      </c>
      <c r="L63" s="326">
        <v>0</v>
      </c>
      <c r="M63" s="326">
        <v>0</v>
      </c>
      <c r="N63" s="326">
        <v>0</v>
      </c>
      <c r="O63" s="326">
        <v>0</v>
      </c>
      <c r="P63" s="326">
        <v>0</v>
      </c>
      <c r="Q63" s="326">
        <v>0</v>
      </c>
      <c r="R63" s="326">
        <v>0</v>
      </c>
      <c r="S63" s="326">
        <f t="shared" ref="S63:CD63" si="51">S64</f>
        <v>0</v>
      </c>
      <c r="T63" s="326">
        <f t="shared" si="51"/>
        <v>0</v>
      </c>
      <c r="U63" s="326">
        <f t="shared" si="51"/>
        <v>0</v>
      </c>
      <c r="V63" s="326">
        <f t="shared" si="51"/>
        <v>0</v>
      </c>
      <c r="W63" s="326">
        <f t="shared" si="51"/>
        <v>0</v>
      </c>
      <c r="X63" s="326">
        <f t="shared" si="51"/>
        <v>0</v>
      </c>
      <c r="Y63" s="326">
        <f t="shared" si="51"/>
        <v>0</v>
      </c>
      <c r="Z63" s="326">
        <f t="shared" si="51"/>
        <v>0</v>
      </c>
      <c r="AA63" s="326">
        <f t="shared" si="51"/>
        <v>0</v>
      </c>
      <c r="AB63" s="326">
        <f t="shared" si="51"/>
        <v>0</v>
      </c>
      <c r="AC63" s="326">
        <f t="shared" si="51"/>
        <v>0</v>
      </c>
      <c r="AD63" s="326">
        <f t="shared" si="51"/>
        <v>0</v>
      </c>
      <c r="AE63" s="326">
        <f t="shared" si="51"/>
        <v>0</v>
      </c>
      <c r="AF63" s="326">
        <f t="shared" si="51"/>
        <v>0</v>
      </c>
      <c r="AG63" s="326">
        <f t="shared" si="51"/>
        <v>0</v>
      </c>
      <c r="AH63" s="326">
        <f t="shared" si="51"/>
        <v>0</v>
      </c>
      <c r="AI63" s="326">
        <f t="shared" si="51"/>
        <v>0</v>
      </c>
      <c r="AJ63" s="326">
        <f t="shared" si="51"/>
        <v>0</v>
      </c>
      <c r="AK63" s="326">
        <f t="shared" si="51"/>
        <v>0</v>
      </c>
      <c r="AL63" s="326">
        <f t="shared" si="51"/>
        <v>0</v>
      </c>
      <c r="AM63" s="326">
        <f t="shared" si="51"/>
        <v>0</v>
      </c>
      <c r="AN63" s="326">
        <f t="shared" si="51"/>
        <v>0</v>
      </c>
      <c r="AO63" s="326">
        <f t="shared" si="51"/>
        <v>0</v>
      </c>
      <c r="AP63" s="326">
        <f t="shared" si="51"/>
        <v>0</v>
      </c>
      <c r="AQ63" s="326">
        <f t="shared" si="51"/>
        <v>0</v>
      </c>
      <c r="AR63" s="326">
        <f t="shared" si="51"/>
        <v>0</v>
      </c>
      <c r="AS63" s="326">
        <f t="shared" si="51"/>
        <v>0</v>
      </c>
      <c r="AT63" s="326">
        <f t="shared" si="51"/>
        <v>0</v>
      </c>
      <c r="AU63" s="326">
        <f t="shared" si="51"/>
        <v>0</v>
      </c>
      <c r="AV63" s="326">
        <f t="shared" si="51"/>
        <v>0</v>
      </c>
      <c r="AW63" s="326">
        <f t="shared" si="51"/>
        <v>0</v>
      </c>
      <c r="AX63" s="326">
        <f t="shared" si="51"/>
        <v>0</v>
      </c>
      <c r="AY63" s="326">
        <f t="shared" si="51"/>
        <v>0</v>
      </c>
      <c r="AZ63" s="326">
        <f t="shared" si="51"/>
        <v>0</v>
      </c>
      <c r="BA63" s="326">
        <f t="shared" si="51"/>
        <v>0</v>
      </c>
      <c r="BB63" s="326">
        <v>0</v>
      </c>
      <c r="BC63" s="326">
        <v>0</v>
      </c>
      <c r="BD63" s="326">
        <v>0</v>
      </c>
      <c r="BE63" s="326">
        <v>0</v>
      </c>
      <c r="BF63" s="326">
        <v>0</v>
      </c>
      <c r="BG63" s="326">
        <f t="shared" si="51"/>
        <v>0</v>
      </c>
      <c r="BH63" s="326">
        <f t="shared" si="51"/>
        <v>0</v>
      </c>
      <c r="BI63" s="326">
        <f t="shared" si="51"/>
        <v>0</v>
      </c>
      <c r="BJ63" s="326">
        <f t="shared" si="51"/>
        <v>0</v>
      </c>
      <c r="BK63" s="326">
        <f t="shared" si="51"/>
        <v>0</v>
      </c>
      <c r="BL63" s="326">
        <f t="shared" si="51"/>
        <v>0</v>
      </c>
      <c r="BM63" s="326">
        <f t="shared" si="51"/>
        <v>0</v>
      </c>
      <c r="BN63" s="326">
        <f t="shared" si="51"/>
        <v>0</v>
      </c>
      <c r="BO63" s="326">
        <f t="shared" si="51"/>
        <v>0</v>
      </c>
      <c r="BP63" s="326">
        <f t="shared" si="51"/>
        <v>0</v>
      </c>
      <c r="BQ63" s="326">
        <f t="shared" si="51"/>
        <v>0</v>
      </c>
      <c r="BR63" s="326">
        <f t="shared" si="51"/>
        <v>0</v>
      </c>
      <c r="BS63" s="326">
        <f t="shared" si="51"/>
        <v>0</v>
      </c>
      <c r="BT63" s="326">
        <f t="shared" si="51"/>
        <v>0</v>
      </c>
      <c r="BU63" s="326">
        <f t="shared" si="51"/>
        <v>0</v>
      </c>
      <c r="BV63" s="326">
        <f t="shared" si="51"/>
        <v>0</v>
      </c>
      <c r="BW63" s="326">
        <f t="shared" si="51"/>
        <v>0</v>
      </c>
      <c r="BX63" s="326">
        <f t="shared" si="51"/>
        <v>0</v>
      </c>
      <c r="BY63" s="326">
        <f t="shared" si="51"/>
        <v>0</v>
      </c>
      <c r="BZ63" s="326">
        <f t="shared" si="51"/>
        <v>0</v>
      </c>
      <c r="CA63" s="326">
        <f t="shared" si="51"/>
        <v>0</v>
      </c>
      <c r="CB63" s="326">
        <f t="shared" si="51"/>
        <v>0</v>
      </c>
      <c r="CC63" s="326">
        <f t="shared" si="51"/>
        <v>0</v>
      </c>
      <c r="CD63" s="326">
        <f t="shared" si="51"/>
        <v>0</v>
      </c>
      <c r="CE63" s="326">
        <f t="shared" ref="CE63:DL63" si="52">CE64</f>
        <v>0</v>
      </c>
      <c r="CF63" s="326">
        <f t="shared" si="52"/>
        <v>0</v>
      </c>
      <c r="CG63" s="326">
        <f t="shared" si="52"/>
        <v>0</v>
      </c>
      <c r="CH63" s="326">
        <f t="shared" si="52"/>
        <v>0</v>
      </c>
      <c r="CI63" s="326">
        <f t="shared" si="52"/>
        <v>0</v>
      </c>
      <c r="CJ63" s="326">
        <f t="shared" si="52"/>
        <v>0</v>
      </c>
      <c r="CK63" s="326" t="str">
        <f t="shared" si="52"/>
        <v>нд</v>
      </c>
      <c r="CL63" s="105">
        <f t="shared" si="52"/>
        <v>0</v>
      </c>
      <c r="CM63" s="104">
        <f t="shared" si="52"/>
        <v>0</v>
      </c>
      <c r="CN63" s="104">
        <f t="shared" si="52"/>
        <v>0</v>
      </c>
      <c r="CO63" s="104">
        <f t="shared" si="52"/>
        <v>0</v>
      </c>
      <c r="CP63" s="104">
        <f t="shared" si="52"/>
        <v>0</v>
      </c>
      <c r="CQ63" s="104">
        <f t="shared" si="52"/>
        <v>0</v>
      </c>
      <c r="CR63" s="104">
        <f t="shared" si="52"/>
        <v>0</v>
      </c>
      <c r="CS63" s="104">
        <f t="shared" si="52"/>
        <v>0</v>
      </c>
      <c r="CT63" s="104">
        <f t="shared" si="52"/>
        <v>0</v>
      </c>
      <c r="CU63" s="104">
        <f t="shared" si="52"/>
        <v>0</v>
      </c>
      <c r="CV63" s="104">
        <f t="shared" si="52"/>
        <v>0</v>
      </c>
      <c r="CW63" s="104">
        <f t="shared" si="52"/>
        <v>0</v>
      </c>
      <c r="CX63" s="104">
        <f t="shared" si="52"/>
        <v>0</v>
      </c>
      <c r="CY63" s="104">
        <f t="shared" si="52"/>
        <v>0</v>
      </c>
      <c r="CZ63" s="104">
        <f t="shared" si="52"/>
        <v>0</v>
      </c>
      <c r="DA63" s="104">
        <f t="shared" si="52"/>
        <v>0</v>
      </c>
      <c r="DB63" s="104">
        <f t="shared" si="52"/>
        <v>0</v>
      </c>
      <c r="DC63" s="104">
        <f t="shared" si="52"/>
        <v>0</v>
      </c>
      <c r="DD63" s="104">
        <f t="shared" si="52"/>
        <v>0</v>
      </c>
      <c r="DE63" s="104">
        <f t="shared" si="52"/>
        <v>0</v>
      </c>
      <c r="DF63" s="104">
        <f t="shared" si="52"/>
        <v>0</v>
      </c>
      <c r="DG63" s="104">
        <f t="shared" si="52"/>
        <v>0</v>
      </c>
      <c r="DH63" s="104">
        <f t="shared" si="52"/>
        <v>0</v>
      </c>
      <c r="DI63" s="104">
        <f t="shared" si="52"/>
        <v>0</v>
      </c>
      <c r="DJ63" s="104">
        <f t="shared" si="52"/>
        <v>0</v>
      </c>
      <c r="DK63" s="104">
        <f t="shared" si="52"/>
        <v>0</v>
      </c>
      <c r="DL63" s="104">
        <f t="shared" si="52"/>
        <v>0</v>
      </c>
      <c r="DM63" s="104" t="s">
        <v>190</v>
      </c>
    </row>
    <row r="64" spans="1:117" ht="31.5" hidden="1" x14ac:dyDescent="0.25">
      <c r="A64" s="105"/>
      <c r="B64" s="412" t="s">
        <v>162</v>
      </c>
      <c r="C64" s="487" t="s">
        <v>163</v>
      </c>
      <c r="D64" s="467" t="s">
        <v>164</v>
      </c>
      <c r="E64" s="78">
        <f>AG64+AU64+BI64</f>
        <v>0</v>
      </c>
      <c r="F64" s="78">
        <f t="shared" ref="F64:R64" si="53">AH64+AV64+BJ64+BX64+CL64</f>
        <v>0</v>
      </c>
      <c r="G64" s="78">
        <f t="shared" si="53"/>
        <v>0</v>
      </c>
      <c r="H64" s="78">
        <f t="shared" si="53"/>
        <v>0</v>
      </c>
      <c r="I64" s="78">
        <f t="shared" si="53"/>
        <v>0</v>
      </c>
      <c r="J64" s="78">
        <f t="shared" si="53"/>
        <v>0</v>
      </c>
      <c r="K64" s="78">
        <f t="shared" si="53"/>
        <v>0</v>
      </c>
      <c r="L64" s="77">
        <f t="shared" si="53"/>
        <v>0</v>
      </c>
      <c r="M64" s="78">
        <f t="shared" si="53"/>
        <v>0</v>
      </c>
      <c r="N64" s="78">
        <f t="shared" si="53"/>
        <v>0</v>
      </c>
      <c r="O64" s="78">
        <f t="shared" si="53"/>
        <v>0</v>
      </c>
      <c r="P64" s="78">
        <f t="shared" si="53"/>
        <v>0</v>
      </c>
      <c r="Q64" s="78">
        <f t="shared" si="53"/>
        <v>0</v>
      </c>
      <c r="R64" s="78">
        <f t="shared" si="53"/>
        <v>0</v>
      </c>
      <c r="S64" s="78">
        <v>0</v>
      </c>
      <c r="T64" s="78">
        <v>0</v>
      </c>
      <c r="U64" s="78">
        <v>0</v>
      </c>
      <c r="V64" s="78">
        <v>0</v>
      </c>
      <c r="W64" s="78">
        <v>0</v>
      </c>
      <c r="X64" s="78">
        <v>0</v>
      </c>
      <c r="Y64" s="78">
        <v>0</v>
      </c>
      <c r="Z64" s="78">
        <v>0</v>
      </c>
      <c r="AA64" s="78">
        <v>0</v>
      </c>
      <c r="AB64" s="78">
        <v>0</v>
      </c>
      <c r="AC64" s="78">
        <v>0</v>
      </c>
      <c r="AD64" s="78">
        <v>0</v>
      </c>
      <c r="AE64" s="78">
        <v>0</v>
      </c>
      <c r="AF64" s="78">
        <v>0</v>
      </c>
      <c r="AG64" s="78">
        <v>0</v>
      </c>
      <c r="AH64" s="78">
        <v>0</v>
      </c>
      <c r="AI64" s="78">
        <v>0</v>
      </c>
      <c r="AJ64" s="78">
        <v>0</v>
      </c>
      <c r="AK64" s="78">
        <v>0</v>
      </c>
      <c r="AL64" s="78">
        <v>0</v>
      </c>
      <c r="AM64" s="78">
        <v>0</v>
      </c>
      <c r="AN64" s="78">
        <v>0</v>
      </c>
      <c r="AO64" s="78">
        <v>0</v>
      </c>
      <c r="AP64" s="78">
        <v>0</v>
      </c>
      <c r="AQ64" s="78">
        <v>0</v>
      </c>
      <c r="AR64" s="78">
        <v>0</v>
      </c>
      <c r="AS64" s="78">
        <v>0</v>
      </c>
      <c r="AT64" s="78">
        <v>0</v>
      </c>
      <c r="AU64" s="78">
        <v>0</v>
      </c>
      <c r="AV64" s="78">
        <v>0</v>
      </c>
      <c r="AW64" s="78">
        <v>0</v>
      </c>
      <c r="AX64" s="78">
        <v>0</v>
      </c>
      <c r="AY64" s="78">
        <v>0</v>
      </c>
      <c r="AZ64" s="78">
        <v>0</v>
      </c>
      <c r="BA64" s="78">
        <v>0</v>
      </c>
      <c r="BB64" s="78">
        <v>0</v>
      </c>
      <c r="BC64" s="78">
        <v>0</v>
      </c>
      <c r="BD64" s="78">
        <v>0</v>
      </c>
      <c r="BE64" s="78">
        <v>0</v>
      </c>
      <c r="BF64" s="78">
        <v>0</v>
      </c>
      <c r="BG64" s="78">
        <v>0</v>
      </c>
      <c r="BH64" s="78">
        <v>0</v>
      </c>
      <c r="BI64" s="204">
        <v>0</v>
      </c>
      <c r="BJ64" s="204">
        <v>0</v>
      </c>
      <c r="BK64" s="204">
        <v>0</v>
      </c>
      <c r="BL64" s="204">
        <v>0</v>
      </c>
      <c r="BM64" s="204">
        <v>0</v>
      </c>
      <c r="BN64" s="204">
        <v>0</v>
      </c>
      <c r="BO64" s="204">
        <v>0</v>
      </c>
      <c r="BP64" s="204">
        <v>0</v>
      </c>
      <c r="BQ64" s="204">
        <v>0</v>
      </c>
      <c r="BR64" s="204">
        <v>0</v>
      </c>
      <c r="BS64" s="204">
        <v>0</v>
      </c>
      <c r="BT64" s="204">
        <v>0</v>
      </c>
      <c r="BU64" s="204">
        <v>0</v>
      </c>
      <c r="BV64" s="204">
        <v>0</v>
      </c>
      <c r="BW64" s="204">
        <v>0</v>
      </c>
      <c r="BX64" s="204">
        <v>0</v>
      </c>
      <c r="BY64" s="204">
        <v>0</v>
      </c>
      <c r="BZ64" s="204">
        <v>0</v>
      </c>
      <c r="CA64" s="203">
        <v>0</v>
      </c>
      <c r="CB64" s="204">
        <v>0</v>
      </c>
      <c r="CC64" s="204">
        <v>0</v>
      </c>
      <c r="CD64" s="204">
        <v>0</v>
      </c>
      <c r="CE64" s="204">
        <v>0</v>
      </c>
      <c r="CF64" s="204">
        <v>0</v>
      </c>
      <c r="CG64" s="204">
        <v>0</v>
      </c>
      <c r="CH64" s="204">
        <v>0</v>
      </c>
      <c r="CI64" s="204">
        <v>0</v>
      </c>
      <c r="CJ64" s="204">
        <v>0</v>
      </c>
      <c r="CK64" s="78" t="s">
        <v>190</v>
      </c>
      <c r="CL64" s="105"/>
      <c r="CO64" s="104">
        <v>0</v>
      </c>
      <c r="CP64" s="104">
        <v>0</v>
      </c>
      <c r="DC64" s="104">
        <f t="shared" ref="DC64:DL64" si="54">CA64+BM64+AY64+AK64+W64+CO64</f>
        <v>0</v>
      </c>
      <c r="DD64" s="104">
        <f t="shared" si="54"/>
        <v>0</v>
      </c>
      <c r="DE64" s="104">
        <f t="shared" si="54"/>
        <v>0</v>
      </c>
      <c r="DF64" s="104">
        <f t="shared" si="54"/>
        <v>0</v>
      </c>
      <c r="DG64" s="104">
        <f t="shared" si="54"/>
        <v>0</v>
      </c>
      <c r="DH64" s="104">
        <f t="shared" si="54"/>
        <v>0</v>
      </c>
      <c r="DI64" s="104">
        <f t="shared" si="54"/>
        <v>0</v>
      </c>
      <c r="DJ64" s="104">
        <f t="shared" si="54"/>
        <v>0</v>
      </c>
      <c r="DK64" s="104">
        <f t="shared" si="54"/>
        <v>0</v>
      </c>
      <c r="DL64" s="104">
        <f t="shared" si="54"/>
        <v>0</v>
      </c>
      <c r="DM64" s="104" t="s">
        <v>190</v>
      </c>
    </row>
    <row r="65" spans="1:90" ht="31.5" collapsed="1" x14ac:dyDescent="0.25">
      <c r="A65" s="105"/>
      <c r="B65" s="421" t="s">
        <v>165</v>
      </c>
      <c r="C65" s="422" t="s">
        <v>166</v>
      </c>
      <c r="D65" s="421" t="s">
        <v>93</v>
      </c>
      <c r="E65" s="326">
        <v>0</v>
      </c>
      <c r="F65" s="326">
        <v>0</v>
      </c>
      <c r="G65" s="326">
        <v>0</v>
      </c>
      <c r="H65" s="326">
        <v>0</v>
      </c>
      <c r="I65" s="326">
        <v>0</v>
      </c>
      <c r="J65" s="326">
        <v>0</v>
      </c>
      <c r="K65" s="326">
        <v>0</v>
      </c>
      <c r="L65" s="326">
        <v>0</v>
      </c>
      <c r="M65" s="326">
        <v>0</v>
      </c>
      <c r="N65" s="326">
        <v>0</v>
      </c>
      <c r="O65" s="326">
        <v>0</v>
      </c>
      <c r="P65" s="326">
        <v>0</v>
      </c>
      <c r="Q65" s="326">
        <v>0</v>
      </c>
      <c r="R65" s="326">
        <v>0</v>
      </c>
      <c r="S65" s="326">
        <v>0</v>
      </c>
      <c r="T65" s="326">
        <v>0</v>
      </c>
      <c r="U65" s="326">
        <v>0</v>
      </c>
      <c r="V65" s="326">
        <v>0</v>
      </c>
      <c r="W65" s="326">
        <v>0</v>
      </c>
      <c r="X65" s="326">
        <v>0</v>
      </c>
      <c r="Y65" s="326">
        <v>0</v>
      </c>
      <c r="Z65" s="326">
        <v>0</v>
      </c>
      <c r="AA65" s="326">
        <v>0</v>
      </c>
      <c r="AB65" s="326">
        <v>0</v>
      </c>
      <c r="AC65" s="326">
        <v>0</v>
      </c>
      <c r="AD65" s="326">
        <v>0</v>
      </c>
      <c r="AE65" s="326">
        <v>0</v>
      </c>
      <c r="AF65" s="326">
        <v>0</v>
      </c>
      <c r="AG65" s="326">
        <v>0</v>
      </c>
      <c r="AH65" s="326">
        <v>0</v>
      </c>
      <c r="AI65" s="326">
        <v>0</v>
      </c>
      <c r="AJ65" s="326">
        <v>0</v>
      </c>
      <c r="AK65" s="326">
        <v>0</v>
      </c>
      <c r="AL65" s="326">
        <v>0</v>
      </c>
      <c r="AM65" s="326">
        <v>0</v>
      </c>
      <c r="AN65" s="326">
        <v>0</v>
      </c>
      <c r="AO65" s="326">
        <v>0</v>
      </c>
      <c r="AP65" s="326">
        <v>0</v>
      </c>
      <c r="AQ65" s="326">
        <v>0</v>
      </c>
      <c r="AR65" s="326">
        <v>0</v>
      </c>
      <c r="AS65" s="326">
        <v>0</v>
      </c>
      <c r="AT65" s="326">
        <v>0</v>
      </c>
      <c r="AU65" s="326">
        <v>0</v>
      </c>
      <c r="AV65" s="326">
        <v>0</v>
      </c>
      <c r="AW65" s="326">
        <v>0</v>
      </c>
      <c r="AX65" s="326">
        <v>0</v>
      </c>
      <c r="AY65" s="326">
        <v>0</v>
      </c>
      <c r="AZ65" s="326">
        <v>0</v>
      </c>
      <c r="BA65" s="326">
        <v>0</v>
      </c>
      <c r="BB65" s="326">
        <v>0</v>
      </c>
      <c r="BC65" s="326">
        <v>0</v>
      </c>
      <c r="BD65" s="326">
        <v>0</v>
      </c>
      <c r="BE65" s="326">
        <v>0</v>
      </c>
      <c r="BF65" s="326">
        <v>0</v>
      </c>
      <c r="BG65" s="326">
        <v>0</v>
      </c>
      <c r="BH65" s="326">
        <v>0</v>
      </c>
      <c r="BI65" s="326">
        <v>0</v>
      </c>
      <c r="BJ65" s="326">
        <v>0</v>
      </c>
      <c r="BK65" s="326">
        <v>0</v>
      </c>
      <c r="BL65" s="326">
        <v>0</v>
      </c>
      <c r="BM65" s="326">
        <v>0</v>
      </c>
      <c r="BN65" s="326">
        <v>0</v>
      </c>
      <c r="BO65" s="326">
        <v>0</v>
      </c>
      <c r="BP65" s="326">
        <v>0</v>
      </c>
      <c r="BQ65" s="326">
        <v>0</v>
      </c>
      <c r="BR65" s="326">
        <v>0</v>
      </c>
      <c r="BS65" s="326">
        <v>0</v>
      </c>
      <c r="BT65" s="326">
        <v>0</v>
      </c>
      <c r="BU65" s="326">
        <v>0</v>
      </c>
      <c r="BV65" s="326">
        <v>0</v>
      </c>
      <c r="BW65" s="326">
        <v>0</v>
      </c>
      <c r="BX65" s="326">
        <v>0</v>
      </c>
      <c r="BY65" s="326">
        <v>0</v>
      </c>
      <c r="BZ65" s="326">
        <v>0</v>
      </c>
      <c r="CA65" s="326">
        <v>0</v>
      </c>
      <c r="CB65" s="326">
        <v>0</v>
      </c>
      <c r="CC65" s="326">
        <v>0</v>
      </c>
      <c r="CD65" s="326">
        <v>0</v>
      </c>
      <c r="CE65" s="326">
        <v>0</v>
      </c>
      <c r="CF65" s="326">
        <v>0</v>
      </c>
      <c r="CG65" s="326">
        <v>0</v>
      </c>
      <c r="CH65" s="326">
        <v>0</v>
      </c>
      <c r="CI65" s="326">
        <v>0</v>
      </c>
      <c r="CJ65" s="326">
        <v>0</v>
      </c>
      <c r="CK65" s="326" t="s">
        <v>190</v>
      </c>
      <c r="CL65" s="105"/>
    </row>
    <row r="66" spans="1:90" ht="31.5" x14ac:dyDescent="0.25">
      <c r="A66" s="105"/>
      <c r="B66" s="450" t="s">
        <v>167</v>
      </c>
      <c r="C66" s="456" t="s">
        <v>168</v>
      </c>
      <c r="D66" s="421" t="s">
        <v>93</v>
      </c>
      <c r="E66" s="326">
        <v>0</v>
      </c>
      <c r="F66" s="326">
        <v>0</v>
      </c>
      <c r="G66" s="326">
        <v>0</v>
      </c>
      <c r="H66" s="326">
        <v>0</v>
      </c>
      <c r="I66" s="326">
        <v>0</v>
      </c>
      <c r="J66" s="326">
        <v>0</v>
      </c>
      <c r="K66" s="326">
        <v>0</v>
      </c>
      <c r="L66" s="326">
        <v>0</v>
      </c>
      <c r="M66" s="326">
        <v>0</v>
      </c>
      <c r="N66" s="326">
        <v>0</v>
      </c>
      <c r="O66" s="326">
        <v>0</v>
      </c>
      <c r="P66" s="326">
        <v>0</v>
      </c>
      <c r="Q66" s="326">
        <v>0</v>
      </c>
      <c r="R66" s="326">
        <v>0</v>
      </c>
      <c r="S66" s="326">
        <v>0</v>
      </c>
      <c r="T66" s="326">
        <v>0</v>
      </c>
      <c r="U66" s="326">
        <v>0</v>
      </c>
      <c r="V66" s="326">
        <v>0</v>
      </c>
      <c r="W66" s="326">
        <v>0</v>
      </c>
      <c r="X66" s="326">
        <v>0</v>
      </c>
      <c r="Y66" s="326">
        <v>0</v>
      </c>
      <c r="Z66" s="326">
        <v>0</v>
      </c>
      <c r="AA66" s="326">
        <v>0</v>
      </c>
      <c r="AB66" s="326">
        <v>0</v>
      </c>
      <c r="AC66" s="326">
        <v>0</v>
      </c>
      <c r="AD66" s="326">
        <v>0</v>
      </c>
      <c r="AE66" s="326">
        <v>0</v>
      </c>
      <c r="AF66" s="326">
        <v>0</v>
      </c>
      <c r="AG66" s="326">
        <v>0</v>
      </c>
      <c r="AH66" s="326">
        <v>0</v>
      </c>
      <c r="AI66" s="326">
        <v>0</v>
      </c>
      <c r="AJ66" s="326">
        <v>0</v>
      </c>
      <c r="AK66" s="326">
        <v>0</v>
      </c>
      <c r="AL66" s="326">
        <v>0</v>
      </c>
      <c r="AM66" s="326">
        <v>0</v>
      </c>
      <c r="AN66" s="326">
        <v>0</v>
      </c>
      <c r="AO66" s="326">
        <v>0</v>
      </c>
      <c r="AP66" s="326">
        <v>0</v>
      </c>
      <c r="AQ66" s="326">
        <v>0</v>
      </c>
      <c r="AR66" s="326">
        <v>0</v>
      </c>
      <c r="AS66" s="326">
        <v>0</v>
      </c>
      <c r="AT66" s="326">
        <v>0</v>
      </c>
      <c r="AU66" s="326">
        <v>0</v>
      </c>
      <c r="AV66" s="326">
        <v>0</v>
      </c>
      <c r="AW66" s="326">
        <v>0</v>
      </c>
      <c r="AX66" s="326">
        <v>0</v>
      </c>
      <c r="AY66" s="326">
        <v>0</v>
      </c>
      <c r="AZ66" s="326">
        <v>0</v>
      </c>
      <c r="BA66" s="326">
        <v>0</v>
      </c>
      <c r="BB66" s="326">
        <v>0</v>
      </c>
      <c r="BC66" s="326">
        <v>0</v>
      </c>
      <c r="BD66" s="326">
        <v>0</v>
      </c>
      <c r="BE66" s="326">
        <v>0</v>
      </c>
      <c r="BF66" s="326">
        <v>0</v>
      </c>
      <c r="BG66" s="326">
        <v>0</v>
      </c>
      <c r="BH66" s="326">
        <v>0</v>
      </c>
      <c r="BI66" s="326">
        <v>0</v>
      </c>
      <c r="BJ66" s="326">
        <v>0</v>
      </c>
      <c r="BK66" s="326">
        <v>0</v>
      </c>
      <c r="BL66" s="326">
        <v>0</v>
      </c>
      <c r="BM66" s="326">
        <v>0</v>
      </c>
      <c r="BN66" s="326">
        <v>0</v>
      </c>
      <c r="BO66" s="326">
        <v>0</v>
      </c>
      <c r="BP66" s="326">
        <v>0</v>
      </c>
      <c r="BQ66" s="326">
        <v>0</v>
      </c>
      <c r="BR66" s="326">
        <v>0</v>
      </c>
      <c r="BS66" s="326">
        <v>0</v>
      </c>
      <c r="BT66" s="326">
        <v>0</v>
      </c>
      <c r="BU66" s="326">
        <v>0</v>
      </c>
      <c r="BV66" s="326">
        <v>0</v>
      </c>
      <c r="BW66" s="326">
        <v>0</v>
      </c>
      <c r="BX66" s="326">
        <v>0</v>
      </c>
      <c r="BY66" s="326">
        <v>0</v>
      </c>
      <c r="BZ66" s="326">
        <v>0</v>
      </c>
      <c r="CA66" s="326">
        <v>0</v>
      </c>
      <c r="CB66" s="326">
        <v>0</v>
      </c>
      <c r="CC66" s="326">
        <v>0</v>
      </c>
      <c r="CD66" s="326">
        <v>0</v>
      </c>
      <c r="CE66" s="326">
        <v>0</v>
      </c>
      <c r="CF66" s="326">
        <v>0</v>
      </c>
      <c r="CG66" s="326">
        <v>0</v>
      </c>
      <c r="CH66" s="326">
        <v>0</v>
      </c>
      <c r="CI66" s="326">
        <v>0</v>
      </c>
      <c r="CJ66" s="326">
        <v>0</v>
      </c>
      <c r="CK66" s="326" t="s">
        <v>190</v>
      </c>
      <c r="CL66" s="105"/>
    </row>
    <row r="67" spans="1:90" ht="31.5" x14ac:dyDescent="0.25">
      <c r="A67" s="105"/>
      <c r="B67" s="450" t="s">
        <v>169</v>
      </c>
      <c r="C67" s="456" t="s">
        <v>170</v>
      </c>
      <c r="D67" s="421" t="s">
        <v>93</v>
      </c>
      <c r="E67" s="326">
        <v>0</v>
      </c>
      <c r="F67" s="326">
        <v>0</v>
      </c>
      <c r="G67" s="326">
        <v>0</v>
      </c>
      <c r="H67" s="326">
        <v>0</v>
      </c>
      <c r="I67" s="326">
        <v>0</v>
      </c>
      <c r="J67" s="326">
        <v>0</v>
      </c>
      <c r="K67" s="326">
        <v>0</v>
      </c>
      <c r="L67" s="326">
        <v>0</v>
      </c>
      <c r="M67" s="326">
        <v>0</v>
      </c>
      <c r="N67" s="326">
        <v>0</v>
      </c>
      <c r="O67" s="326">
        <v>0</v>
      </c>
      <c r="P67" s="326">
        <v>0</v>
      </c>
      <c r="Q67" s="326">
        <v>0</v>
      </c>
      <c r="R67" s="326">
        <v>0</v>
      </c>
      <c r="S67" s="326">
        <v>0</v>
      </c>
      <c r="T67" s="326">
        <v>0</v>
      </c>
      <c r="U67" s="326">
        <v>0</v>
      </c>
      <c r="V67" s="326">
        <v>0</v>
      </c>
      <c r="W67" s="326">
        <v>0</v>
      </c>
      <c r="X67" s="326">
        <v>0</v>
      </c>
      <c r="Y67" s="326">
        <v>0</v>
      </c>
      <c r="Z67" s="326">
        <v>0</v>
      </c>
      <c r="AA67" s="326">
        <v>0</v>
      </c>
      <c r="AB67" s="326">
        <v>0</v>
      </c>
      <c r="AC67" s="326">
        <v>0</v>
      </c>
      <c r="AD67" s="326">
        <v>0</v>
      </c>
      <c r="AE67" s="326">
        <v>0</v>
      </c>
      <c r="AF67" s="326">
        <v>0</v>
      </c>
      <c r="AG67" s="326">
        <v>0</v>
      </c>
      <c r="AH67" s="326">
        <v>0</v>
      </c>
      <c r="AI67" s="326">
        <v>0</v>
      </c>
      <c r="AJ67" s="326">
        <v>0</v>
      </c>
      <c r="AK67" s="326">
        <v>0</v>
      </c>
      <c r="AL67" s="326">
        <v>0</v>
      </c>
      <c r="AM67" s="326">
        <v>0</v>
      </c>
      <c r="AN67" s="326">
        <v>0</v>
      </c>
      <c r="AO67" s="326">
        <v>0</v>
      </c>
      <c r="AP67" s="326">
        <v>0</v>
      </c>
      <c r="AQ67" s="326">
        <v>0</v>
      </c>
      <c r="AR67" s="326">
        <v>0</v>
      </c>
      <c r="AS67" s="326">
        <v>0</v>
      </c>
      <c r="AT67" s="326">
        <v>0</v>
      </c>
      <c r="AU67" s="326">
        <v>0</v>
      </c>
      <c r="AV67" s="326">
        <v>0</v>
      </c>
      <c r="AW67" s="326">
        <v>0</v>
      </c>
      <c r="AX67" s="326">
        <v>0</v>
      </c>
      <c r="AY67" s="326">
        <v>0</v>
      </c>
      <c r="AZ67" s="326">
        <v>0</v>
      </c>
      <c r="BA67" s="326">
        <v>0</v>
      </c>
      <c r="BB67" s="326">
        <v>0</v>
      </c>
      <c r="BC67" s="326">
        <v>0</v>
      </c>
      <c r="BD67" s="326">
        <v>0</v>
      </c>
      <c r="BE67" s="326">
        <v>0</v>
      </c>
      <c r="BF67" s="326">
        <v>0</v>
      </c>
      <c r="BG67" s="326">
        <v>0</v>
      </c>
      <c r="BH67" s="326">
        <v>0</v>
      </c>
      <c r="BI67" s="326">
        <v>0</v>
      </c>
      <c r="BJ67" s="326">
        <v>0</v>
      </c>
      <c r="BK67" s="326">
        <v>0</v>
      </c>
      <c r="BL67" s="326">
        <v>0</v>
      </c>
      <c r="BM67" s="326">
        <v>0</v>
      </c>
      <c r="BN67" s="326">
        <v>0</v>
      </c>
      <c r="BO67" s="326">
        <v>0</v>
      </c>
      <c r="BP67" s="326">
        <v>0</v>
      </c>
      <c r="BQ67" s="326">
        <v>0</v>
      </c>
      <c r="BR67" s="326">
        <v>0</v>
      </c>
      <c r="BS67" s="326">
        <v>0</v>
      </c>
      <c r="BT67" s="326">
        <v>0</v>
      </c>
      <c r="BU67" s="326">
        <v>0</v>
      </c>
      <c r="BV67" s="326">
        <v>0</v>
      </c>
      <c r="BW67" s="326">
        <v>0</v>
      </c>
      <c r="BX67" s="326">
        <v>0</v>
      </c>
      <c r="BY67" s="326">
        <v>0</v>
      </c>
      <c r="BZ67" s="326">
        <v>0</v>
      </c>
      <c r="CA67" s="326">
        <v>0</v>
      </c>
      <c r="CB67" s="326">
        <v>0</v>
      </c>
      <c r="CC67" s="326">
        <v>0</v>
      </c>
      <c r="CD67" s="326">
        <v>0</v>
      </c>
      <c r="CE67" s="326">
        <v>0</v>
      </c>
      <c r="CF67" s="326">
        <v>0</v>
      </c>
      <c r="CG67" s="326">
        <v>0</v>
      </c>
      <c r="CH67" s="326">
        <v>0</v>
      </c>
      <c r="CI67" s="326">
        <v>0</v>
      </c>
      <c r="CJ67" s="326">
        <v>0</v>
      </c>
      <c r="CK67" s="326" t="s">
        <v>190</v>
      </c>
      <c r="CL67" s="105"/>
    </row>
    <row r="68" spans="1:90" ht="31.5" x14ac:dyDescent="0.25">
      <c r="A68" s="105"/>
      <c r="B68" s="394" t="s">
        <v>171</v>
      </c>
      <c r="C68" s="395" t="s">
        <v>172</v>
      </c>
      <c r="D68" s="394" t="s">
        <v>93</v>
      </c>
      <c r="E68" s="396">
        <f t="shared" ref="E68:BP68" si="55">E69+E70</f>
        <v>0</v>
      </c>
      <c r="F68" s="396">
        <f t="shared" si="55"/>
        <v>0</v>
      </c>
      <c r="G68" s="396">
        <f t="shared" si="55"/>
        <v>0</v>
      </c>
      <c r="H68" s="396">
        <f t="shared" si="55"/>
        <v>0</v>
      </c>
      <c r="I68" s="396">
        <f t="shared" si="55"/>
        <v>0</v>
      </c>
      <c r="J68" s="396">
        <f t="shared" si="55"/>
        <v>0</v>
      </c>
      <c r="K68" s="396">
        <f t="shared" si="55"/>
        <v>0</v>
      </c>
      <c r="L68" s="396">
        <f t="shared" si="55"/>
        <v>0</v>
      </c>
      <c r="M68" s="396">
        <f t="shared" si="55"/>
        <v>0</v>
      </c>
      <c r="N68" s="396">
        <f t="shared" si="55"/>
        <v>0</v>
      </c>
      <c r="O68" s="396">
        <f t="shared" si="55"/>
        <v>0</v>
      </c>
      <c r="P68" s="396">
        <f t="shared" si="55"/>
        <v>0</v>
      </c>
      <c r="Q68" s="396">
        <f t="shared" si="55"/>
        <v>0</v>
      </c>
      <c r="R68" s="396">
        <f t="shared" si="55"/>
        <v>0</v>
      </c>
      <c r="S68" s="396">
        <f t="shared" si="55"/>
        <v>0</v>
      </c>
      <c r="T68" s="396">
        <f t="shared" si="55"/>
        <v>0</v>
      </c>
      <c r="U68" s="396">
        <f t="shared" si="55"/>
        <v>0</v>
      </c>
      <c r="V68" s="396">
        <f t="shared" si="55"/>
        <v>0</v>
      </c>
      <c r="W68" s="396">
        <f t="shared" si="55"/>
        <v>0</v>
      </c>
      <c r="X68" s="396">
        <f t="shared" si="55"/>
        <v>0</v>
      </c>
      <c r="Y68" s="396">
        <f t="shared" si="55"/>
        <v>0</v>
      </c>
      <c r="Z68" s="396">
        <f t="shared" si="55"/>
        <v>0</v>
      </c>
      <c r="AA68" s="396">
        <f t="shared" si="55"/>
        <v>0</v>
      </c>
      <c r="AB68" s="396">
        <f t="shared" si="55"/>
        <v>0</v>
      </c>
      <c r="AC68" s="396">
        <f t="shared" si="55"/>
        <v>0</v>
      </c>
      <c r="AD68" s="396">
        <f t="shared" si="55"/>
        <v>0</v>
      </c>
      <c r="AE68" s="396">
        <f t="shared" si="55"/>
        <v>0</v>
      </c>
      <c r="AF68" s="396">
        <f t="shared" si="55"/>
        <v>0</v>
      </c>
      <c r="AG68" s="396">
        <f t="shared" si="55"/>
        <v>0</v>
      </c>
      <c r="AH68" s="396">
        <f t="shared" si="55"/>
        <v>0</v>
      </c>
      <c r="AI68" s="396">
        <f t="shared" si="55"/>
        <v>0</v>
      </c>
      <c r="AJ68" s="396">
        <f t="shared" si="55"/>
        <v>0</v>
      </c>
      <c r="AK68" s="396">
        <f t="shared" si="55"/>
        <v>0</v>
      </c>
      <c r="AL68" s="396">
        <f t="shared" si="55"/>
        <v>0</v>
      </c>
      <c r="AM68" s="396">
        <f t="shared" si="55"/>
        <v>0</v>
      </c>
      <c r="AN68" s="396">
        <f t="shared" si="55"/>
        <v>0</v>
      </c>
      <c r="AO68" s="396">
        <f t="shared" si="55"/>
        <v>0</v>
      </c>
      <c r="AP68" s="396">
        <f t="shared" si="55"/>
        <v>0</v>
      </c>
      <c r="AQ68" s="396">
        <f t="shared" si="55"/>
        <v>0</v>
      </c>
      <c r="AR68" s="396">
        <f t="shared" si="55"/>
        <v>0</v>
      </c>
      <c r="AS68" s="396">
        <f t="shared" si="55"/>
        <v>0</v>
      </c>
      <c r="AT68" s="396">
        <f t="shared" si="55"/>
        <v>0</v>
      </c>
      <c r="AU68" s="396">
        <f t="shared" si="55"/>
        <v>0</v>
      </c>
      <c r="AV68" s="396">
        <f t="shared" si="55"/>
        <v>0</v>
      </c>
      <c r="AW68" s="396">
        <f t="shared" si="55"/>
        <v>0</v>
      </c>
      <c r="AX68" s="396">
        <f t="shared" si="55"/>
        <v>0</v>
      </c>
      <c r="AY68" s="396">
        <f t="shared" si="55"/>
        <v>0</v>
      </c>
      <c r="AZ68" s="396">
        <f t="shared" si="55"/>
        <v>0</v>
      </c>
      <c r="BA68" s="396">
        <f t="shared" si="55"/>
        <v>0</v>
      </c>
      <c r="BB68" s="396">
        <f t="shared" si="55"/>
        <v>0</v>
      </c>
      <c r="BC68" s="396">
        <f t="shared" si="55"/>
        <v>0</v>
      </c>
      <c r="BD68" s="396">
        <f t="shared" si="55"/>
        <v>0</v>
      </c>
      <c r="BE68" s="396">
        <f t="shared" si="55"/>
        <v>0</v>
      </c>
      <c r="BF68" s="396">
        <f t="shared" si="55"/>
        <v>0</v>
      </c>
      <c r="BG68" s="396">
        <f t="shared" si="55"/>
        <v>0</v>
      </c>
      <c r="BH68" s="396">
        <f t="shared" si="55"/>
        <v>0</v>
      </c>
      <c r="BI68" s="396">
        <f t="shared" si="55"/>
        <v>0</v>
      </c>
      <c r="BJ68" s="396">
        <f t="shared" si="55"/>
        <v>0</v>
      </c>
      <c r="BK68" s="396">
        <f t="shared" si="55"/>
        <v>0</v>
      </c>
      <c r="BL68" s="396">
        <f t="shared" si="55"/>
        <v>0</v>
      </c>
      <c r="BM68" s="396">
        <f t="shared" si="55"/>
        <v>0</v>
      </c>
      <c r="BN68" s="396">
        <f t="shared" si="55"/>
        <v>0</v>
      </c>
      <c r="BO68" s="396">
        <f t="shared" si="55"/>
        <v>0</v>
      </c>
      <c r="BP68" s="396">
        <f t="shared" si="55"/>
        <v>0</v>
      </c>
      <c r="BQ68" s="396">
        <f t="shared" ref="BQ68:CJ68" si="56">BQ69+BQ70</f>
        <v>0</v>
      </c>
      <c r="BR68" s="396">
        <f t="shared" si="56"/>
        <v>0</v>
      </c>
      <c r="BS68" s="396">
        <f t="shared" si="56"/>
        <v>0</v>
      </c>
      <c r="BT68" s="396">
        <f t="shared" si="56"/>
        <v>0</v>
      </c>
      <c r="BU68" s="396">
        <f t="shared" si="56"/>
        <v>0</v>
      </c>
      <c r="BV68" s="396">
        <f t="shared" si="56"/>
        <v>0</v>
      </c>
      <c r="BW68" s="396">
        <f t="shared" si="56"/>
        <v>0</v>
      </c>
      <c r="BX68" s="396">
        <f t="shared" si="56"/>
        <v>0</v>
      </c>
      <c r="BY68" s="396">
        <f t="shared" si="56"/>
        <v>0</v>
      </c>
      <c r="BZ68" s="396">
        <f t="shared" si="56"/>
        <v>0</v>
      </c>
      <c r="CA68" s="396">
        <f t="shared" si="56"/>
        <v>0</v>
      </c>
      <c r="CB68" s="396">
        <f t="shared" si="56"/>
        <v>0</v>
      </c>
      <c r="CC68" s="396">
        <f t="shared" si="56"/>
        <v>0</v>
      </c>
      <c r="CD68" s="396">
        <f t="shared" si="56"/>
        <v>0</v>
      </c>
      <c r="CE68" s="396">
        <f t="shared" si="56"/>
        <v>0</v>
      </c>
      <c r="CF68" s="396">
        <f t="shared" si="56"/>
        <v>0</v>
      </c>
      <c r="CG68" s="396">
        <f t="shared" si="56"/>
        <v>0</v>
      </c>
      <c r="CH68" s="396">
        <f t="shared" si="56"/>
        <v>0</v>
      </c>
      <c r="CI68" s="396">
        <f t="shared" si="56"/>
        <v>0</v>
      </c>
      <c r="CJ68" s="396">
        <f t="shared" si="56"/>
        <v>0</v>
      </c>
      <c r="CK68" s="396" t="s">
        <v>190</v>
      </c>
      <c r="CL68" s="105"/>
    </row>
    <row r="69" spans="1:90" ht="28.5" customHeight="1" x14ac:dyDescent="0.25">
      <c r="A69" s="105"/>
      <c r="B69" s="421" t="s">
        <v>173</v>
      </c>
      <c r="C69" s="422" t="s">
        <v>174</v>
      </c>
      <c r="D69" s="421" t="s">
        <v>93</v>
      </c>
      <c r="E69" s="423">
        <v>0</v>
      </c>
      <c r="F69" s="423">
        <v>0</v>
      </c>
      <c r="G69" s="423">
        <v>0</v>
      </c>
      <c r="H69" s="423">
        <v>0</v>
      </c>
      <c r="I69" s="423">
        <v>0</v>
      </c>
      <c r="J69" s="423">
        <v>0</v>
      </c>
      <c r="K69" s="423">
        <v>0</v>
      </c>
      <c r="L69" s="423">
        <v>0</v>
      </c>
      <c r="M69" s="423">
        <v>0</v>
      </c>
      <c r="N69" s="423">
        <v>0</v>
      </c>
      <c r="O69" s="423">
        <v>0</v>
      </c>
      <c r="P69" s="423">
        <v>0</v>
      </c>
      <c r="Q69" s="423">
        <v>0</v>
      </c>
      <c r="R69" s="423">
        <v>0</v>
      </c>
      <c r="S69" s="423">
        <v>0</v>
      </c>
      <c r="T69" s="423">
        <v>0</v>
      </c>
      <c r="U69" s="423">
        <v>0</v>
      </c>
      <c r="V69" s="423">
        <v>0</v>
      </c>
      <c r="W69" s="423">
        <v>0</v>
      </c>
      <c r="X69" s="423">
        <v>0</v>
      </c>
      <c r="Y69" s="423">
        <v>0</v>
      </c>
      <c r="Z69" s="423">
        <v>0</v>
      </c>
      <c r="AA69" s="423">
        <v>0</v>
      </c>
      <c r="AB69" s="423">
        <v>0</v>
      </c>
      <c r="AC69" s="423">
        <v>0</v>
      </c>
      <c r="AD69" s="423">
        <v>0</v>
      </c>
      <c r="AE69" s="423">
        <v>0</v>
      </c>
      <c r="AF69" s="423">
        <v>0</v>
      </c>
      <c r="AG69" s="423">
        <v>0</v>
      </c>
      <c r="AH69" s="423">
        <v>0</v>
      </c>
      <c r="AI69" s="423">
        <v>0</v>
      </c>
      <c r="AJ69" s="423">
        <v>0</v>
      </c>
      <c r="AK69" s="423">
        <v>0</v>
      </c>
      <c r="AL69" s="423">
        <v>0</v>
      </c>
      <c r="AM69" s="423">
        <v>0</v>
      </c>
      <c r="AN69" s="423">
        <v>0</v>
      </c>
      <c r="AO69" s="423">
        <v>0</v>
      </c>
      <c r="AP69" s="423">
        <v>0</v>
      </c>
      <c r="AQ69" s="423">
        <v>0</v>
      </c>
      <c r="AR69" s="423">
        <v>0</v>
      </c>
      <c r="AS69" s="423">
        <v>0</v>
      </c>
      <c r="AT69" s="423">
        <v>0</v>
      </c>
      <c r="AU69" s="423">
        <v>0</v>
      </c>
      <c r="AV69" s="423">
        <v>0</v>
      </c>
      <c r="AW69" s="423">
        <v>0</v>
      </c>
      <c r="AX69" s="423">
        <v>0</v>
      </c>
      <c r="AY69" s="423">
        <v>0</v>
      </c>
      <c r="AZ69" s="423">
        <v>0</v>
      </c>
      <c r="BA69" s="423">
        <v>0</v>
      </c>
      <c r="BB69" s="423">
        <v>0</v>
      </c>
      <c r="BC69" s="423">
        <v>0</v>
      </c>
      <c r="BD69" s="423">
        <v>0</v>
      </c>
      <c r="BE69" s="423">
        <v>0</v>
      </c>
      <c r="BF69" s="423">
        <v>0</v>
      </c>
      <c r="BG69" s="423">
        <v>0</v>
      </c>
      <c r="BH69" s="423">
        <v>0</v>
      </c>
      <c r="BI69" s="423">
        <v>0</v>
      </c>
      <c r="BJ69" s="423">
        <v>0</v>
      </c>
      <c r="BK69" s="423">
        <v>0</v>
      </c>
      <c r="BL69" s="423">
        <v>0</v>
      </c>
      <c r="BM69" s="423">
        <v>0</v>
      </c>
      <c r="BN69" s="423">
        <v>0</v>
      </c>
      <c r="BO69" s="423">
        <v>0</v>
      </c>
      <c r="BP69" s="423">
        <v>0</v>
      </c>
      <c r="BQ69" s="423">
        <v>0</v>
      </c>
      <c r="BR69" s="423">
        <v>0</v>
      </c>
      <c r="BS69" s="423">
        <v>0</v>
      </c>
      <c r="BT69" s="423">
        <v>0</v>
      </c>
      <c r="BU69" s="423">
        <v>0</v>
      </c>
      <c r="BV69" s="423">
        <v>0</v>
      </c>
      <c r="BW69" s="423">
        <v>0</v>
      </c>
      <c r="BX69" s="423">
        <v>0</v>
      </c>
      <c r="BY69" s="423">
        <v>0</v>
      </c>
      <c r="BZ69" s="423">
        <v>0</v>
      </c>
      <c r="CA69" s="423">
        <v>0</v>
      </c>
      <c r="CB69" s="423">
        <v>0</v>
      </c>
      <c r="CC69" s="423">
        <v>0</v>
      </c>
      <c r="CD69" s="423">
        <v>0</v>
      </c>
      <c r="CE69" s="423">
        <v>0</v>
      </c>
      <c r="CF69" s="423">
        <v>0</v>
      </c>
      <c r="CG69" s="423">
        <v>0</v>
      </c>
      <c r="CH69" s="423">
        <v>0</v>
      </c>
      <c r="CI69" s="423">
        <v>0</v>
      </c>
      <c r="CJ69" s="423">
        <v>0</v>
      </c>
      <c r="CK69" s="423" t="s">
        <v>190</v>
      </c>
      <c r="CL69" s="105"/>
    </row>
    <row r="70" spans="1:90" ht="31.5" x14ac:dyDescent="0.25">
      <c r="A70" s="105"/>
      <c r="B70" s="421" t="s">
        <v>175</v>
      </c>
      <c r="C70" s="422" t="s">
        <v>176</v>
      </c>
      <c r="D70" s="421" t="s">
        <v>93</v>
      </c>
      <c r="E70" s="423">
        <v>0</v>
      </c>
      <c r="F70" s="423">
        <v>0</v>
      </c>
      <c r="G70" s="423">
        <v>0</v>
      </c>
      <c r="H70" s="423">
        <v>0</v>
      </c>
      <c r="I70" s="423">
        <v>0</v>
      </c>
      <c r="J70" s="423">
        <v>0</v>
      </c>
      <c r="K70" s="423">
        <v>0</v>
      </c>
      <c r="L70" s="423">
        <v>0</v>
      </c>
      <c r="M70" s="423">
        <v>0</v>
      </c>
      <c r="N70" s="423">
        <v>0</v>
      </c>
      <c r="O70" s="423">
        <v>0</v>
      </c>
      <c r="P70" s="423">
        <v>0</v>
      </c>
      <c r="Q70" s="423">
        <v>0</v>
      </c>
      <c r="R70" s="423">
        <v>0</v>
      </c>
      <c r="S70" s="423">
        <v>0</v>
      </c>
      <c r="T70" s="423">
        <v>0</v>
      </c>
      <c r="U70" s="423">
        <v>0</v>
      </c>
      <c r="V70" s="423">
        <v>0</v>
      </c>
      <c r="W70" s="423">
        <v>0</v>
      </c>
      <c r="X70" s="423">
        <v>0</v>
      </c>
      <c r="Y70" s="423">
        <v>0</v>
      </c>
      <c r="Z70" s="423">
        <v>0</v>
      </c>
      <c r="AA70" s="423">
        <v>0</v>
      </c>
      <c r="AB70" s="423">
        <v>0</v>
      </c>
      <c r="AC70" s="423">
        <v>0</v>
      </c>
      <c r="AD70" s="423">
        <v>0</v>
      </c>
      <c r="AE70" s="423">
        <v>0</v>
      </c>
      <c r="AF70" s="423">
        <v>0</v>
      </c>
      <c r="AG70" s="423">
        <v>0</v>
      </c>
      <c r="AH70" s="423">
        <v>0</v>
      </c>
      <c r="AI70" s="423">
        <v>0</v>
      </c>
      <c r="AJ70" s="423">
        <v>0</v>
      </c>
      <c r="AK70" s="423">
        <v>0</v>
      </c>
      <c r="AL70" s="423">
        <v>0</v>
      </c>
      <c r="AM70" s="423">
        <v>0</v>
      </c>
      <c r="AN70" s="423">
        <v>0</v>
      </c>
      <c r="AO70" s="423">
        <v>0</v>
      </c>
      <c r="AP70" s="423">
        <v>0</v>
      </c>
      <c r="AQ70" s="423">
        <v>0</v>
      </c>
      <c r="AR70" s="423">
        <v>0</v>
      </c>
      <c r="AS70" s="423">
        <v>0</v>
      </c>
      <c r="AT70" s="423">
        <v>0</v>
      </c>
      <c r="AU70" s="423">
        <v>0</v>
      </c>
      <c r="AV70" s="423">
        <v>0</v>
      </c>
      <c r="AW70" s="423">
        <v>0</v>
      </c>
      <c r="AX70" s="423">
        <v>0</v>
      </c>
      <c r="AY70" s="423">
        <v>0</v>
      </c>
      <c r="AZ70" s="423">
        <v>0</v>
      </c>
      <c r="BA70" s="423">
        <v>0</v>
      </c>
      <c r="BB70" s="423">
        <v>0</v>
      </c>
      <c r="BC70" s="423">
        <v>0</v>
      </c>
      <c r="BD70" s="423">
        <v>0</v>
      </c>
      <c r="BE70" s="423">
        <v>0</v>
      </c>
      <c r="BF70" s="423">
        <v>0</v>
      </c>
      <c r="BG70" s="423">
        <v>0</v>
      </c>
      <c r="BH70" s="423">
        <v>0</v>
      </c>
      <c r="BI70" s="423">
        <v>0</v>
      </c>
      <c r="BJ70" s="423">
        <v>0</v>
      </c>
      <c r="BK70" s="423">
        <v>0</v>
      </c>
      <c r="BL70" s="423">
        <v>0</v>
      </c>
      <c r="BM70" s="423">
        <v>0</v>
      </c>
      <c r="BN70" s="423">
        <v>0</v>
      </c>
      <c r="BO70" s="423">
        <v>0</v>
      </c>
      <c r="BP70" s="423">
        <v>0</v>
      </c>
      <c r="BQ70" s="423">
        <v>0</v>
      </c>
      <c r="BR70" s="423">
        <v>0</v>
      </c>
      <c r="BS70" s="423">
        <v>0</v>
      </c>
      <c r="BT70" s="423">
        <v>0</v>
      </c>
      <c r="BU70" s="423">
        <v>0</v>
      </c>
      <c r="BV70" s="423">
        <v>0</v>
      </c>
      <c r="BW70" s="423">
        <v>0</v>
      </c>
      <c r="BX70" s="423">
        <v>0</v>
      </c>
      <c r="BY70" s="423">
        <v>0</v>
      </c>
      <c r="BZ70" s="423">
        <v>0</v>
      </c>
      <c r="CA70" s="423">
        <v>0</v>
      </c>
      <c r="CB70" s="423">
        <v>0</v>
      </c>
      <c r="CC70" s="423">
        <v>0</v>
      </c>
      <c r="CD70" s="423">
        <v>0</v>
      </c>
      <c r="CE70" s="423">
        <v>0</v>
      </c>
      <c r="CF70" s="423">
        <v>0</v>
      </c>
      <c r="CG70" s="423">
        <v>0</v>
      </c>
      <c r="CH70" s="423">
        <v>0</v>
      </c>
      <c r="CI70" s="423">
        <v>0</v>
      </c>
      <c r="CJ70" s="423">
        <v>0</v>
      </c>
      <c r="CK70" s="423" t="s">
        <v>190</v>
      </c>
      <c r="CL70" s="105"/>
    </row>
    <row r="71" spans="1:90" ht="31.5" x14ac:dyDescent="0.25">
      <c r="A71" s="105"/>
      <c r="B71" s="394" t="s">
        <v>177</v>
      </c>
      <c r="C71" s="395" t="s">
        <v>178</v>
      </c>
      <c r="D71" s="440" t="s">
        <v>93</v>
      </c>
      <c r="E71" s="405">
        <v>0</v>
      </c>
      <c r="F71" s="405">
        <v>0</v>
      </c>
      <c r="G71" s="405">
        <v>0</v>
      </c>
      <c r="H71" s="405">
        <v>0</v>
      </c>
      <c r="I71" s="405">
        <v>0</v>
      </c>
      <c r="J71" s="405">
        <v>0</v>
      </c>
      <c r="K71" s="405">
        <v>0</v>
      </c>
      <c r="L71" s="405">
        <v>0</v>
      </c>
      <c r="M71" s="405">
        <v>0</v>
      </c>
      <c r="N71" s="405">
        <v>0</v>
      </c>
      <c r="O71" s="405">
        <v>0</v>
      </c>
      <c r="P71" s="405">
        <v>0</v>
      </c>
      <c r="Q71" s="405">
        <v>0</v>
      </c>
      <c r="R71" s="405">
        <v>0</v>
      </c>
      <c r="S71" s="405">
        <f t="shared" ref="S71:CD71" si="57">SUM(S72:S73)</f>
        <v>0</v>
      </c>
      <c r="T71" s="405">
        <f t="shared" si="57"/>
        <v>0</v>
      </c>
      <c r="U71" s="405">
        <f t="shared" si="57"/>
        <v>0</v>
      </c>
      <c r="V71" s="405">
        <f t="shared" si="57"/>
        <v>0</v>
      </c>
      <c r="W71" s="405">
        <f t="shared" si="57"/>
        <v>0</v>
      </c>
      <c r="X71" s="405">
        <f t="shared" si="57"/>
        <v>0</v>
      </c>
      <c r="Y71" s="405">
        <f t="shared" si="57"/>
        <v>0</v>
      </c>
      <c r="Z71" s="405">
        <f t="shared" si="57"/>
        <v>0</v>
      </c>
      <c r="AA71" s="405">
        <f t="shared" si="57"/>
        <v>0</v>
      </c>
      <c r="AB71" s="405">
        <f t="shared" si="57"/>
        <v>0</v>
      </c>
      <c r="AC71" s="405">
        <f t="shared" si="57"/>
        <v>0</v>
      </c>
      <c r="AD71" s="405">
        <f t="shared" si="57"/>
        <v>0</v>
      </c>
      <c r="AE71" s="405">
        <f t="shared" si="57"/>
        <v>0</v>
      </c>
      <c r="AF71" s="405">
        <f t="shared" si="57"/>
        <v>0</v>
      </c>
      <c r="AG71" s="405">
        <f t="shared" si="57"/>
        <v>0</v>
      </c>
      <c r="AH71" s="405">
        <f t="shared" si="57"/>
        <v>0</v>
      </c>
      <c r="AI71" s="405">
        <f t="shared" si="57"/>
        <v>0</v>
      </c>
      <c r="AJ71" s="405">
        <f t="shared" si="57"/>
        <v>0</v>
      </c>
      <c r="AK71" s="405">
        <f t="shared" si="57"/>
        <v>0</v>
      </c>
      <c r="AL71" s="405">
        <f t="shared" si="57"/>
        <v>0</v>
      </c>
      <c r="AM71" s="405">
        <f t="shared" si="57"/>
        <v>0</v>
      </c>
      <c r="AN71" s="405">
        <f t="shared" si="57"/>
        <v>0</v>
      </c>
      <c r="AO71" s="405">
        <f t="shared" si="57"/>
        <v>0</v>
      </c>
      <c r="AP71" s="405">
        <f t="shared" si="57"/>
        <v>0</v>
      </c>
      <c r="AQ71" s="405">
        <f t="shared" si="57"/>
        <v>0</v>
      </c>
      <c r="AR71" s="405">
        <f t="shared" si="57"/>
        <v>0</v>
      </c>
      <c r="AS71" s="405">
        <f t="shared" si="57"/>
        <v>0</v>
      </c>
      <c r="AT71" s="405">
        <f t="shared" si="57"/>
        <v>0</v>
      </c>
      <c r="AU71" s="405">
        <f t="shared" si="57"/>
        <v>0</v>
      </c>
      <c r="AV71" s="405">
        <f t="shared" si="57"/>
        <v>0</v>
      </c>
      <c r="AW71" s="405">
        <f t="shared" si="57"/>
        <v>0</v>
      </c>
      <c r="AX71" s="405">
        <f t="shared" si="57"/>
        <v>0</v>
      </c>
      <c r="AY71" s="405">
        <f t="shared" si="57"/>
        <v>0</v>
      </c>
      <c r="AZ71" s="405">
        <f t="shared" si="57"/>
        <v>0</v>
      </c>
      <c r="BA71" s="405">
        <f t="shared" si="57"/>
        <v>0</v>
      </c>
      <c r="BB71" s="405">
        <f t="shared" si="57"/>
        <v>0</v>
      </c>
      <c r="BC71" s="405">
        <f t="shared" si="57"/>
        <v>0</v>
      </c>
      <c r="BD71" s="405">
        <f t="shared" si="57"/>
        <v>0</v>
      </c>
      <c r="BE71" s="405">
        <f t="shared" si="57"/>
        <v>0</v>
      </c>
      <c r="BF71" s="405">
        <f t="shared" si="57"/>
        <v>0</v>
      </c>
      <c r="BG71" s="405">
        <f t="shared" si="57"/>
        <v>0</v>
      </c>
      <c r="BH71" s="405">
        <f t="shared" si="57"/>
        <v>0</v>
      </c>
      <c r="BI71" s="405">
        <f t="shared" si="57"/>
        <v>0</v>
      </c>
      <c r="BJ71" s="405">
        <f t="shared" si="57"/>
        <v>0</v>
      </c>
      <c r="BK71" s="405">
        <f t="shared" si="57"/>
        <v>0</v>
      </c>
      <c r="BL71" s="405">
        <f t="shared" si="57"/>
        <v>0</v>
      </c>
      <c r="BM71" s="405">
        <f t="shared" si="57"/>
        <v>0</v>
      </c>
      <c r="BN71" s="405">
        <f t="shared" si="57"/>
        <v>0</v>
      </c>
      <c r="BO71" s="405">
        <f t="shared" si="57"/>
        <v>0</v>
      </c>
      <c r="BP71" s="405">
        <f t="shared" si="57"/>
        <v>0</v>
      </c>
      <c r="BQ71" s="405">
        <f t="shared" si="57"/>
        <v>0</v>
      </c>
      <c r="BR71" s="405">
        <f t="shared" si="57"/>
        <v>0</v>
      </c>
      <c r="BS71" s="405">
        <f t="shared" si="57"/>
        <v>0</v>
      </c>
      <c r="BT71" s="405">
        <f t="shared" si="57"/>
        <v>0</v>
      </c>
      <c r="BU71" s="405">
        <f t="shared" si="57"/>
        <v>0</v>
      </c>
      <c r="BV71" s="405">
        <f t="shared" si="57"/>
        <v>0</v>
      </c>
      <c r="BW71" s="405">
        <f t="shared" si="57"/>
        <v>0</v>
      </c>
      <c r="BX71" s="405">
        <f t="shared" si="57"/>
        <v>0</v>
      </c>
      <c r="BY71" s="405">
        <f t="shared" si="57"/>
        <v>0</v>
      </c>
      <c r="BZ71" s="405">
        <f t="shared" si="57"/>
        <v>0</v>
      </c>
      <c r="CA71" s="405">
        <f t="shared" si="57"/>
        <v>0</v>
      </c>
      <c r="CB71" s="405">
        <f t="shared" si="57"/>
        <v>0</v>
      </c>
      <c r="CC71" s="405">
        <f t="shared" si="57"/>
        <v>0</v>
      </c>
      <c r="CD71" s="405">
        <f t="shared" si="57"/>
        <v>0</v>
      </c>
      <c r="CE71" s="405">
        <f t="shared" ref="CE71:CJ71" si="58">SUM(CE72:CE73)</f>
        <v>0</v>
      </c>
      <c r="CF71" s="405">
        <f t="shared" si="58"/>
        <v>0</v>
      </c>
      <c r="CG71" s="405">
        <f t="shared" si="58"/>
        <v>0</v>
      </c>
      <c r="CH71" s="405">
        <f t="shared" si="58"/>
        <v>0</v>
      </c>
      <c r="CI71" s="405">
        <f t="shared" si="58"/>
        <v>0</v>
      </c>
      <c r="CJ71" s="405">
        <f t="shared" si="58"/>
        <v>0</v>
      </c>
      <c r="CK71" s="405" t="s">
        <v>190</v>
      </c>
      <c r="CL71" s="105"/>
    </row>
    <row r="72" spans="1:90" ht="31.5" x14ac:dyDescent="0.25">
      <c r="A72" s="105"/>
      <c r="B72" s="421" t="s">
        <v>179</v>
      </c>
      <c r="C72" s="422" t="s">
        <v>180</v>
      </c>
      <c r="D72" s="421" t="s">
        <v>93</v>
      </c>
      <c r="E72" s="423">
        <v>0</v>
      </c>
      <c r="F72" s="423">
        <v>0</v>
      </c>
      <c r="G72" s="423">
        <v>0</v>
      </c>
      <c r="H72" s="423">
        <v>0</v>
      </c>
      <c r="I72" s="423">
        <v>0</v>
      </c>
      <c r="J72" s="423">
        <v>0</v>
      </c>
      <c r="K72" s="423">
        <v>0</v>
      </c>
      <c r="L72" s="423">
        <v>0</v>
      </c>
      <c r="M72" s="423">
        <v>0</v>
      </c>
      <c r="N72" s="423">
        <v>0</v>
      </c>
      <c r="O72" s="423">
        <v>0</v>
      </c>
      <c r="P72" s="423">
        <v>0</v>
      </c>
      <c r="Q72" s="423">
        <v>0</v>
      </c>
      <c r="R72" s="423">
        <v>0</v>
      </c>
      <c r="S72" s="423">
        <v>0</v>
      </c>
      <c r="T72" s="423">
        <v>0</v>
      </c>
      <c r="U72" s="423">
        <v>0</v>
      </c>
      <c r="V72" s="423">
        <v>0</v>
      </c>
      <c r="W72" s="423">
        <v>0</v>
      </c>
      <c r="X72" s="423">
        <v>0</v>
      </c>
      <c r="Y72" s="423">
        <v>0</v>
      </c>
      <c r="Z72" s="423">
        <v>0</v>
      </c>
      <c r="AA72" s="423">
        <v>0</v>
      </c>
      <c r="AB72" s="423">
        <v>0</v>
      </c>
      <c r="AC72" s="423">
        <v>0</v>
      </c>
      <c r="AD72" s="423">
        <v>0</v>
      </c>
      <c r="AE72" s="423">
        <v>0</v>
      </c>
      <c r="AF72" s="423">
        <v>0</v>
      </c>
      <c r="AG72" s="423">
        <v>0</v>
      </c>
      <c r="AH72" s="423">
        <v>0</v>
      </c>
      <c r="AI72" s="423">
        <v>0</v>
      </c>
      <c r="AJ72" s="423">
        <v>0</v>
      </c>
      <c r="AK72" s="423">
        <v>0</v>
      </c>
      <c r="AL72" s="423">
        <v>0</v>
      </c>
      <c r="AM72" s="423">
        <v>0</v>
      </c>
      <c r="AN72" s="423">
        <v>0</v>
      </c>
      <c r="AO72" s="423">
        <v>0</v>
      </c>
      <c r="AP72" s="423">
        <v>0</v>
      </c>
      <c r="AQ72" s="423">
        <v>0</v>
      </c>
      <c r="AR72" s="423">
        <v>0</v>
      </c>
      <c r="AS72" s="423">
        <v>0</v>
      </c>
      <c r="AT72" s="423">
        <v>0</v>
      </c>
      <c r="AU72" s="423">
        <v>0</v>
      </c>
      <c r="AV72" s="423">
        <v>0</v>
      </c>
      <c r="AW72" s="423">
        <v>0</v>
      </c>
      <c r="AX72" s="423">
        <v>0</v>
      </c>
      <c r="AY72" s="423">
        <v>0</v>
      </c>
      <c r="AZ72" s="423">
        <v>0</v>
      </c>
      <c r="BA72" s="423">
        <v>0</v>
      </c>
      <c r="BB72" s="423">
        <v>0</v>
      </c>
      <c r="BC72" s="423">
        <v>0</v>
      </c>
      <c r="BD72" s="423">
        <v>0</v>
      </c>
      <c r="BE72" s="423">
        <v>0</v>
      </c>
      <c r="BF72" s="423">
        <v>0</v>
      </c>
      <c r="BG72" s="423">
        <v>0</v>
      </c>
      <c r="BH72" s="423">
        <v>0</v>
      </c>
      <c r="BI72" s="516">
        <v>0</v>
      </c>
      <c r="BJ72" s="516">
        <v>0</v>
      </c>
      <c r="BK72" s="516">
        <v>0</v>
      </c>
      <c r="BL72" s="516">
        <v>0</v>
      </c>
      <c r="BM72" s="516">
        <v>0</v>
      </c>
      <c r="BN72" s="516">
        <v>0</v>
      </c>
      <c r="BO72" s="516">
        <v>0</v>
      </c>
      <c r="BP72" s="516">
        <v>0</v>
      </c>
      <c r="BQ72" s="516">
        <v>0</v>
      </c>
      <c r="BR72" s="516">
        <v>0</v>
      </c>
      <c r="BS72" s="516">
        <v>0</v>
      </c>
      <c r="BT72" s="516">
        <v>0</v>
      </c>
      <c r="BU72" s="516">
        <v>0</v>
      </c>
      <c r="BV72" s="516">
        <v>0</v>
      </c>
      <c r="BW72" s="516">
        <v>0</v>
      </c>
      <c r="BX72" s="516">
        <v>0</v>
      </c>
      <c r="BY72" s="516">
        <v>0</v>
      </c>
      <c r="BZ72" s="516">
        <v>0</v>
      </c>
      <c r="CA72" s="516">
        <v>0</v>
      </c>
      <c r="CB72" s="516">
        <v>0</v>
      </c>
      <c r="CC72" s="516">
        <v>0</v>
      </c>
      <c r="CD72" s="516">
        <v>0</v>
      </c>
      <c r="CE72" s="516">
        <v>0</v>
      </c>
      <c r="CF72" s="516">
        <v>0</v>
      </c>
      <c r="CG72" s="516">
        <v>0</v>
      </c>
      <c r="CH72" s="516">
        <v>0</v>
      </c>
      <c r="CI72" s="516">
        <v>0</v>
      </c>
      <c r="CJ72" s="516">
        <v>0</v>
      </c>
      <c r="CK72" s="423" t="s">
        <v>190</v>
      </c>
      <c r="CL72" s="105"/>
    </row>
    <row r="73" spans="1:90" ht="31.5" x14ac:dyDescent="0.25">
      <c r="A73" s="105"/>
      <c r="B73" s="421" t="s">
        <v>181</v>
      </c>
      <c r="C73" s="422" t="s">
        <v>182</v>
      </c>
      <c r="D73" s="421" t="s">
        <v>93</v>
      </c>
      <c r="E73" s="423">
        <v>0</v>
      </c>
      <c r="F73" s="423">
        <v>0</v>
      </c>
      <c r="G73" s="423">
        <v>0</v>
      </c>
      <c r="H73" s="423">
        <v>0</v>
      </c>
      <c r="I73" s="423">
        <v>0</v>
      </c>
      <c r="J73" s="423">
        <v>0</v>
      </c>
      <c r="K73" s="423">
        <v>0</v>
      </c>
      <c r="L73" s="423">
        <v>0</v>
      </c>
      <c r="M73" s="423">
        <v>0</v>
      </c>
      <c r="N73" s="423">
        <v>0</v>
      </c>
      <c r="O73" s="423">
        <v>0</v>
      </c>
      <c r="P73" s="423">
        <v>0</v>
      </c>
      <c r="Q73" s="423">
        <v>0</v>
      </c>
      <c r="R73" s="423">
        <v>0</v>
      </c>
      <c r="S73" s="423">
        <v>0</v>
      </c>
      <c r="T73" s="423">
        <v>0</v>
      </c>
      <c r="U73" s="423">
        <v>0</v>
      </c>
      <c r="V73" s="423">
        <v>0</v>
      </c>
      <c r="W73" s="423">
        <v>0</v>
      </c>
      <c r="X73" s="423">
        <v>0</v>
      </c>
      <c r="Y73" s="423">
        <v>0</v>
      </c>
      <c r="Z73" s="423">
        <v>0</v>
      </c>
      <c r="AA73" s="423">
        <v>0</v>
      </c>
      <c r="AB73" s="423">
        <v>0</v>
      </c>
      <c r="AC73" s="423">
        <v>0</v>
      </c>
      <c r="AD73" s="423">
        <v>0</v>
      </c>
      <c r="AE73" s="423">
        <v>0</v>
      </c>
      <c r="AF73" s="423">
        <v>0</v>
      </c>
      <c r="AG73" s="423">
        <v>0</v>
      </c>
      <c r="AH73" s="423">
        <v>0</v>
      </c>
      <c r="AI73" s="423">
        <v>0</v>
      </c>
      <c r="AJ73" s="423">
        <v>0</v>
      </c>
      <c r="AK73" s="423">
        <v>0</v>
      </c>
      <c r="AL73" s="423">
        <v>0</v>
      </c>
      <c r="AM73" s="423">
        <v>0</v>
      </c>
      <c r="AN73" s="423">
        <v>0</v>
      </c>
      <c r="AO73" s="423">
        <v>0</v>
      </c>
      <c r="AP73" s="423">
        <v>0</v>
      </c>
      <c r="AQ73" s="423">
        <v>0</v>
      </c>
      <c r="AR73" s="423">
        <v>0</v>
      </c>
      <c r="AS73" s="423">
        <v>0</v>
      </c>
      <c r="AT73" s="423">
        <v>0</v>
      </c>
      <c r="AU73" s="423">
        <v>0</v>
      </c>
      <c r="AV73" s="423">
        <v>0</v>
      </c>
      <c r="AW73" s="423">
        <v>0</v>
      </c>
      <c r="AX73" s="423">
        <v>0</v>
      </c>
      <c r="AY73" s="423">
        <v>0</v>
      </c>
      <c r="AZ73" s="423">
        <v>0</v>
      </c>
      <c r="BA73" s="423">
        <v>0</v>
      </c>
      <c r="BB73" s="423">
        <v>0</v>
      </c>
      <c r="BC73" s="423">
        <v>0</v>
      </c>
      <c r="BD73" s="423">
        <v>0</v>
      </c>
      <c r="BE73" s="423">
        <v>0</v>
      </c>
      <c r="BF73" s="423">
        <v>0</v>
      </c>
      <c r="BG73" s="423">
        <v>0</v>
      </c>
      <c r="BH73" s="423">
        <v>0</v>
      </c>
      <c r="BI73" s="516">
        <v>0</v>
      </c>
      <c r="BJ73" s="516">
        <v>0</v>
      </c>
      <c r="BK73" s="516">
        <v>0</v>
      </c>
      <c r="BL73" s="516">
        <v>0</v>
      </c>
      <c r="BM73" s="516">
        <v>0</v>
      </c>
      <c r="BN73" s="516">
        <v>0</v>
      </c>
      <c r="BO73" s="516">
        <v>0</v>
      </c>
      <c r="BP73" s="516">
        <v>0</v>
      </c>
      <c r="BQ73" s="516">
        <v>0</v>
      </c>
      <c r="BR73" s="516">
        <v>0</v>
      </c>
      <c r="BS73" s="516">
        <v>0</v>
      </c>
      <c r="BT73" s="516">
        <v>0</v>
      </c>
      <c r="BU73" s="516">
        <v>0</v>
      </c>
      <c r="BV73" s="516">
        <v>0</v>
      </c>
      <c r="BW73" s="516">
        <v>0</v>
      </c>
      <c r="BX73" s="516">
        <v>0</v>
      </c>
      <c r="BY73" s="516">
        <v>0</v>
      </c>
      <c r="BZ73" s="516">
        <v>0</v>
      </c>
      <c r="CA73" s="516">
        <v>0</v>
      </c>
      <c r="CB73" s="516">
        <v>0</v>
      </c>
      <c r="CC73" s="516">
        <v>0</v>
      </c>
      <c r="CD73" s="516">
        <v>0</v>
      </c>
      <c r="CE73" s="516">
        <v>0</v>
      </c>
      <c r="CF73" s="516">
        <v>0</v>
      </c>
      <c r="CG73" s="516">
        <v>0</v>
      </c>
      <c r="CH73" s="516">
        <v>0</v>
      </c>
      <c r="CI73" s="516">
        <v>0</v>
      </c>
      <c r="CJ73" s="516">
        <v>0</v>
      </c>
      <c r="CK73" s="423" t="s">
        <v>190</v>
      </c>
      <c r="CL73" s="105"/>
    </row>
    <row r="74" spans="1:90" ht="48" customHeight="1" x14ac:dyDescent="0.25">
      <c r="A74" s="105"/>
      <c r="B74" s="394" t="s">
        <v>183</v>
      </c>
      <c r="C74" s="395" t="s">
        <v>184</v>
      </c>
      <c r="D74" s="394" t="s">
        <v>93</v>
      </c>
      <c r="E74" s="405">
        <f>SUBTOTAL(9,E75:E86)</f>
        <v>1.5501</v>
      </c>
      <c r="F74" s="405">
        <f t="shared" ref="F74:BQ74" si="59">SUBTOTAL(9,F75:F86)</f>
        <v>0</v>
      </c>
      <c r="G74" s="405">
        <f t="shared" si="59"/>
        <v>6.6890999999999998</v>
      </c>
      <c r="H74" s="405">
        <f t="shared" si="59"/>
        <v>1.18</v>
      </c>
      <c r="I74" s="405">
        <f t="shared" si="59"/>
        <v>5.6141000000000005</v>
      </c>
      <c r="J74" s="405">
        <f t="shared" si="59"/>
        <v>0</v>
      </c>
      <c r="K74" s="405">
        <f t="shared" si="59"/>
        <v>0</v>
      </c>
      <c r="L74" s="405">
        <f t="shared" si="59"/>
        <v>1.8</v>
      </c>
      <c r="M74" s="405">
        <f t="shared" si="59"/>
        <v>0</v>
      </c>
      <c r="N74" s="405">
        <f t="shared" si="59"/>
        <v>6.6890999999999998</v>
      </c>
      <c r="O74" s="405">
        <f t="shared" si="59"/>
        <v>1.18</v>
      </c>
      <c r="P74" s="405">
        <f t="shared" si="59"/>
        <v>5.6141000000000005</v>
      </c>
      <c r="Q74" s="405">
        <f t="shared" si="59"/>
        <v>0</v>
      </c>
      <c r="R74" s="405">
        <f t="shared" si="59"/>
        <v>0</v>
      </c>
      <c r="S74" s="405">
        <f t="shared" si="59"/>
        <v>0</v>
      </c>
      <c r="T74" s="405">
        <f t="shared" si="59"/>
        <v>0</v>
      </c>
      <c r="U74" s="405">
        <f t="shared" si="59"/>
        <v>0</v>
      </c>
      <c r="V74" s="405">
        <f t="shared" si="59"/>
        <v>0</v>
      </c>
      <c r="W74" s="405">
        <f t="shared" si="59"/>
        <v>0</v>
      </c>
      <c r="X74" s="405">
        <f t="shared" si="59"/>
        <v>0</v>
      </c>
      <c r="Y74" s="405">
        <f t="shared" si="59"/>
        <v>0</v>
      </c>
      <c r="Z74" s="405">
        <f t="shared" si="59"/>
        <v>0</v>
      </c>
      <c r="AA74" s="405">
        <f t="shared" si="59"/>
        <v>0</v>
      </c>
      <c r="AB74" s="405">
        <f t="shared" si="59"/>
        <v>0</v>
      </c>
      <c r="AC74" s="405">
        <f t="shared" si="59"/>
        <v>0</v>
      </c>
      <c r="AD74" s="405">
        <f t="shared" si="59"/>
        <v>0</v>
      </c>
      <c r="AE74" s="405">
        <f t="shared" si="59"/>
        <v>0</v>
      </c>
      <c r="AF74" s="405">
        <f t="shared" si="59"/>
        <v>0</v>
      </c>
      <c r="AG74" s="405">
        <f t="shared" si="59"/>
        <v>0.55000000000000004</v>
      </c>
      <c r="AH74" s="405">
        <f t="shared" si="59"/>
        <v>0</v>
      </c>
      <c r="AI74" s="405">
        <f t="shared" si="59"/>
        <v>3.5550999999999999</v>
      </c>
      <c r="AJ74" s="405">
        <f t="shared" si="59"/>
        <v>1.18</v>
      </c>
      <c r="AK74" s="405">
        <f t="shared" si="59"/>
        <v>2.7191000000000001</v>
      </c>
      <c r="AL74" s="405">
        <f t="shared" si="59"/>
        <v>0</v>
      </c>
      <c r="AM74" s="405">
        <f t="shared" si="59"/>
        <v>0</v>
      </c>
      <c r="AN74" s="405">
        <f t="shared" si="59"/>
        <v>0.55000000000000004</v>
      </c>
      <c r="AO74" s="405">
        <f t="shared" si="59"/>
        <v>0</v>
      </c>
      <c r="AP74" s="405">
        <f t="shared" si="59"/>
        <v>5.8869999999999996</v>
      </c>
      <c r="AQ74" s="405">
        <f t="shared" si="59"/>
        <v>1.18</v>
      </c>
      <c r="AR74" s="405">
        <f t="shared" si="59"/>
        <v>3.2370000000000001</v>
      </c>
      <c r="AS74" s="405">
        <f t="shared" si="59"/>
        <v>0</v>
      </c>
      <c r="AT74" s="405">
        <f t="shared" si="59"/>
        <v>0</v>
      </c>
      <c r="AU74" s="405">
        <f t="shared" si="59"/>
        <v>0.25009999999999999</v>
      </c>
      <c r="AV74" s="405">
        <f t="shared" si="59"/>
        <v>0</v>
      </c>
      <c r="AW74" s="405">
        <f t="shared" si="59"/>
        <v>2.3319999999999999</v>
      </c>
      <c r="AX74" s="405">
        <f t="shared" si="59"/>
        <v>0</v>
      </c>
      <c r="AY74" s="405">
        <f t="shared" si="59"/>
        <v>0.89800000000000002</v>
      </c>
      <c r="AZ74" s="405">
        <f t="shared" si="59"/>
        <v>0</v>
      </c>
      <c r="BA74" s="405">
        <f t="shared" si="59"/>
        <v>0</v>
      </c>
      <c r="BB74" s="405">
        <f t="shared" si="59"/>
        <v>0.5</v>
      </c>
      <c r="BC74" s="405">
        <f t="shared" si="59"/>
        <v>0</v>
      </c>
      <c r="BD74" s="405">
        <f t="shared" si="59"/>
        <v>1E-4</v>
      </c>
      <c r="BE74" s="405">
        <f t="shared" si="59"/>
        <v>0</v>
      </c>
      <c r="BF74" s="405">
        <f t="shared" si="59"/>
        <v>0.38009999999999999</v>
      </c>
      <c r="BG74" s="405">
        <f t="shared" si="59"/>
        <v>0</v>
      </c>
      <c r="BH74" s="405">
        <f t="shared" si="59"/>
        <v>0</v>
      </c>
      <c r="BI74" s="405">
        <f t="shared" si="59"/>
        <v>0.75</v>
      </c>
      <c r="BJ74" s="405">
        <f t="shared" si="59"/>
        <v>0</v>
      </c>
      <c r="BK74" s="405">
        <f t="shared" si="59"/>
        <v>0.80199999999999994</v>
      </c>
      <c r="BL74" s="405">
        <f t="shared" si="59"/>
        <v>0</v>
      </c>
      <c r="BM74" s="405">
        <f t="shared" si="59"/>
        <v>1.9970000000000001</v>
      </c>
      <c r="BN74" s="405">
        <f t="shared" si="59"/>
        <v>0</v>
      </c>
      <c r="BO74" s="405">
        <f t="shared" si="59"/>
        <v>0</v>
      </c>
      <c r="BP74" s="405">
        <f t="shared" si="59"/>
        <v>0.75</v>
      </c>
      <c r="BQ74" s="405">
        <f t="shared" si="59"/>
        <v>0</v>
      </c>
      <c r="BR74" s="405">
        <f t="shared" ref="BR74:CI74" si="60">SUBTOTAL(9,BR75:BR86)</f>
        <v>0.80199999999999994</v>
      </c>
      <c r="BS74" s="405">
        <f t="shared" si="60"/>
        <v>0</v>
      </c>
      <c r="BT74" s="405">
        <f t="shared" si="60"/>
        <v>1.9970000000000001</v>
      </c>
      <c r="BU74" s="405">
        <f t="shared" si="60"/>
        <v>0</v>
      </c>
      <c r="BV74" s="405">
        <f t="shared" si="60"/>
        <v>0</v>
      </c>
      <c r="BW74" s="405">
        <f t="shared" si="60"/>
        <v>1.5501</v>
      </c>
      <c r="BX74" s="405">
        <f t="shared" si="60"/>
        <v>0</v>
      </c>
      <c r="BY74" s="405">
        <f t="shared" si="60"/>
        <v>6.6890999999999998</v>
      </c>
      <c r="BZ74" s="405">
        <f t="shared" si="60"/>
        <v>1.18</v>
      </c>
      <c r="CA74" s="405">
        <f t="shared" si="60"/>
        <v>5.6141000000000005</v>
      </c>
      <c r="CB74" s="405">
        <f t="shared" si="60"/>
        <v>0</v>
      </c>
      <c r="CC74" s="405">
        <f t="shared" si="60"/>
        <v>0</v>
      </c>
      <c r="CD74" s="405">
        <f t="shared" si="60"/>
        <v>1.8</v>
      </c>
      <c r="CE74" s="405">
        <f t="shared" si="60"/>
        <v>0</v>
      </c>
      <c r="CF74" s="405">
        <f t="shared" si="60"/>
        <v>6.6890999999999998</v>
      </c>
      <c r="CG74" s="405">
        <f t="shared" si="60"/>
        <v>1.18</v>
      </c>
      <c r="CH74" s="405">
        <f t="shared" si="60"/>
        <v>5.6141000000000005</v>
      </c>
      <c r="CI74" s="405">
        <f t="shared" si="60"/>
        <v>0</v>
      </c>
      <c r="CJ74" s="405">
        <f>SUBTOTAL(9,CJ75:CJ86)</f>
        <v>0</v>
      </c>
      <c r="CK74" s="405">
        <f>SUBTOTAL(9,CK75:CK86)</f>
        <v>0</v>
      </c>
      <c r="CL74" s="105"/>
    </row>
    <row r="75" spans="1:90" s="510" customFormat="1" ht="33" customHeight="1" x14ac:dyDescent="0.25">
      <c r="B75" s="388" t="s">
        <v>183</v>
      </c>
      <c r="C75" s="406" t="s">
        <v>728</v>
      </c>
      <c r="D75" s="686" t="s">
        <v>727</v>
      </c>
      <c r="E75" s="402">
        <f t="shared" ref="E75:P77" si="61">AG75+AU75+BI75</f>
        <v>0</v>
      </c>
      <c r="F75" s="402">
        <f t="shared" si="61"/>
        <v>0</v>
      </c>
      <c r="G75" s="402">
        <f t="shared" si="61"/>
        <v>0</v>
      </c>
      <c r="H75" s="402">
        <f t="shared" si="61"/>
        <v>0</v>
      </c>
      <c r="I75" s="402">
        <f t="shared" si="61"/>
        <v>0.84499999999999997</v>
      </c>
      <c r="J75" s="402">
        <f t="shared" si="61"/>
        <v>0</v>
      </c>
      <c r="K75" s="402">
        <f t="shared" si="61"/>
        <v>0</v>
      </c>
      <c r="L75" s="77">
        <f t="shared" si="61"/>
        <v>0</v>
      </c>
      <c r="M75" s="77">
        <f t="shared" si="61"/>
        <v>0</v>
      </c>
      <c r="N75" s="77">
        <f t="shared" si="61"/>
        <v>0</v>
      </c>
      <c r="O75" s="77">
        <f t="shared" si="61"/>
        <v>0</v>
      </c>
      <c r="P75" s="77">
        <f t="shared" si="61"/>
        <v>0.84499999999999997</v>
      </c>
      <c r="Q75" s="77"/>
      <c r="R75" s="401"/>
      <c r="S75" s="401"/>
      <c r="T75" s="401"/>
      <c r="U75" s="401"/>
      <c r="V75" s="401"/>
      <c r="W75" s="401"/>
      <c r="X75" s="401"/>
      <c r="Y75" s="401"/>
      <c r="Z75" s="401"/>
      <c r="AA75" s="401"/>
      <c r="AB75" s="401"/>
      <c r="AC75" s="401"/>
      <c r="AD75" s="401"/>
      <c r="AE75" s="401"/>
      <c r="AF75" s="401"/>
      <c r="AG75" s="401"/>
      <c r="AH75" s="401"/>
      <c r="AI75" s="401"/>
      <c r="AJ75" s="401"/>
      <c r="AK75" s="402">
        <v>0.84499999999999997</v>
      </c>
      <c r="AL75" s="401"/>
      <c r="AM75" s="401"/>
      <c r="AN75" s="401"/>
      <c r="AO75" s="401"/>
      <c r="AP75" s="401"/>
      <c r="AQ75" s="401"/>
      <c r="AR75" s="402">
        <v>0.84499999999999997</v>
      </c>
      <c r="AS75" s="401"/>
      <c r="AT75" s="401"/>
      <c r="AU75" s="402"/>
      <c r="AV75" s="402"/>
      <c r="AW75" s="402"/>
      <c r="AX75" s="402"/>
      <c r="AY75" s="402"/>
      <c r="AZ75" s="402"/>
      <c r="BA75" s="402"/>
      <c r="BB75" s="401"/>
      <c r="BC75" s="401"/>
      <c r="BD75" s="401"/>
      <c r="BE75" s="401"/>
      <c r="BF75" s="401"/>
      <c r="BG75" s="401"/>
      <c r="BH75" s="401"/>
      <c r="BI75" s="402"/>
      <c r="BJ75" s="402"/>
      <c r="BK75" s="402"/>
      <c r="BL75" s="402"/>
      <c r="BM75" s="402"/>
      <c r="BN75" s="402"/>
      <c r="BO75" s="402"/>
      <c r="BP75" s="401"/>
      <c r="BQ75" s="401"/>
      <c r="BR75" s="401"/>
      <c r="BS75" s="401"/>
      <c r="BT75" s="401"/>
      <c r="BU75" s="401"/>
      <c r="BV75" s="401"/>
      <c r="BW75" s="402">
        <f t="shared" ref="BW75:CC75" si="62">BI75+AU75+AG75+S75</f>
        <v>0</v>
      </c>
      <c r="BX75" s="402">
        <f t="shared" si="62"/>
        <v>0</v>
      </c>
      <c r="BY75" s="402">
        <f t="shared" si="62"/>
        <v>0</v>
      </c>
      <c r="BZ75" s="402">
        <f t="shared" si="62"/>
        <v>0</v>
      </c>
      <c r="CA75" s="402">
        <f t="shared" si="62"/>
        <v>0.84499999999999997</v>
      </c>
      <c r="CB75" s="402">
        <f t="shared" si="62"/>
        <v>0</v>
      </c>
      <c r="CC75" s="402">
        <f t="shared" si="62"/>
        <v>0</v>
      </c>
      <c r="CD75" s="402">
        <f t="shared" ref="CD75" si="63">BP75+BB75+AN75+Z75</f>
        <v>0</v>
      </c>
      <c r="CE75" s="402">
        <f t="shared" ref="CE75" si="64">BQ75+BC75+AO75+AA75</f>
        <v>0</v>
      </c>
      <c r="CF75" s="402">
        <f t="shared" ref="CF75" si="65">BR75+BD75+AP75+AB75</f>
        <v>0</v>
      </c>
      <c r="CG75" s="402">
        <f t="shared" ref="CG75" si="66">BS75+BE75+AQ75+AC75</f>
        <v>0</v>
      </c>
      <c r="CH75" s="402">
        <f t="shared" ref="CH75" si="67">BT75+BF75+AR75+AD75</f>
        <v>0.84499999999999997</v>
      </c>
      <c r="CI75" s="402">
        <f t="shared" ref="CI75" si="68">BU75+BG75+AS75+AE75</f>
        <v>0</v>
      </c>
      <c r="CJ75" s="402">
        <f t="shared" ref="CJ75" si="69">BV75+BH75+AT75+AF75</f>
        <v>0</v>
      </c>
      <c r="CK75" s="401"/>
    </row>
    <row r="76" spans="1:90" s="510" customFormat="1" ht="33" customHeight="1" x14ac:dyDescent="0.25">
      <c r="B76" s="388" t="s">
        <v>183</v>
      </c>
      <c r="C76" s="406" t="s">
        <v>729</v>
      </c>
      <c r="D76" s="686" t="s">
        <v>730</v>
      </c>
      <c r="E76" s="402">
        <f t="shared" ref="E76:E86" si="70">AG76+AU76+BI76</f>
        <v>0</v>
      </c>
      <c r="F76" s="402">
        <f t="shared" ref="F76:F86" si="71">AH76+AV76+BJ76</f>
        <v>0</v>
      </c>
      <c r="G76" s="402">
        <f t="shared" ref="G76:G86" si="72">AI76+AW76+BK76</f>
        <v>3.0329999999999999</v>
      </c>
      <c r="H76" s="402">
        <f t="shared" ref="H76:H86" si="73">AJ76+AX76+BL76</f>
        <v>0</v>
      </c>
      <c r="I76" s="402">
        <f t="shared" ref="I76:I86" si="74">AK76+AY76+BM76</f>
        <v>0</v>
      </c>
      <c r="J76" s="402">
        <f t="shared" ref="J76:J86" si="75">AL76+AZ76+BN76</f>
        <v>0</v>
      </c>
      <c r="K76" s="402">
        <f t="shared" ref="K76:K86" si="76">AM76+BA76+BO76</f>
        <v>0</v>
      </c>
      <c r="L76" s="77">
        <f t="shared" si="61"/>
        <v>0</v>
      </c>
      <c r="M76" s="77">
        <f t="shared" si="61"/>
        <v>0</v>
      </c>
      <c r="N76" s="77">
        <f t="shared" si="61"/>
        <v>3.0329999999999999</v>
      </c>
      <c r="O76" s="77">
        <f t="shared" si="61"/>
        <v>0</v>
      </c>
      <c r="P76" s="77">
        <f t="shared" si="61"/>
        <v>0</v>
      </c>
      <c r="Q76" s="77"/>
      <c r="R76" s="401"/>
      <c r="S76" s="401"/>
      <c r="T76" s="401"/>
      <c r="U76" s="401"/>
      <c r="V76" s="401"/>
      <c r="W76" s="401"/>
      <c r="X76" s="401"/>
      <c r="Y76" s="401"/>
      <c r="Z76" s="401"/>
      <c r="AA76" s="401"/>
      <c r="AB76" s="401"/>
      <c r="AC76" s="401"/>
      <c r="AD76" s="401"/>
      <c r="AE76" s="401"/>
      <c r="AF76" s="401"/>
      <c r="AG76" s="401"/>
      <c r="AH76" s="401"/>
      <c r="AI76" s="402">
        <v>3.0329999999999999</v>
      </c>
      <c r="AJ76" s="401"/>
      <c r="AK76" s="402"/>
      <c r="AL76" s="401"/>
      <c r="AM76" s="401"/>
      <c r="AN76" s="401"/>
      <c r="AO76" s="401"/>
      <c r="AP76" s="402">
        <v>3.0329999999999999</v>
      </c>
      <c r="AQ76" s="401"/>
      <c r="AR76" s="401"/>
      <c r="AS76" s="401"/>
      <c r="AT76" s="401"/>
      <c r="AU76" s="402"/>
      <c r="AV76" s="402"/>
      <c r="AW76" s="402"/>
      <c r="AX76" s="402"/>
      <c r="AY76" s="402"/>
      <c r="AZ76" s="402"/>
      <c r="BA76" s="402"/>
      <c r="BB76" s="401"/>
      <c r="BC76" s="401"/>
      <c r="BD76" s="401"/>
      <c r="BE76" s="401"/>
      <c r="BF76" s="401"/>
      <c r="BG76" s="401"/>
      <c r="BH76" s="401"/>
      <c r="BI76" s="402"/>
      <c r="BJ76" s="402"/>
      <c r="BK76" s="402"/>
      <c r="BL76" s="402"/>
      <c r="BM76" s="402"/>
      <c r="BN76" s="402"/>
      <c r="BO76" s="402"/>
      <c r="BP76" s="401"/>
      <c r="BQ76" s="401"/>
      <c r="BR76" s="401"/>
      <c r="BS76" s="401"/>
      <c r="BT76" s="401"/>
      <c r="BU76" s="401"/>
      <c r="BV76" s="401"/>
      <c r="BW76" s="402">
        <f t="shared" ref="BW76:BW86" si="77">BI76+AU76+AG76+S76</f>
        <v>0</v>
      </c>
      <c r="BX76" s="402">
        <f t="shared" ref="BX76:BX86" si="78">BJ76+AV76+AH76+T76</f>
        <v>0</v>
      </c>
      <c r="BY76" s="402">
        <f t="shared" ref="BY76:BY86" si="79">BK76+AW76+AI76+U76</f>
        <v>3.0329999999999999</v>
      </c>
      <c r="BZ76" s="402">
        <f t="shared" ref="BZ76:BZ86" si="80">BL76+AX76+AJ76+V76</f>
        <v>0</v>
      </c>
      <c r="CA76" s="402">
        <f t="shared" ref="CA76:CA86" si="81">BM76+AY76+AK76+W76</f>
        <v>0</v>
      </c>
      <c r="CB76" s="402">
        <f t="shared" ref="CB76:CB86" si="82">BN76+AZ76+AL76+X76</f>
        <v>0</v>
      </c>
      <c r="CC76" s="402">
        <f t="shared" ref="CC76:CC86" si="83">BO76+BA76+AM76+Y76</f>
        <v>0</v>
      </c>
      <c r="CD76" s="402">
        <f t="shared" ref="CD76:CD86" si="84">BP76+BB76+AN76+Z76</f>
        <v>0</v>
      </c>
      <c r="CE76" s="402">
        <f t="shared" ref="CE76:CE86" si="85">BQ76+BC76+AO76+AA76</f>
        <v>0</v>
      </c>
      <c r="CF76" s="402">
        <f t="shared" ref="CF76:CF86" si="86">BR76+BD76+AP76+AB76</f>
        <v>3.0329999999999999</v>
      </c>
      <c r="CG76" s="402">
        <f t="shared" ref="CG76:CG86" si="87">BS76+BE76+AQ76+AC76</f>
        <v>0</v>
      </c>
      <c r="CH76" s="402">
        <f t="shared" ref="CH76:CH86" si="88">BT76+BF76+AR76+AD76</f>
        <v>0</v>
      </c>
      <c r="CI76" s="402">
        <f t="shared" ref="CI76:CI86" si="89">BU76+BG76+AS76+AE76</f>
        <v>0</v>
      </c>
      <c r="CJ76" s="402">
        <f t="shared" ref="CJ76:CJ86" si="90">BV76+BH76+AT76+AF76</f>
        <v>0</v>
      </c>
      <c r="CK76" s="401"/>
    </row>
    <row r="77" spans="1:90" s="510" customFormat="1" ht="33" customHeight="1" x14ac:dyDescent="0.25">
      <c r="B77" s="388" t="s">
        <v>183</v>
      </c>
      <c r="C77" s="406" t="s">
        <v>712</v>
      </c>
      <c r="D77" s="686" t="s">
        <v>733</v>
      </c>
      <c r="E77" s="402">
        <f t="shared" si="70"/>
        <v>0</v>
      </c>
      <c r="F77" s="402">
        <f t="shared" si="71"/>
        <v>0</v>
      </c>
      <c r="G77" s="402">
        <f t="shared" si="72"/>
        <v>0.52200000000000002</v>
      </c>
      <c r="H77" s="402">
        <f t="shared" si="73"/>
        <v>0</v>
      </c>
      <c r="I77" s="402">
        <f t="shared" si="74"/>
        <v>8.4000000000000005E-2</v>
      </c>
      <c r="J77" s="402">
        <f t="shared" si="75"/>
        <v>0</v>
      </c>
      <c r="K77" s="402">
        <f t="shared" si="76"/>
        <v>0</v>
      </c>
      <c r="L77" s="77">
        <f t="shared" si="61"/>
        <v>0</v>
      </c>
      <c r="M77" s="77">
        <f t="shared" si="61"/>
        <v>0</v>
      </c>
      <c r="N77" s="77">
        <f t="shared" si="61"/>
        <v>0.52200000000000002</v>
      </c>
      <c r="O77" s="77">
        <f t="shared" si="61"/>
        <v>0</v>
      </c>
      <c r="P77" s="77">
        <f t="shared" si="61"/>
        <v>8.4000000000000005E-2</v>
      </c>
      <c r="Q77" s="77"/>
      <c r="R77" s="401"/>
      <c r="S77" s="401"/>
      <c r="T77" s="401"/>
      <c r="U77" s="401"/>
      <c r="V77" s="401"/>
      <c r="W77" s="401"/>
      <c r="X77" s="401"/>
      <c r="Y77" s="401"/>
      <c r="Z77" s="401"/>
      <c r="AA77" s="401"/>
      <c r="AB77" s="401"/>
      <c r="AC77" s="401"/>
      <c r="AD77" s="401"/>
      <c r="AE77" s="401"/>
      <c r="AF77" s="401"/>
      <c r="AG77" s="401"/>
      <c r="AH77" s="401"/>
      <c r="AI77" s="402">
        <v>0.52200000000000002</v>
      </c>
      <c r="AJ77" s="401"/>
      <c r="AK77" s="402">
        <v>8.4000000000000005E-2</v>
      </c>
      <c r="AL77" s="401"/>
      <c r="AM77" s="401"/>
      <c r="AN77" s="401"/>
      <c r="AO77" s="401"/>
      <c r="AP77" s="402">
        <v>0.52200000000000002</v>
      </c>
      <c r="AQ77" s="402"/>
      <c r="AR77" s="402">
        <v>8.4000000000000005E-2</v>
      </c>
      <c r="AS77" s="401"/>
      <c r="AT77" s="401"/>
      <c r="AU77" s="402"/>
      <c r="AV77" s="402"/>
      <c r="AW77" s="402"/>
      <c r="AX77" s="402"/>
      <c r="AY77" s="402"/>
      <c r="AZ77" s="402"/>
      <c r="BA77" s="402"/>
      <c r="BB77" s="401"/>
      <c r="BC77" s="401"/>
      <c r="BD77" s="401"/>
      <c r="BE77" s="401"/>
      <c r="BF77" s="401"/>
      <c r="BG77" s="401"/>
      <c r="BH77" s="401"/>
      <c r="BI77" s="402"/>
      <c r="BJ77" s="402"/>
      <c r="BK77" s="402"/>
      <c r="BL77" s="402"/>
      <c r="BM77" s="402"/>
      <c r="BN77" s="402"/>
      <c r="BO77" s="402"/>
      <c r="BP77" s="401"/>
      <c r="BQ77" s="401"/>
      <c r="BR77" s="401"/>
      <c r="BS77" s="401"/>
      <c r="BT77" s="401"/>
      <c r="BU77" s="401"/>
      <c r="BV77" s="401"/>
      <c r="BW77" s="402">
        <f t="shared" si="77"/>
        <v>0</v>
      </c>
      <c r="BX77" s="402">
        <f t="shared" si="78"/>
        <v>0</v>
      </c>
      <c r="BY77" s="402">
        <f t="shared" si="79"/>
        <v>0.52200000000000002</v>
      </c>
      <c r="BZ77" s="402">
        <f t="shared" si="80"/>
        <v>0</v>
      </c>
      <c r="CA77" s="402">
        <f t="shared" si="81"/>
        <v>8.4000000000000005E-2</v>
      </c>
      <c r="CB77" s="402">
        <f t="shared" si="82"/>
        <v>0</v>
      </c>
      <c r="CC77" s="402">
        <f t="shared" si="83"/>
        <v>0</v>
      </c>
      <c r="CD77" s="402">
        <f t="shared" si="84"/>
        <v>0</v>
      </c>
      <c r="CE77" s="402">
        <f t="shared" si="85"/>
        <v>0</v>
      </c>
      <c r="CF77" s="402">
        <f t="shared" si="86"/>
        <v>0.52200000000000002</v>
      </c>
      <c r="CG77" s="402">
        <f t="shared" si="87"/>
        <v>0</v>
      </c>
      <c r="CH77" s="402">
        <f t="shared" si="88"/>
        <v>8.4000000000000005E-2</v>
      </c>
      <c r="CI77" s="402">
        <f t="shared" si="89"/>
        <v>0</v>
      </c>
      <c r="CJ77" s="402">
        <f t="shared" si="90"/>
        <v>0</v>
      </c>
      <c r="CK77" s="401"/>
    </row>
    <row r="78" spans="1:90" s="710" customFormat="1" ht="33" customHeight="1" x14ac:dyDescent="0.25">
      <c r="B78" s="388" t="s">
        <v>183</v>
      </c>
      <c r="C78" s="453" t="s">
        <v>711</v>
      </c>
      <c r="D78" s="645" t="s">
        <v>829</v>
      </c>
      <c r="E78" s="77">
        <f>AG78+AU78+BI78</f>
        <v>0.55000000000000004</v>
      </c>
      <c r="F78" s="77">
        <f>AH78+AV78+BJ78</f>
        <v>0</v>
      </c>
      <c r="G78" s="77">
        <f>AI78+AW78+BK78</f>
        <v>0</v>
      </c>
      <c r="H78" s="77">
        <f>AJ78+AX78+BL78</f>
        <v>1.18</v>
      </c>
      <c r="I78" s="77">
        <f>AK78+AY78+BM78</f>
        <v>1.79</v>
      </c>
      <c r="J78" s="77"/>
      <c r="K78" s="77"/>
      <c r="L78" s="77">
        <f>AN78+BB78+BP78</f>
        <v>0.55000000000000004</v>
      </c>
      <c r="M78" s="77">
        <f>AO78+BC78+BQ78</f>
        <v>0</v>
      </c>
      <c r="N78" s="77">
        <f>AP78+BD78+BR78</f>
        <v>0</v>
      </c>
      <c r="O78" s="77">
        <f>AQ78+BE78+BS78</f>
        <v>1.18</v>
      </c>
      <c r="P78" s="77">
        <f>AR78+BF78+BT78</f>
        <v>1.79</v>
      </c>
      <c r="Q78" s="77"/>
      <c r="R78" s="77"/>
      <c r="S78" s="77"/>
      <c r="T78" s="77"/>
      <c r="U78" s="77"/>
      <c r="V78" s="77"/>
      <c r="W78" s="77"/>
      <c r="X78" s="77"/>
      <c r="Y78" s="77"/>
      <c r="Z78" s="77"/>
      <c r="AA78" s="77"/>
      <c r="AB78" s="77"/>
      <c r="AC78" s="77"/>
      <c r="AD78" s="77"/>
      <c r="AE78" s="77"/>
      <c r="AF78" s="77"/>
      <c r="AG78" s="77">
        <v>0.55000000000000004</v>
      </c>
      <c r="AH78" s="77"/>
      <c r="AI78" s="77"/>
      <c r="AJ78" s="508">
        <v>1.18</v>
      </c>
      <c r="AK78" s="77">
        <v>1.79</v>
      </c>
      <c r="AL78" s="77"/>
      <c r="AM78" s="77"/>
      <c r="AN78" s="77">
        <v>0.55000000000000004</v>
      </c>
      <c r="AO78" s="77"/>
      <c r="AP78" s="77"/>
      <c r="AQ78" s="77">
        <v>1.18</v>
      </c>
      <c r="AR78" s="77">
        <v>1.79</v>
      </c>
      <c r="AS78" s="77"/>
      <c r="AT78" s="77"/>
      <c r="AU78" s="77"/>
      <c r="AV78" s="77"/>
      <c r="AW78" s="77"/>
      <c r="AX78" s="77"/>
      <c r="AY78" s="77"/>
      <c r="AZ78" s="77"/>
      <c r="BA78" s="77"/>
      <c r="BB78" s="77"/>
      <c r="BC78" s="77"/>
      <c r="BD78" s="77"/>
      <c r="BE78" s="77"/>
      <c r="BF78" s="77"/>
      <c r="BG78" s="77"/>
      <c r="BH78" s="77"/>
      <c r="BI78" s="77"/>
      <c r="BJ78" s="77"/>
      <c r="BK78" s="77"/>
      <c r="BL78" s="77"/>
      <c r="BM78" s="77"/>
      <c r="BN78" s="77"/>
      <c r="BO78" s="77"/>
      <c r="BP78" s="77"/>
      <c r="BQ78" s="77"/>
      <c r="BR78" s="77"/>
      <c r="BS78" s="77"/>
      <c r="BT78" s="77"/>
      <c r="BU78" s="77"/>
      <c r="BV78" s="77"/>
      <c r="BW78" s="77">
        <f t="shared" ref="BW78:CC79" si="91">BI78+AU78+AG78+S78</f>
        <v>0.55000000000000004</v>
      </c>
      <c r="BX78" s="77">
        <f t="shared" si="91"/>
        <v>0</v>
      </c>
      <c r="BY78" s="77">
        <f t="shared" si="91"/>
        <v>0</v>
      </c>
      <c r="BZ78" s="77">
        <f t="shared" si="91"/>
        <v>1.18</v>
      </c>
      <c r="CA78" s="77">
        <f t="shared" si="91"/>
        <v>1.79</v>
      </c>
      <c r="CB78" s="77">
        <f t="shared" si="91"/>
        <v>0</v>
      </c>
      <c r="CC78" s="77">
        <f t="shared" si="91"/>
        <v>0</v>
      </c>
      <c r="CD78" s="402">
        <f t="shared" si="84"/>
        <v>0.55000000000000004</v>
      </c>
      <c r="CE78" s="402">
        <f t="shared" si="85"/>
        <v>0</v>
      </c>
      <c r="CF78" s="402">
        <f t="shared" si="86"/>
        <v>0</v>
      </c>
      <c r="CG78" s="402">
        <f t="shared" si="87"/>
        <v>1.18</v>
      </c>
      <c r="CH78" s="402">
        <f t="shared" si="88"/>
        <v>1.79</v>
      </c>
      <c r="CI78" s="402">
        <f t="shared" si="89"/>
        <v>0</v>
      </c>
      <c r="CJ78" s="402">
        <f t="shared" si="90"/>
        <v>0</v>
      </c>
      <c r="CK78" s="77"/>
    </row>
    <row r="79" spans="1:90" s="710" customFormat="1" ht="33" customHeight="1" x14ac:dyDescent="0.25">
      <c r="B79" s="388" t="s">
        <v>183</v>
      </c>
      <c r="C79" s="453" t="s">
        <v>707</v>
      </c>
      <c r="D79" s="645" t="s">
        <v>830</v>
      </c>
      <c r="E79" s="77">
        <f>AG79+AU79+BI79</f>
        <v>0.25</v>
      </c>
      <c r="F79" s="77"/>
      <c r="G79" s="77"/>
      <c r="H79" s="77"/>
      <c r="I79" s="77">
        <f>AK79+AY79+BM79</f>
        <v>0.38</v>
      </c>
      <c r="J79" s="77"/>
      <c r="K79" s="77"/>
      <c r="L79" s="77">
        <f t="shared" ref="L79:L86" si="92">AN79+BB79+BP79</f>
        <v>0.25</v>
      </c>
      <c r="M79" s="77">
        <f t="shared" ref="M79:M86" si="93">AO79+BC79+BQ79</f>
        <v>0</v>
      </c>
      <c r="N79" s="77">
        <f t="shared" ref="N79:N86" si="94">AP79+BD79+BR79</f>
        <v>0</v>
      </c>
      <c r="O79" s="77">
        <f t="shared" ref="O79:O86" si="95">AQ79+BE79+BS79</f>
        <v>0</v>
      </c>
      <c r="P79" s="77">
        <f t="shared" ref="P79:P86" si="96">AR79+BF79+BT79</f>
        <v>0.38</v>
      </c>
      <c r="Q79" s="77"/>
      <c r="R79" s="77"/>
      <c r="S79" s="77"/>
      <c r="T79" s="77"/>
      <c r="U79" s="77"/>
      <c r="V79" s="77"/>
      <c r="W79" s="77"/>
      <c r="X79" s="77"/>
      <c r="Y79" s="77"/>
      <c r="Z79" s="77"/>
      <c r="AA79" s="77"/>
      <c r="AB79" s="77"/>
      <c r="AC79" s="77"/>
      <c r="AD79" s="77"/>
      <c r="AE79" s="77"/>
      <c r="AF79" s="77"/>
      <c r="AG79" s="508"/>
      <c r="AH79" s="77"/>
      <c r="AI79" s="77"/>
      <c r="AJ79" s="77"/>
      <c r="AK79" s="77"/>
      <c r="AL79" s="77"/>
      <c r="AM79" s="77"/>
      <c r="AN79" s="77"/>
      <c r="AO79" s="77"/>
      <c r="AP79" s="77"/>
      <c r="AQ79" s="77"/>
      <c r="AR79" s="77"/>
      <c r="AS79" s="77"/>
      <c r="AT79" s="77"/>
      <c r="AU79" s="77">
        <v>0.25</v>
      </c>
      <c r="AV79" s="77"/>
      <c r="AW79" s="77"/>
      <c r="AX79" s="77"/>
      <c r="AY79" s="77">
        <v>0.38</v>
      </c>
      <c r="AZ79" s="77"/>
      <c r="BA79" s="77"/>
      <c r="BB79" s="77">
        <v>0.25</v>
      </c>
      <c r="BC79" s="77"/>
      <c r="BD79" s="77"/>
      <c r="BE79" s="77"/>
      <c r="BF79" s="77">
        <v>0.38</v>
      </c>
      <c r="BG79" s="77"/>
      <c r="BH79" s="77"/>
      <c r="BI79" s="77"/>
      <c r="BJ79" s="77"/>
      <c r="BK79" s="77"/>
      <c r="BL79" s="77"/>
      <c r="BM79" s="77"/>
      <c r="BN79" s="77"/>
      <c r="BO79" s="77"/>
      <c r="BP79" s="77"/>
      <c r="BQ79" s="77"/>
      <c r="BR79" s="77"/>
      <c r="BS79" s="77"/>
      <c r="BT79" s="77"/>
      <c r="BU79" s="77"/>
      <c r="BV79" s="77"/>
      <c r="BW79" s="77">
        <f t="shared" si="91"/>
        <v>0.25</v>
      </c>
      <c r="BX79" s="77">
        <f t="shared" si="91"/>
        <v>0</v>
      </c>
      <c r="BY79" s="77">
        <f t="shared" si="91"/>
        <v>0</v>
      </c>
      <c r="BZ79" s="77">
        <f t="shared" si="91"/>
        <v>0</v>
      </c>
      <c r="CA79" s="77">
        <f t="shared" si="91"/>
        <v>0.38</v>
      </c>
      <c r="CB79" s="77">
        <f t="shared" si="91"/>
        <v>0</v>
      </c>
      <c r="CC79" s="77">
        <f t="shared" si="91"/>
        <v>0</v>
      </c>
      <c r="CD79" s="402">
        <f t="shared" si="84"/>
        <v>0.25</v>
      </c>
      <c r="CE79" s="402">
        <f t="shared" si="85"/>
        <v>0</v>
      </c>
      <c r="CF79" s="402">
        <f t="shared" si="86"/>
        <v>0</v>
      </c>
      <c r="CG79" s="402">
        <f t="shared" si="87"/>
        <v>0</v>
      </c>
      <c r="CH79" s="402">
        <f t="shared" si="88"/>
        <v>0.38</v>
      </c>
      <c r="CI79" s="402">
        <f t="shared" si="89"/>
        <v>0</v>
      </c>
      <c r="CJ79" s="402">
        <f t="shared" si="90"/>
        <v>0</v>
      </c>
      <c r="CK79" s="77"/>
    </row>
    <row r="80" spans="1:90" s="510" customFormat="1" ht="33" customHeight="1" x14ac:dyDescent="0.25">
      <c r="B80" s="388" t="s">
        <v>183</v>
      </c>
      <c r="C80" s="649" t="s">
        <v>1715</v>
      </c>
      <c r="D80" s="686" t="s">
        <v>789</v>
      </c>
      <c r="E80" s="402">
        <f t="shared" si="70"/>
        <v>0</v>
      </c>
      <c r="F80" s="402">
        <f t="shared" si="71"/>
        <v>0</v>
      </c>
      <c r="G80" s="402">
        <f t="shared" si="72"/>
        <v>2.3321000000000001</v>
      </c>
      <c r="H80" s="402">
        <f t="shared" si="73"/>
        <v>0</v>
      </c>
      <c r="I80" s="402">
        <f t="shared" si="74"/>
        <v>0.5181</v>
      </c>
      <c r="J80" s="402">
        <f t="shared" si="75"/>
        <v>0</v>
      </c>
      <c r="K80" s="402">
        <f t="shared" si="76"/>
        <v>0</v>
      </c>
      <c r="L80" s="77">
        <f t="shared" si="92"/>
        <v>0</v>
      </c>
      <c r="M80" s="77">
        <f t="shared" si="93"/>
        <v>0</v>
      </c>
      <c r="N80" s="77">
        <f t="shared" si="94"/>
        <v>2.3321000000000001</v>
      </c>
      <c r="O80" s="77">
        <f t="shared" si="95"/>
        <v>0</v>
      </c>
      <c r="P80" s="77">
        <f t="shared" si="96"/>
        <v>0.5181</v>
      </c>
      <c r="Q80" s="77"/>
      <c r="R80" s="77"/>
      <c r="S80" s="401"/>
      <c r="T80" s="401"/>
      <c r="U80" s="401"/>
      <c r="V80" s="401"/>
      <c r="W80" s="401"/>
      <c r="X80" s="401"/>
      <c r="Y80" s="401"/>
      <c r="Z80" s="401"/>
      <c r="AA80" s="401"/>
      <c r="AB80" s="401"/>
      <c r="AC80" s="401"/>
      <c r="AD80" s="401"/>
      <c r="AE80" s="401"/>
      <c r="AF80" s="401"/>
      <c r="AG80" s="401"/>
      <c r="AH80" s="401"/>
      <c r="AI80" s="402">
        <v>1E-4</v>
      </c>
      <c r="AJ80" s="401"/>
      <c r="AK80" s="402">
        <v>1E-4</v>
      </c>
      <c r="AL80" s="401"/>
      <c r="AM80" s="401"/>
      <c r="AN80" s="401"/>
      <c r="AO80" s="401"/>
      <c r="AP80" s="402">
        <v>2.3319999999999999</v>
      </c>
      <c r="AQ80" s="402"/>
      <c r="AR80" s="402">
        <v>0.51800000000000002</v>
      </c>
      <c r="AS80" s="401"/>
      <c r="AT80" s="401"/>
      <c r="AU80" s="402"/>
      <c r="AV80" s="402"/>
      <c r="AW80" s="402">
        <v>2.3319999999999999</v>
      </c>
      <c r="AX80" s="402"/>
      <c r="AY80" s="402">
        <v>0.51800000000000002</v>
      </c>
      <c r="AZ80" s="402"/>
      <c r="BA80" s="402"/>
      <c r="BB80" s="401"/>
      <c r="BC80" s="401"/>
      <c r="BD80" s="402">
        <v>1E-4</v>
      </c>
      <c r="BE80" s="401"/>
      <c r="BF80" s="402">
        <v>1E-4</v>
      </c>
      <c r="BG80" s="401"/>
      <c r="BH80" s="401"/>
      <c r="BI80" s="402"/>
      <c r="BJ80" s="402"/>
      <c r="BK80" s="402"/>
      <c r="BL80" s="402"/>
      <c r="BM80" s="402"/>
      <c r="BN80" s="402"/>
      <c r="BO80" s="402"/>
      <c r="BP80" s="401"/>
      <c r="BQ80" s="401"/>
      <c r="BR80" s="401"/>
      <c r="BS80" s="401"/>
      <c r="BT80" s="401"/>
      <c r="BU80" s="401"/>
      <c r="BV80" s="401"/>
      <c r="BW80" s="402">
        <f t="shared" si="77"/>
        <v>0</v>
      </c>
      <c r="BX80" s="402">
        <f t="shared" si="78"/>
        <v>0</v>
      </c>
      <c r="BY80" s="402">
        <f t="shared" si="79"/>
        <v>2.3321000000000001</v>
      </c>
      <c r="BZ80" s="402">
        <f t="shared" si="80"/>
        <v>0</v>
      </c>
      <c r="CA80" s="402">
        <f t="shared" si="81"/>
        <v>0.5181</v>
      </c>
      <c r="CB80" s="402">
        <f t="shared" si="82"/>
        <v>0</v>
      </c>
      <c r="CC80" s="402">
        <f t="shared" si="83"/>
        <v>0</v>
      </c>
      <c r="CD80" s="402">
        <f t="shared" si="84"/>
        <v>0</v>
      </c>
      <c r="CE80" s="402">
        <f t="shared" si="85"/>
        <v>0</v>
      </c>
      <c r="CF80" s="402">
        <f t="shared" si="86"/>
        <v>2.3321000000000001</v>
      </c>
      <c r="CG80" s="402">
        <f t="shared" si="87"/>
        <v>0</v>
      </c>
      <c r="CH80" s="402">
        <f t="shared" si="88"/>
        <v>0.5181</v>
      </c>
      <c r="CI80" s="402">
        <f t="shared" si="89"/>
        <v>0</v>
      </c>
      <c r="CJ80" s="402">
        <f t="shared" si="90"/>
        <v>0</v>
      </c>
      <c r="CK80" s="401"/>
    </row>
    <row r="81" spans="1:90" s="510" customFormat="1" ht="33" customHeight="1" x14ac:dyDescent="0.25">
      <c r="B81" s="388" t="s">
        <v>183</v>
      </c>
      <c r="C81" s="406" t="s">
        <v>743</v>
      </c>
      <c r="D81" s="686" t="s">
        <v>790</v>
      </c>
      <c r="E81" s="402">
        <f t="shared" si="70"/>
        <v>0</v>
      </c>
      <c r="F81" s="402">
        <f t="shared" si="71"/>
        <v>0</v>
      </c>
      <c r="G81" s="402">
        <f t="shared" si="72"/>
        <v>0</v>
      </c>
      <c r="H81" s="402">
        <f t="shared" si="73"/>
        <v>0</v>
      </c>
      <c r="I81" s="402">
        <f t="shared" si="74"/>
        <v>0</v>
      </c>
      <c r="J81" s="402">
        <f t="shared" si="75"/>
        <v>0</v>
      </c>
      <c r="K81" s="402">
        <f t="shared" si="76"/>
        <v>0</v>
      </c>
      <c r="L81" s="77">
        <f t="shared" si="92"/>
        <v>0</v>
      </c>
      <c r="M81" s="77">
        <f t="shared" si="93"/>
        <v>0</v>
      </c>
      <c r="N81" s="77">
        <f t="shared" si="94"/>
        <v>0</v>
      </c>
      <c r="O81" s="77">
        <f t="shared" si="95"/>
        <v>0</v>
      </c>
      <c r="P81" s="77">
        <f t="shared" si="96"/>
        <v>0</v>
      </c>
      <c r="Q81" s="77"/>
      <c r="R81" s="77"/>
      <c r="S81" s="401"/>
      <c r="T81" s="401"/>
      <c r="U81" s="401"/>
      <c r="V81" s="401"/>
      <c r="W81" s="401"/>
      <c r="X81" s="401"/>
      <c r="Y81" s="401"/>
      <c r="Z81" s="401"/>
      <c r="AA81" s="401"/>
      <c r="AB81" s="401"/>
      <c r="AC81" s="401"/>
      <c r="AD81" s="401"/>
      <c r="AE81" s="401"/>
      <c r="AF81" s="401"/>
      <c r="AG81" s="401"/>
      <c r="AH81" s="401"/>
      <c r="AI81" s="402"/>
      <c r="AJ81" s="401"/>
      <c r="AK81" s="402"/>
      <c r="AL81" s="401"/>
      <c r="AM81" s="401"/>
      <c r="AN81" s="401"/>
      <c r="AO81" s="401"/>
      <c r="AP81" s="401"/>
      <c r="AQ81" s="401"/>
      <c r="AR81" s="401"/>
      <c r="AS81" s="401"/>
      <c r="AT81" s="401"/>
      <c r="AU81" s="402"/>
      <c r="AV81" s="402"/>
      <c r="AW81" s="402"/>
      <c r="AX81" s="402"/>
      <c r="AY81" s="402"/>
      <c r="AZ81" s="402"/>
      <c r="BA81" s="402"/>
      <c r="BB81" s="401"/>
      <c r="BC81" s="401"/>
      <c r="BD81" s="401"/>
      <c r="BE81" s="401"/>
      <c r="BF81" s="401"/>
      <c r="BG81" s="401"/>
      <c r="BH81" s="401"/>
      <c r="BI81" s="402"/>
      <c r="BJ81" s="402"/>
      <c r="BK81" s="402"/>
      <c r="BL81" s="402"/>
      <c r="BM81" s="402"/>
      <c r="BN81" s="402"/>
      <c r="BO81" s="402"/>
      <c r="BP81" s="401"/>
      <c r="BQ81" s="401"/>
      <c r="BR81" s="401"/>
      <c r="BS81" s="401"/>
      <c r="BT81" s="401"/>
      <c r="BU81" s="401"/>
      <c r="BV81" s="401"/>
      <c r="BW81" s="402">
        <f t="shared" si="77"/>
        <v>0</v>
      </c>
      <c r="BX81" s="402">
        <f t="shared" si="78"/>
        <v>0</v>
      </c>
      <c r="BY81" s="402">
        <f t="shared" si="79"/>
        <v>0</v>
      </c>
      <c r="BZ81" s="402">
        <f t="shared" si="80"/>
        <v>0</v>
      </c>
      <c r="CA81" s="402">
        <f t="shared" si="81"/>
        <v>0</v>
      </c>
      <c r="CB81" s="402">
        <f t="shared" si="82"/>
        <v>0</v>
      </c>
      <c r="CC81" s="402">
        <f t="shared" si="83"/>
        <v>0</v>
      </c>
      <c r="CD81" s="402">
        <f t="shared" si="84"/>
        <v>0</v>
      </c>
      <c r="CE81" s="402">
        <f t="shared" si="85"/>
        <v>0</v>
      </c>
      <c r="CF81" s="402">
        <f t="shared" si="86"/>
        <v>0</v>
      </c>
      <c r="CG81" s="402">
        <f t="shared" si="87"/>
        <v>0</v>
      </c>
      <c r="CH81" s="402">
        <f t="shared" si="88"/>
        <v>0</v>
      </c>
      <c r="CI81" s="402">
        <f t="shared" si="89"/>
        <v>0</v>
      </c>
      <c r="CJ81" s="402">
        <f t="shared" si="90"/>
        <v>0</v>
      </c>
      <c r="CK81" s="401"/>
    </row>
    <row r="82" spans="1:90" s="510" customFormat="1" ht="33" customHeight="1" x14ac:dyDescent="0.25">
      <c r="B82" s="388" t="s">
        <v>183</v>
      </c>
      <c r="C82" s="406" t="s">
        <v>756</v>
      </c>
      <c r="D82" s="686" t="s">
        <v>791</v>
      </c>
      <c r="E82" s="402">
        <f t="shared" si="70"/>
        <v>0</v>
      </c>
      <c r="F82" s="402">
        <f t="shared" si="71"/>
        <v>0</v>
      </c>
      <c r="G82" s="402">
        <f t="shared" si="72"/>
        <v>0</v>
      </c>
      <c r="H82" s="402">
        <f t="shared" si="73"/>
        <v>0</v>
      </c>
      <c r="I82" s="402">
        <f t="shared" si="74"/>
        <v>0</v>
      </c>
      <c r="J82" s="402">
        <f t="shared" si="75"/>
        <v>0</v>
      </c>
      <c r="K82" s="402">
        <f t="shared" si="76"/>
        <v>0</v>
      </c>
      <c r="L82" s="77">
        <f t="shared" si="92"/>
        <v>0</v>
      </c>
      <c r="M82" s="77">
        <f t="shared" si="93"/>
        <v>0</v>
      </c>
      <c r="N82" s="77">
        <f t="shared" si="94"/>
        <v>0</v>
      </c>
      <c r="O82" s="77">
        <f t="shared" si="95"/>
        <v>0</v>
      </c>
      <c r="P82" s="77">
        <f t="shared" si="96"/>
        <v>0</v>
      </c>
      <c r="Q82" s="77"/>
      <c r="R82" s="77"/>
      <c r="S82" s="401"/>
      <c r="T82" s="401"/>
      <c r="U82" s="401"/>
      <c r="V82" s="401"/>
      <c r="W82" s="401"/>
      <c r="X82" s="401"/>
      <c r="Y82" s="401"/>
      <c r="Z82" s="401"/>
      <c r="AA82" s="401"/>
      <c r="AB82" s="401"/>
      <c r="AC82" s="401"/>
      <c r="AD82" s="401"/>
      <c r="AE82" s="401"/>
      <c r="AF82" s="401"/>
      <c r="AG82" s="401"/>
      <c r="AH82" s="401"/>
      <c r="AI82" s="402"/>
      <c r="AJ82" s="401"/>
      <c r="AK82" s="402"/>
      <c r="AL82" s="401"/>
      <c r="AM82" s="401"/>
      <c r="AN82" s="401"/>
      <c r="AO82" s="401"/>
      <c r="AP82" s="401"/>
      <c r="AQ82" s="401"/>
      <c r="AR82" s="401"/>
      <c r="AS82" s="401"/>
      <c r="AT82" s="401"/>
      <c r="AU82" s="402"/>
      <c r="AV82" s="402"/>
      <c r="AW82" s="402"/>
      <c r="AX82" s="402"/>
      <c r="AY82" s="402"/>
      <c r="AZ82" s="402"/>
      <c r="BA82" s="402"/>
      <c r="BB82" s="401"/>
      <c r="BC82" s="401"/>
      <c r="BD82" s="401"/>
      <c r="BE82" s="401"/>
      <c r="BF82" s="401"/>
      <c r="BG82" s="401"/>
      <c r="BH82" s="401"/>
      <c r="BI82" s="402"/>
      <c r="BJ82" s="402"/>
      <c r="BK82" s="402"/>
      <c r="BL82" s="402"/>
      <c r="BM82" s="402"/>
      <c r="BN82" s="402"/>
      <c r="BO82" s="402"/>
      <c r="BP82" s="401"/>
      <c r="BQ82" s="401"/>
      <c r="BR82" s="401"/>
      <c r="BS82" s="401"/>
      <c r="BT82" s="401"/>
      <c r="BU82" s="401"/>
      <c r="BV82" s="401"/>
      <c r="BW82" s="402">
        <f t="shared" si="77"/>
        <v>0</v>
      </c>
      <c r="BX82" s="402">
        <f t="shared" si="78"/>
        <v>0</v>
      </c>
      <c r="BY82" s="402">
        <f t="shared" si="79"/>
        <v>0</v>
      </c>
      <c r="BZ82" s="402">
        <f t="shared" si="80"/>
        <v>0</v>
      </c>
      <c r="CA82" s="402">
        <f t="shared" si="81"/>
        <v>0</v>
      </c>
      <c r="CB82" s="402">
        <f t="shared" si="82"/>
        <v>0</v>
      </c>
      <c r="CC82" s="402">
        <f t="shared" si="83"/>
        <v>0</v>
      </c>
      <c r="CD82" s="402">
        <f t="shared" si="84"/>
        <v>0</v>
      </c>
      <c r="CE82" s="402">
        <f t="shared" si="85"/>
        <v>0</v>
      </c>
      <c r="CF82" s="402">
        <f t="shared" si="86"/>
        <v>0</v>
      </c>
      <c r="CG82" s="402">
        <f t="shared" si="87"/>
        <v>0</v>
      </c>
      <c r="CH82" s="402">
        <f t="shared" si="88"/>
        <v>0</v>
      </c>
      <c r="CI82" s="402">
        <f t="shared" si="89"/>
        <v>0</v>
      </c>
      <c r="CJ82" s="402">
        <f t="shared" si="90"/>
        <v>0</v>
      </c>
      <c r="CK82" s="401"/>
    </row>
    <row r="83" spans="1:90" s="510" customFormat="1" ht="33" customHeight="1" x14ac:dyDescent="0.25">
      <c r="B83" s="388" t="s">
        <v>183</v>
      </c>
      <c r="C83" s="406" t="s">
        <v>749</v>
      </c>
      <c r="D83" s="686" t="s">
        <v>796</v>
      </c>
      <c r="E83" s="402">
        <f t="shared" si="70"/>
        <v>0</v>
      </c>
      <c r="F83" s="402">
        <f t="shared" si="71"/>
        <v>0</v>
      </c>
      <c r="G83" s="402">
        <f t="shared" si="72"/>
        <v>0.58399999999999996</v>
      </c>
      <c r="H83" s="402">
        <f t="shared" si="73"/>
        <v>0</v>
      </c>
      <c r="I83" s="402">
        <f t="shared" si="74"/>
        <v>2.1000000000000001E-2</v>
      </c>
      <c r="J83" s="402">
        <f t="shared" si="75"/>
        <v>0</v>
      </c>
      <c r="K83" s="402">
        <f t="shared" si="76"/>
        <v>0</v>
      </c>
      <c r="L83" s="77">
        <f t="shared" si="92"/>
        <v>0</v>
      </c>
      <c r="M83" s="77">
        <f t="shared" si="93"/>
        <v>0</v>
      </c>
      <c r="N83" s="77">
        <f t="shared" si="94"/>
        <v>0.58399999999999996</v>
      </c>
      <c r="O83" s="77">
        <f t="shared" si="95"/>
        <v>0</v>
      </c>
      <c r="P83" s="77">
        <f t="shared" si="96"/>
        <v>2.1000000000000001E-2</v>
      </c>
      <c r="Q83" s="77"/>
      <c r="R83" s="77"/>
      <c r="S83" s="401"/>
      <c r="T83" s="401"/>
      <c r="U83" s="401"/>
      <c r="V83" s="401"/>
      <c r="W83" s="401"/>
      <c r="X83" s="401"/>
      <c r="Y83" s="401"/>
      <c r="Z83" s="401"/>
      <c r="AA83" s="401"/>
      <c r="AB83" s="401"/>
      <c r="AC83" s="401"/>
      <c r="AD83" s="401"/>
      <c r="AE83" s="401"/>
      <c r="AF83" s="401"/>
      <c r="AG83" s="401"/>
      <c r="AH83" s="401"/>
      <c r="AI83" s="402"/>
      <c r="AJ83" s="401"/>
      <c r="AK83" s="402"/>
      <c r="AL83" s="401"/>
      <c r="AM83" s="401"/>
      <c r="AN83" s="401"/>
      <c r="AO83" s="401"/>
      <c r="AP83" s="401"/>
      <c r="AQ83" s="401"/>
      <c r="AR83" s="401"/>
      <c r="AS83" s="401"/>
      <c r="AT83" s="401"/>
      <c r="AU83" s="402"/>
      <c r="AV83" s="402"/>
      <c r="AW83" s="402"/>
      <c r="AX83" s="402"/>
      <c r="AY83" s="402"/>
      <c r="AZ83" s="402"/>
      <c r="BA83" s="402"/>
      <c r="BB83" s="401"/>
      <c r="BC83" s="401"/>
      <c r="BD83" s="401"/>
      <c r="BE83" s="401"/>
      <c r="BF83" s="401"/>
      <c r="BG83" s="401"/>
      <c r="BH83" s="401"/>
      <c r="BI83" s="402"/>
      <c r="BJ83" s="402"/>
      <c r="BK83" s="402">
        <v>0.58399999999999996</v>
      </c>
      <c r="BL83" s="402"/>
      <c r="BM83" s="402">
        <v>2.1000000000000001E-2</v>
      </c>
      <c r="BN83" s="402"/>
      <c r="BO83" s="402"/>
      <c r="BP83" s="401"/>
      <c r="BQ83" s="401"/>
      <c r="BR83" s="402">
        <v>0.58399999999999996</v>
      </c>
      <c r="BS83" s="402"/>
      <c r="BT83" s="402">
        <v>2.1000000000000001E-2</v>
      </c>
      <c r="BU83" s="401"/>
      <c r="BV83" s="401"/>
      <c r="BW83" s="402">
        <f t="shared" si="77"/>
        <v>0</v>
      </c>
      <c r="BX83" s="402">
        <f t="shared" si="78"/>
        <v>0</v>
      </c>
      <c r="BY83" s="402">
        <f t="shared" si="79"/>
        <v>0.58399999999999996</v>
      </c>
      <c r="BZ83" s="402">
        <f t="shared" si="80"/>
        <v>0</v>
      </c>
      <c r="CA83" s="402">
        <f t="shared" si="81"/>
        <v>2.1000000000000001E-2</v>
      </c>
      <c r="CB83" s="402">
        <f t="shared" si="82"/>
        <v>0</v>
      </c>
      <c r="CC83" s="402">
        <f t="shared" si="83"/>
        <v>0</v>
      </c>
      <c r="CD83" s="402">
        <f t="shared" si="84"/>
        <v>0</v>
      </c>
      <c r="CE83" s="402">
        <f t="shared" si="85"/>
        <v>0</v>
      </c>
      <c r="CF83" s="402">
        <f t="shared" si="86"/>
        <v>0.58399999999999996</v>
      </c>
      <c r="CG83" s="402">
        <f t="shared" si="87"/>
        <v>0</v>
      </c>
      <c r="CH83" s="402">
        <f t="shared" si="88"/>
        <v>2.1000000000000001E-2</v>
      </c>
      <c r="CI83" s="402">
        <f t="shared" si="89"/>
        <v>0</v>
      </c>
      <c r="CJ83" s="402">
        <f t="shared" si="90"/>
        <v>0</v>
      </c>
      <c r="CK83" s="401"/>
    </row>
    <row r="84" spans="1:90" s="710" customFormat="1" ht="33" customHeight="1" x14ac:dyDescent="0.25">
      <c r="B84" s="388" t="s">
        <v>183</v>
      </c>
      <c r="C84" s="406" t="s">
        <v>805</v>
      </c>
      <c r="D84" s="388" t="s">
        <v>842</v>
      </c>
      <c r="E84" s="402">
        <f t="shared" si="70"/>
        <v>0.5</v>
      </c>
      <c r="F84" s="402">
        <f t="shared" ref="F84:K84" si="97">AH84+AV84+BJ84</f>
        <v>0</v>
      </c>
      <c r="G84" s="402">
        <f t="shared" si="97"/>
        <v>0.218</v>
      </c>
      <c r="H84" s="402">
        <f t="shared" si="97"/>
        <v>0</v>
      </c>
      <c r="I84" s="402">
        <f t="shared" si="97"/>
        <v>0.876</v>
      </c>
      <c r="J84" s="402">
        <f t="shared" si="97"/>
        <v>0</v>
      </c>
      <c r="K84" s="402">
        <f t="shared" si="97"/>
        <v>0</v>
      </c>
      <c r="L84" s="77">
        <f t="shared" si="92"/>
        <v>0.5</v>
      </c>
      <c r="M84" s="77">
        <f t="shared" si="93"/>
        <v>0</v>
      </c>
      <c r="N84" s="77">
        <f t="shared" si="94"/>
        <v>0.218</v>
      </c>
      <c r="O84" s="77">
        <f t="shared" si="95"/>
        <v>0</v>
      </c>
      <c r="P84" s="77">
        <f t="shared" si="96"/>
        <v>0.876</v>
      </c>
      <c r="Q84" s="77"/>
      <c r="R84" s="77"/>
      <c r="S84" s="401"/>
      <c r="T84" s="401"/>
      <c r="U84" s="401"/>
      <c r="V84" s="401"/>
      <c r="W84" s="401"/>
      <c r="X84" s="401"/>
      <c r="Y84" s="401"/>
      <c r="Z84" s="401"/>
      <c r="AA84" s="401"/>
      <c r="AB84" s="401"/>
      <c r="AC84" s="401"/>
      <c r="AD84" s="401"/>
      <c r="AE84" s="401"/>
      <c r="AF84" s="401"/>
      <c r="AG84" s="401"/>
      <c r="AH84" s="401"/>
      <c r="AI84" s="402"/>
      <c r="AJ84" s="401"/>
      <c r="AK84" s="402"/>
      <c r="AL84" s="401"/>
      <c r="AM84" s="401"/>
      <c r="AN84" s="401"/>
      <c r="AO84" s="401"/>
      <c r="AP84" s="401"/>
      <c r="AQ84" s="401"/>
      <c r="AR84" s="401"/>
      <c r="AS84" s="401"/>
      <c r="AT84" s="401"/>
      <c r="AU84" s="402"/>
      <c r="AV84" s="402"/>
      <c r="AW84" s="402"/>
      <c r="AX84" s="402"/>
      <c r="AY84" s="402"/>
      <c r="AZ84" s="402"/>
      <c r="BA84" s="402"/>
      <c r="BB84" s="401"/>
      <c r="BC84" s="401"/>
      <c r="BD84" s="401"/>
      <c r="BE84" s="401"/>
      <c r="BF84" s="401"/>
      <c r="BG84" s="401"/>
      <c r="BH84" s="401"/>
      <c r="BI84" s="402">
        <v>0.5</v>
      </c>
      <c r="BJ84" s="402"/>
      <c r="BK84" s="402">
        <v>0.218</v>
      </c>
      <c r="BL84" s="402"/>
      <c r="BM84" s="402">
        <v>0.876</v>
      </c>
      <c r="BN84" s="402"/>
      <c r="BO84" s="402"/>
      <c r="BP84" s="402">
        <v>0.5</v>
      </c>
      <c r="BQ84" s="401"/>
      <c r="BR84" s="402">
        <v>0.218</v>
      </c>
      <c r="BS84" s="402"/>
      <c r="BT84" s="402">
        <v>0.876</v>
      </c>
      <c r="BU84" s="401"/>
      <c r="BV84" s="401"/>
      <c r="BW84" s="402">
        <f t="shared" ref="BW84:CC84" si="98">BI84+AU84+AG84+S84</f>
        <v>0.5</v>
      </c>
      <c r="BX84" s="402">
        <f t="shared" si="98"/>
        <v>0</v>
      </c>
      <c r="BY84" s="402">
        <f t="shared" si="98"/>
        <v>0.218</v>
      </c>
      <c r="BZ84" s="402">
        <f t="shared" si="98"/>
        <v>0</v>
      </c>
      <c r="CA84" s="402">
        <f t="shared" si="98"/>
        <v>0.876</v>
      </c>
      <c r="CB84" s="402">
        <f t="shared" si="98"/>
        <v>0</v>
      </c>
      <c r="CC84" s="402">
        <f t="shared" si="98"/>
        <v>0</v>
      </c>
      <c r="CD84" s="402">
        <f t="shared" si="84"/>
        <v>0.5</v>
      </c>
      <c r="CE84" s="402">
        <f t="shared" si="85"/>
        <v>0</v>
      </c>
      <c r="CF84" s="402">
        <f t="shared" si="86"/>
        <v>0.218</v>
      </c>
      <c r="CG84" s="402">
        <f t="shared" si="87"/>
        <v>0</v>
      </c>
      <c r="CH84" s="402">
        <f t="shared" si="88"/>
        <v>0.876</v>
      </c>
      <c r="CI84" s="402">
        <f t="shared" si="89"/>
        <v>0</v>
      </c>
      <c r="CJ84" s="402">
        <f t="shared" si="90"/>
        <v>0</v>
      </c>
      <c r="CK84" s="401"/>
    </row>
    <row r="85" spans="1:90" s="940" customFormat="1" ht="33" customHeight="1" x14ac:dyDescent="0.25">
      <c r="B85" s="388" t="s">
        <v>183</v>
      </c>
      <c r="C85" s="406" t="s">
        <v>1688</v>
      </c>
      <c r="D85" s="388" t="s">
        <v>1718</v>
      </c>
      <c r="E85" s="402">
        <f t="shared" ref="E85" si="99">AG85+AU85+BI85</f>
        <v>1E-4</v>
      </c>
      <c r="F85" s="402">
        <f t="shared" ref="F85" si="100">AH85+AV85+BJ85</f>
        <v>0</v>
      </c>
      <c r="G85" s="402">
        <f t="shared" ref="G85" si="101">AI85+AW85+BK85</f>
        <v>0</v>
      </c>
      <c r="H85" s="402">
        <f t="shared" ref="H85" si="102">AJ85+AX85+BL85</f>
        <v>0</v>
      </c>
      <c r="I85" s="402">
        <f t="shared" ref="I85" si="103">AK85+AY85+BM85</f>
        <v>0</v>
      </c>
      <c r="J85" s="402">
        <f t="shared" ref="J85" si="104">AL85+AZ85+BN85</f>
        <v>0</v>
      </c>
      <c r="K85" s="402">
        <f t="shared" ref="K85" si="105">AM85+BA85+BO85</f>
        <v>0</v>
      </c>
      <c r="L85" s="77">
        <f t="shared" si="92"/>
        <v>0.25</v>
      </c>
      <c r="M85" s="77">
        <f t="shared" si="93"/>
        <v>0</v>
      </c>
      <c r="N85" s="77">
        <f t="shared" si="94"/>
        <v>0</v>
      </c>
      <c r="O85" s="77">
        <f t="shared" si="95"/>
        <v>0</v>
      </c>
      <c r="P85" s="77">
        <f t="shared" si="96"/>
        <v>0</v>
      </c>
      <c r="Q85" s="77"/>
      <c r="R85" s="77"/>
      <c r="S85" s="401"/>
      <c r="T85" s="401"/>
      <c r="U85" s="401"/>
      <c r="V85" s="401"/>
      <c r="W85" s="401"/>
      <c r="X85" s="401"/>
      <c r="Y85" s="401"/>
      <c r="Z85" s="401"/>
      <c r="AA85" s="401"/>
      <c r="AB85" s="401"/>
      <c r="AC85" s="401"/>
      <c r="AD85" s="401"/>
      <c r="AE85" s="401"/>
      <c r="AF85" s="401"/>
      <c r="AG85" s="401"/>
      <c r="AH85" s="401"/>
      <c r="AI85" s="402"/>
      <c r="AJ85" s="401"/>
      <c r="AK85" s="402"/>
      <c r="AL85" s="401"/>
      <c r="AM85" s="401"/>
      <c r="AN85" s="401"/>
      <c r="AO85" s="401"/>
      <c r="AP85" s="401"/>
      <c r="AQ85" s="401"/>
      <c r="AR85" s="401"/>
      <c r="AS85" s="401"/>
      <c r="AT85" s="401"/>
      <c r="AU85" s="402">
        <v>1E-4</v>
      </c>
      <c r="AV85" s="402"/>
      <c r="AW85" s="402"/>
      <c r="AX85" s="402"/>
      <c r="AY85" s="402"/>
      <c r="AZ85" s="402"/>
      <c r="BA85" s="402"/>
      <c r="BB85" s="402">
        <v>0.25</v>
      </c>
      <c r="BC85" s="401"/>
      <c r="BD85" s="401"/>
      <c r="BE85" s="401"/>
      <c r="BF85" s="401"/>
      <c r="BG85" s="401"/>
      <c r="BH85" s="401"/>
      <c r="BI85" s="402"/>
      <c r="BJ85" s="402"/>
      <c r="BK85" s="402"/>
      <c r="BL85" s="402"/>
      <c r="BM85" s="402"/>
      <c r="BN85" s="402"/>
      <c r="BO85" s="402"/>
      <c r="BP85" s="401"/>
      <c r="BQ85" s="401"/>
      <c r="BR85" s="401"/>
      <c r="BS85" s="401"/>
      <c r="BT85" s="401"/>
      <c r="BU85" s="401"/>
      <c r="BV85" s="401"/>
      <c r="BW85" s="402">
        <f t="shared" ref="BW85" si="106">BI85+AU85+AG85+S85</f>
        <v>1E-4</v>
      </c>
      <c r="BX85" s="402">
        <f t="shared" ref="BX85" si="107">BJ85+AV85+AH85+T85</f>
        <v>0</v>
      </c>
      <c r="BY85" s="402">
        <f t="shared" ref="BY85" si="108">BK85+AW85+AI85+U85</f>
        <v>0</v>
      </c>
      <c r="BZ85" s="402">
        <f t="shared" ref="BZ85" si="109">BL85+AX85+AJ85+V85</f>
        <v>0</v>
      </c>
      <c r="CA85" s="402">
        <f t="shared" ref="CA85" si="110">BM85+AY85+AK85+W85</f>
        <v>0</v>
      </c>
      <c r="CB85" s="402">
        <f t="shared" ref="CB85" si="111">BN85+AZ85+AL85+X85</f>
        <v>0</v>
      </c>
      <c r="CC85" s="402">
        <f t="shared" ref="CC85" si="112">BO85+BA85+AM85+Y85</f>
        <v>0</v>
      </c>
      <c r="CD85" s="402">
        <f t="shared" si="84"/>
        <v>0.25</v>
      </c>
      <c r="CE85" s="402">
        <f t="shared" si="85"/>
        <v>0</v>
      </c>
      <c r="CF85" s="402">
        <f t="shared" si="86"/>
        <v>0</v>
      </c>
      <c r="CG85" s="402">
        <f t="shared" si="87"/>
        <v>0</v>
      </c>
      <c r="CH85" s="402">
        <f t="shared" si="88"/>
        <v>0</v>
      </c>
      <c r="CI85" s="402">
        <f t="shared" si="89"/>
        <v>0</v>
      </c>
      <c r="CJ85" s="402">
        <f t="shared" si="90"/>
        <v>0</v>
      </c>
      <c r="CK85" s="401"/>
    </row>
    <row r="86" spans="1:90" s="510" customFormat="1" ht="33" customHeight="1" x14ac:dyDescent="0.25">
      <c r="B86" s="388" t="s">
        <v>183</v>
      </c>
      <c r="C86" s="406" t="s">
        <v>732</v>
      </c>
      <c r="D86" s="686" t="s">
        <v>843</v>
      </c>
      <c r="E86" s="402">
        <f t="shared" si="70"/>
        <v>0.25</v>
      </c>
      <c r="F86" s="402">
        <f t="shared" si="71"/>
        <v>0</v>
      </c>
      <c r="G86" s="402">
        <f t="shared" si="72"/>
        <v>0</v>
      </c>
      <c r="H86" s="402">
        <f t="shared" si="73"/>
        <v>0</v>
      </c>
      <c r="I86" s="402">
        <f t="shared" si="74"/>
        <v>1.1000000000000001</v>
      </c>
      <c r="J86" s="402">
        <f t="shared" si="75"/>
        <v>0</v>
      </c>
      <c r="K86" s="402">
        <f t="shared" si="76"/>
        <v>0</v>
      </c>
      <c r="L86" s="77">
        <f t="shared" si="92"/>
        <v>0.25</v>
      </c>
      <c r="M86" s="77">
        <f t="shared" si="93"/>
        <v>0</v>
      </c>
      <c r="N86" s="77">
        <f t="shared" si="94"/>
        <v>0</v>
      </c>
      <c r="O86" s="77">
        <f t="shared" si="95"/>
        <v>0</v>
      </c>
      <c r="P86" s="77">
        <f t="shared" si="96"/>
        <v>1.1000000000000001</v>
      </c>
      <c r="Q86" s="77"/>
      <c r="R86" s="77"/>
      <c r="S86" s="401"/>
      <c r="T86" s="401"/>
      <c r="U86" s="401"/>
      <c r="V86" s="401"/>
      <c r="W86" s="401"/>
      <c r="X86" s="401"/>
      <c r="Y86" s="401"/>
      <c r="Z86" s="401"/>
      <c r="AA86" s="401"/>
      <c r="AB86" s="401"/>
      <c r="AC86" s="401"/>
      <c r="AD86" s="401"/>
      <c r="AE86" s="401"/>
      <c r="AF86" s="401"/>
      <c r="AG86" s="401"/>
      <c r="AH86" s="401"/>
      <c r="AI86" s="402"/>
      <c r="AJ86" s="401"/>
      <c r="AK86" s="402"/>
      <c r="AL86" s="401"/>
      <c r="AM86" s="401"/>
      <c r="AN86" s="401"/>
      <c r="AO86" s="401"/>
      <c r="AP86" s="401"/>
      <c r="AQ86" s="401"/>
      <c r="AR86" s="401"/>
      <c r="AS86" s="401"/>
      <c r="AT86" s="401"/>
      <c r="AU86" s="402"/>
      <c r="AV86" s="402"/>
      <c r="AW86" s="402"/>
      <c r="AX86" s="402"/>
      <c r="AY86" s="402"/>
      <c r="AZ86" s="402"/>
      <c r="BA86" s="402"/>
      <c r="BB86" s="401"/>
      <c r="BC86" s="401"/>
      <c r="BD86" s="401"/>
      <c r="BE86" s="401"/>
      <c r="BF86" s="401"/>
      <c r="BG86" s="401"/>
      <c r="BH86" s="401"/>
      <c r="BI86" s="402">
        <v>0.25</v>
      </c>
      <c r="BJ86" s="402"/>
      <c r="BK86" s="402"/>
      <c r="BL86" s="402"/>
      <c r="BM86" s="402">
        <v>1.1000000000000001</v>
      </c>
      <c r="BN86" s="402"/>
      <c r="BO86" s="402"/>
      <c r="BP86" s="402">
        <v>0.25</v>
      </c>
      <c r="BQ86" s="402"/>
      <c r="BR86" s="402"/>
      <c r="BS86" s="402"/>
      <c r="BT86" s="402">
        <v>1.1000000000000001</v>
      </c>
      <c r="BU86" s="401"/>
      <c r="BV86" s="401"/>
      <c r="BW86" s="402">
        <f t="shared" si="77"/>
        <v>0.25</v>
      </c>
      <c r="BX86" s="402">
        <f t="shared" si="78"/>
        <v>0</v>
      </c>
      <c r="BY86" s="402">
        <f t="shared" si="79"/>
        <v>0</v>
      </c>
      <c r="BZ86" s="402">
        <f t="shared" si="80"/>
        <v>0</v>
      </c>
      <c r="CA86" s="402">
        <f t="shared" si="81"/>
        <v>1.1000000000000001</v>
      </c>
      <c r="CB86" s="402">
        <f t="shared" si="82"/>
        <v>0</v>
      </c>
      <c r="CC86" s="402">
        <f t="shared" si="83"/>
        <v>0</v>
      </c>
      <c r="CD86" s="402">
        <f t="shared" si="84"/>
        <v>0.25</v>
      </c>
      <c r="CE86" s="402">
        <f t="shared" si="85"/>
        <v>0</v>
      </c>
      <c r="CF86" s="402">
        <f t="shared" si="86"/>
        <v>0</v>
      </c>
      <c r="CG86" s="402">
        <f t="shared" si="87"/>
        <v>0</v>
      </c>
      <c r="CH86" s="402">
        <f t="shared" si="88"/>
        <v>1.1000000000000001</v>
      </c>
      <c r="CI86" s="402">
        <f t="shared" si="89"/>
        <v>0</v>
      </c>
      <c r="CJ86" s="402">
        <f t="shared" si="90"/>
        <v>0</v>
      </c>
      <c r="CK86" s="401"/>
    </row>
    <row r="87" spans="1:90" ht="48" customHeight="1" x14ac:dyDescent="0.25">
      <c r="A87" s="105"/>
      <c r="B87" s="394" t="s">
        <v>185</v>
      </c>
      <c r="C87" s="395" t="s">
        <v>186</v>
      </c>
      <c r="D87" s="394" t="s">
        <v>93</v>
      </c>
      <c r="E87" s="405">
        <v>0</v>
      </c>
      <c r="F87" s="405">
        <v>0</v>
      </c>
      <c r="G87" s="405">
        <v>0</v>
      </c>
      <c r="H87" s="405">
        <v>0</v>
      </c>
      <c r="I87" s="405">
        <v>0</v>
      </c>
      <c r="J87" s="405">
        <v>0</v>
      </c>
      <c r="K87" s="405">
        <v>0</v>
      </c>
      <c r="L87" s="405">
        <v>0</v>
      </c>
      <c r="M87" s="405">
        <v>0</v>
      </c>
      <c r="N87" s="405">
        <v>0</v>
      </c>
      <c r="O87" s="405">
        <v>0</v>
      </c>
      <c r="P87" s="405">
        <v>0</v>
      </c>
      <c r="Q87" s="405">
        <v>0</v>
      </c>
      <c r="R87" s="405">
        <v>0</v>
      </c>
      <c r="S87" s="405">
        <v>0</v>
      </c>
      <c r="T87" s="405">
        <v>0</v>
      </c>
      <c r="U87" s="405">
        <v>0</v>
      </c>
      <c r="V87" s="405">
        <v>0</v>
      </c>
      <c r="W87" s="405">
        <v>0</v>
      </c>
      <c r="X87" s="405">
        <v>0</v>
      </c>
      <c r="Y87" s="405">
        <v>0</v>
      </c>
      <c r="Z87" s="405">
        <v>0</v>
      </c>
      <c r="AA87" s="405">
        <v>0</v>
      </c>
      <c r="AB87" s="405">
        <v>0</v>
      </c>
      <c r="AC87" s="405">
        <v>0</v>
      </c>
      <c r="AD87" s="405">
        <v>0</v>
      </c>
      <c r="AE87" s="405">
        <v>0</v>
      </c>
      <c r="AF87" s="405">
        <v>0</v>
      </c>
      <c r="AG87" s="405">
        <v>0</v>
      </c>
      <c r="AH87" s="405">
        <v>0</v>
      </c>
      <c r="AI87" s="405">
        <v>0</v>
      </c>
      <c r="AJ87" s="405">
        <v>0</v>
      </c>
      <c r="AK87" s="405">
        <v>0</v>
      </c>
      <c r="AL87" s="405">
        <v>0</v>
      </c>
      <c r="AM87" s="405">
        <v>0</v>
      </c>
      <c r="AN87" s="405">
        <v>0</v>
      </c>
      <c r="AO87" s="405">
        <v>0</v>
      </c>
      <c r="AP87" s="405">
        <v>0</v>
      </c>
      <c r="AQ87" s="405">
        <v>0</v>
      </c>
      <c r="AR87" s="405">
        <v>0</v>
      </c>
      <c r="AS87" s="405">
        <v>0</v>
      </c>
      <c r="AT87" s="405">
        <v>0</v>
      </c>
      <c r="AU87" s="405">
        <v>0</v>
      </c>
      <c r="AV87" s="405">
        <v>0</v>
      </c>
      <c r="AW87" s="405">
        <v>0</v>
      </c>
      <c r="AX87" s="405">
        <v>0</v>
      </c>
      <c r="AY87" s="405">
        <v>0</v>
      </c>
      <c r="AZ87" s="405">
        <v>0</v>
      </c>
      <c r="BA87" s="405">
        <v>0</v>
      </c>
      <c r="BB87" s="405">
        <v>0</v>
      </c>
      <c r="BC87" s="405">
        <v>0</v>
      </c>
      <c r="BD87" s="405">
        <v>0</v>
      </c>
      <c r="BE87" s="405">
        <v>0</v>
      </c>
      <c r="BF87" s="405">
        <v>0</v>
      </c>
      <c r="BG87" s="405">
        <v>0</v>
      </c>
      <c r="BH87" s="405">
        <v>0</v>
      </c>
      <c r="BI87" s="405">
        <v>0</v>
      </c>
      <c r="BJ87" s="405">
        <v>0</v>
      </c>
      <c r="BK87" s="405">
        <v>0</v>
      </c>
      <c r="BL87" s="405">
        <v>0</v>
      </c>
      <c r="BM87" s="405">
        <v>0</v>
      </c>
      <c r="BN87" s="405">
        <v>0</v>
      </c>
      <c r="BO87" s="405">
        <v>0</v>
      </c>
      <c r="BP87" s="405">
        <v>0</v>
      </c>
      <c r="BQ87" s="405">
        <v>0</v>
      </c>
      <c r="BR87" s="405">
        <v>0</v>
      </c>
      <c r="BS87" s="405">
        <v>0</v>
      </c>
      <c r="BT87" s="405">
        <v>0</v>
      </c>
      <c r="BU87" s="405">
        <v>0</v>
      </c>
      <c r="BV87" s="405">
        <v>0</v>
      </c>
      <c r="BW87" s="405">
        <v>0</v>
      </c>
      <c r="BX87" s="405">
        <v>0</v>
      </c>
      <c r="BY87" s="405">
        <v>0</v>
      </c>
      <c r="BZ87" s="405">
        <v>0</v>
      </c>
      <c r="CA87" s="405">
        <v>0</v>
      </c>
      <c r="CB87" s="405">
        <v>0</v>
      </c>
      <c r="CC87" s="405">
        <v>0</v>
      </c>
      <c r="CD87" s="405">
        <v>0</v>
      </c>
      <c r="CE87" s="405">
        <v>0</v>
      </c>
      <c r="CF87" s="405">
        <v>0</v>
      </c>
      <c r="CG87" s="405">
        <v>0</v>
      </c>
      <c r="CH87" s="405">
        <v>0</v>
      </c>
      <c r="CI87" s="405">
        <v>0</v>
      </c>
      <c r="CJ87" s="405">
        <v>0</v>
      </c>
      <c r="CK87" s="405" t="s">
        <v>190</v>
      </c>
      <c r="CL87" s="105"/>
    </row>
    <row r="88" spans="1:90" ht="48" customHeight="1" x14ac:dyDescent="0.25">
      <c r="A88" s="105"/>
      <c r="B88" s="394" t="s">
        <v>187</v>
      </c>
      <c r="C88" s="395" t="s">
        <v>188</v>
      </c>
      <c r="D88" s="394" t="s">
        <v>93</v>
      </c>
      <c r="E88" s="396">
        <f t="shared" ref="E88:BP88" si="113">SUM(E92:E92)</f>
        <v>0</v>
      </c>
      <c r="F88" s="396">
        <f t="shared" si="113"/>
        <v>0</v>
      </c>
      <c r="G88" s="396">
        <f t="shared" si="113"/>
        <v>0</v>
      </c>
      <c r="H88" s="396">
        <f t="shared" si="113"/>
        <v>0</v>
      </c>
      <c r="I88" s="396">
        <f t="shared" si="113"/>
        <v>0</v>
      </c>
      <c r="J88" s="396">
        <f t="shared" si="113"/>
        <v>0</v>
      </c>
      <c r="K88" s="396">
        <f t="shared" si="113"/>
        <v>0</v>
      </c>
      <c r="L88" s="396">
        <f t="shared" si="113"/>
        <v>0</v>
      </c>
      <c r="M88" s="396">
        <f t="shared" si="113"/>
        <v>0</v>
      </c>
      <c r="N88" s="396">
        <f t="shared" si="113"/>
        <v>0</v>
      </c>
      <c r="O88" s="396">
        <f t="shared" si="113"/>
        <v>0</v>
      </c>
      <c r="P88" s="396">
        <f t="shared" si="113"/>
        <v>0</v>
      </c>
      <c r="Q88" s="396">
        <f t="shared" si="113"/>
        <v>0</v>
      </c>
      <c r="R88" s="396">
        <f t="shared" si="113"/>
        <v>0</v>
      </c>
      <c r="S88" s="396">
        <f t="shared" si="113"/>
        <v>0</v>
      </c>
      <c r="T88" s="396">
        <f t="shared" si="113"/>
        <v>0</v>
      </c>
      <c r="U88" s="396">
        <f t="shared" si="113"/>
        <v>0</v>
      </c>
      <c r="V88" s="396">
        <f t="shared" si="113"/>
        <v>0</v>
      </c>
      <c r="W88" s="396">
        <f t="shared" si="113"/>
        <v>0</v>
      </c>
      <c r="X88" s="396">
        <f t="shared" si="113"/>
        <v>0</v>
      </c>
      <c r="Y88" s="396">
        <f t="shared" si="113"/>
        <v>0</v>
      </c>
      <c r="Z88" s="396">
        <f t="shared" si="113"/>
        <v>0</v>
      </c>
      <c r="AA88" s="396">
        <f t="shared" si="113"/>
        <v>0</v>
      </c>
      <c r="AB88" s="396">
        <f t="shared" si="113"/>
        <v>0</v>
      </c>
      <c r="AC88" s="396">
        <f t="shared" si="113"/>
        <v>0</v>
      </c>
      <c r="AD88" s="396">
        <f t="shared" si="113"/>
        <v>0</v>
      </c>
      <c r="AE88" s="396">
        <f t="shared" si="113"/>
        <v>0</v>
      </c>
      <c r="AF88" s="396">
        <f t="shared" si="113"/>
        <v>0</v>
      </c>
      <c r="AG88" s="396">
        <f t="shared" si="113"/>
        <v>0</v>
      </c>
      <c r="AH88" s="396">
        <f t="shared" si="113"/>
        <v>0</v>
      </c>
      <c r="AI88" s="396">
        <f t="shared" si="113"/>
        <v>0</v>
      </c>
      <c r="AJ88" s="396">
        <f t="shared" si="113"/>
        <v>0</v>
      </c>
      <c r="AK88" s="396">
        <f t="shared" si="113"/>
        <v>0</v>
      </c>
      <c r="AL88" s="396">
        <f t="shared" si="113"/>
        <v>0</v>
      </c>
      <c r="AM88" s="396">
        <f t="shared" si="113"/>
        <v>0</v>
      </c>
      <c r="AN88" s="396">
        <f t="shared" si="113"/>
        <v>0</v>
      </c>
      <c r="AO88" s="396">
        <f t="shared" si="113"/>
        <v>0</v>
      </c>
      <c r="AP88" s="396">
        <f t="shared" si="113"/>
        <v>0</v>
      </c>
      <c r="AQ88" s="396">
        <f t="shared" si="113"/>
        <v>0</v>
      </c>
      <c r="AR88" s="396">
        <f t="shared" si="113"/>
        <v>0</v>
      </c>
      <c r="AS88" s="396">
        <f t="shared" si="113"/>
        <v>0</v>
      </c>
      <c r="AT88" s="396">
        <f t="shared" si="113"/>
        <v>0</v>
      </c>
      <c r="AU88" s="396">
        <f t="shared" si="113"/>
        <v>0</v>
      </c>
      <c r="AV88" s="396">
        <f t="shared" si="113"/>
        <v>0</v>
      </c>
      <c r="AW88" s="396">
        <f t="shared" si="113"/>
        <v>0</v>
      </c>
      <c r="AX88" s="396">
        <f t="shared" si="113"/>
        <v>0</v>
      </c>
      <c r="AY88" s="396">
        <f t="shared" si="113"/>
        <v>0</v>
      </c>
      <c r="AZ88" s="396">
        <f t="shared" si="113"/>
        <v>0</v>
      </c>
      <c r="BA88" s="396">
        <f t="shared" si="113"/>
        <v>0</v>
      </c>
      <c r="BB88" s="396">
        <f t="shared" si="113"/>
        <v>0</v>
      </c>
      <c r="BC88" s="396">
        <f t="shared" si="113"/>
        <v>0</v>
      </c>
      <c r="BD88" s="396">
        <f t="shared" si="113"/>
        <v>0</v>
      </c>
      <c r="BE88" s="396">
        <f t="shared" si="113"/>
        <v>0</v>
      </c>
      <c r="BF88" s="396">
        <f t="shared" si="113"/>
        <v>0</v>
      </c>
      <c r="BG88" s="396">
        <f t="shared" si="113"/>
        <v>0</v>
      </c>
      <c r="BH88" s="396">
        <f t="shared" si="113"/>
        <v>0</v>
      </c>
      <c r="BI88" s="396">
        <f t="shared" si="113"/>
        <v>0</v>
      </c>
      <c r="BJ88" s="396">
        <f t="shared" si="113"/>
        <v>0</v>
      </c>
      <c r="BK88" s="396">
        <f t="shared" si="113"/>
        <v>0</v>
      </c>
      <c r="BL88" s="396">
        <f t="shared" si="113"/>
        <v>0</v>
      </c>
      <c r="BM88" s="396">
        <f t="shared" si="113"/>
        <v>0</v>
      </c>
      <c r="BN88" s="396">
        <f t="shared" si="113"/>
        <v>0</v>
      </c>
      <c r="BO88" s="396">
        <f t="shared" si="113"/>
        <v>0</v>
      </c>
      <c r="BP88" s="396">
        <f t="shared" si="113"/>
        <v>0</v>
      </c>
      <c r="BQ88" s="396">
        <f t="shared" ref="BQ88:CJ88" si="114">SUM(BQ92:BQ92)</f>
        <v>0</v>
      </c>
      <c r="BR88" s="396">
        <f t="shared" si="114"/>
        <v>0</v>
      </c>
      <c r="BS88" s="396">
        <f t="shared" si="114"/>
        <v>0</v>
      </c>
      <c r="BT88" s="396">
        <f t="shared" si="114"/>
        <v>0</v>
      </c>
      <c r="BU88" s="396">
        <f t="shared" si="114"/>
        <v>0</v>
      </c>
      <c r="BV88" s="396">
        <f t="shared" si="114"/>
        <v>0</v>
      </c>
      <c r="BW88" s="396">
        <f t="shared" si="114"/>
        <v>0</v>
      </c>
      <c r="BX88" s="396">
        <f t="shared" si="114"/>
        <v>0</v>
      </c>
      <c r="BY88" s="396">
        <f t="shared" si="114"/>
        <v>0</v>
      </c>
      <c r="BZ88" s="396">
        <f t="shared" si="114"/>
        <v>0</v>
      </c>
      <c r="CA88" s="396">
        <f t="shared" si="114"/>
        <v>0</v>
      </c>
      <c r="CB88" s="396">
        <f t="shared" si="114"/>
        <v>0</v>
      </c>
      <c r="CC88" s="396">
        <f t="shared" si="114"/>
        <v>0</v>
      </c>
      <c r="CD88" s="396">
        <f t="shared" si="114"/>
        <v>0</v>
      </c>
      <c r="CE88" s="396">
        <f t="shared" si="114"/>
        <v>0</v>
      </c>
      <c r="CF88" s="396">
        <f t="shared" si="114"/>
        <v>0</v>
      </c>
      <c r="CG88" s="396">
        <f t="shared" si="114"/>
        <v>0</v>
      </c>
      <c r="CH88" s="396">
        <f t="shared" si="114"/>
        <v>0</v>
      </c>
      <c r="CI88" s="396">
        <f t="shared" si="114"/>
        <v>0</v>
      </c>
      <c r="CJ88" s="396">
        <f t="shared" si="114"/>
        <v>0</v>
      </c>
      <c r="CK88" s="396" t="s">
        <v>190</v>
      </c>
      <c r="CL88" s="105"/>
    </row>
    <row r="89" spans="1:90" s="510" customFormat="1" ht="33" customHeight="1" x14ac:dyDescent="0.25">
      <c r="B89" s="388" t="s">
        <v>187</v>
      </c>
      <c r="C89" s="406" t="s">
        <v>713</v>
      </c>
      <c r="D89" s="686" t="s">
        <v>794</v>
      </c>
      <c r="E89" s="385"/>
      <c r="F89" s="385"/>
      <c r="G89" s="385"/>
      <c r="H89" s="385"/>
      <c r="I89" s="385"/>
      <c r="J89" s="385"/>
      <c r="K89" s="385"/>
      <c r="L89" s="385"/>
      <c r="M89" s="385"/>
      <c r="N89" s="385"/>
      <c r="O89" s="385"/>
      <c r="P89" s="385"/>
      <c r="Q89" s="385"/>
      <c r="R89" s="385"/>
      <c r="S89" s="385"/>
      <c r="T89" s="385"/>
      <c r="U89" s="385"/>
      <c r="V89" s="385"/>
      <c r="W89" s="385"/>
      <c r="X89" s="385"/>
      <c r="Y89" s="385"/>
      <c r="Z89" s="385"/>
      <c r="AA89" s="385"/>
      <c r="AB89" s="385"/>
      <c r="AC89" s="385"/>
      <c r="AD89" s="385"/>
      <c r="AE89" s="385"/>
      <c r="AF89" s="385"/>
      <c r="AG89" s="385"/>
      <c r="AH89" s="385"/>
      <c r="AI89" s="385"/>
      <c r="AJ89" s="385"/>
      <c r="AK89" s="385"/>
      <c r="AL89" s="385"/>
      <c r="AM89" s="385"/>
      <c r="AN89" s="385"/>
      <c r="AO89" s="385"/>
      <c r="AP89" s="385"/>
      <c r="AQ89" s="385"/>
      <c r="AR89" s="385"/>
      <c r="AS89" s="385"/>
      <c r="AT89" s="385"/>
      <c r="AU89" s="385"/>
      <c r="AV89" s="385"/>
      <c r="AW89" s="385"/>
      <c r="AX89" s="385"/>
      <c r="AY89" s="385"/>
      <c r="AZ89" s="385"/>
      <c r="BA89" s="385"/>
      <c r="BB89" s="385"/>
      <c r="BC89" s="385"/>
      <c r="BD89" s="385"/>
      <c r="BE89" s="385"/>
      <c r="BF89" s="385"/>
      <c r="BG89" s="385"/>
      <c r="BH89" s="385"/>
      <c r="BI89" s="385"/>
      <c r="BJ89" s="385"/>
      <c r="BK89" s="385"/>
      <c r="BL89" s="385"/>
      <c r="BM89" s="385"/>
      <c r="BN89" s="385"/>
      <c r="BO89" s="385"/>
      <c r="BP89" s="385"/>
      <c r="BQ89" s="385"/>
      <c r="BR89" s="385"/>
      <c r="BS89" s="385"/>
      <c r="BT89" s="385"/>
      <c r="BU89" s="385"/>
      <c r="BV89" s="385"/>
      <c r="BW89" s="385"/>
      <c r="BX89" s="385"/>
      <c r="BY89" s="385"/>
      <c r="BZ89" s="385"/>
      <c r="CA89" s="385"/>
      <c r="CB89" s="385"/>
      <c r="CC89" s="385"/>
      <c r="CD89" s="385"/>
      <c r="CE89" s="385"/>
      <c r="CF89" s="385"/>
      <c r="CG89" s="385"/>
      <c r="CH89" s="385"/>
      <c r="CI89" s="385"/>
      <c r="CJ89" s="385"/>
      <c r="CK89" s="385"/>
    </row>
    <row r="90" spans="1:90" s="510" customFormat="1" ht="33" customHeight="1" x14ac:dyDescent="0.25">
      <c r="B90" s="388" t="s">
        <v>187</v>
      </c>
      <c r="C90" s="406" t="s">
        <v>714</v>
      </c>
      <c r="D90" s="686" t="s">
        <v>844</v>
      </c>
      <c r="E90" s="385"/>
      <c r="F90" s="385"/>
      <c r="G90" s="385"/>
      <c r="H90" s="385"/>
      <c r="I90" s="385"/>
      <c r="J90" s="385"/>
      <c r="K90" s="385"/>
      <c r="L90" s="385"/>
      <c r="M90" s="385"/>
      <c r="N90" s="385"/>
      <c r="O90" s="385"/>
      <c r="P90" s="385"/>
      <c r="Q90" s="385"/>
      <c r="R90" s="385"/>
      <c r="S90" s="385"/>
      <c r="T90" s="385"/>
      <c r="U90" s="385"/>
      <c r="V90" s="385"/>
      <c r="W90" s="385"/>
      <c r="X90" s="385"/>
      <c r="Y90" s="385"/>
      <c r="Z90" s="385"/>
      <c r="AA90" s="385"/>
      <c r="AB90" s="385"/>
      <c r="AC90" s="385"/>
      <c r="AD90" s="385"/>
      <c r="AE90" s="385"/>
      <c r="AF90" s="385"/>
      <c r="AG90" s="385"/>
      <c r="AH90" s="385"/>
      <c r="AI90" s="385"/>
      <c r="AJ90" s="385"/>
      <c r="AK90" s="385"/>
      <c r="AL90" s="385"/>
      <c r="AM90" s="385"/>
      <c r="AN90" s="385"/>
      <c r="AO90" s="385"/>
      <c r="AP90" s="385"/>
      <c r="AQ90" s="385"/>
      <c r="AR90" s="385"/>
      <c r="AS90" s="385"/>
      <c r="AT90" s="385"/>
      <c r="AU90" s="385"/>
      <c r="AV90" s="385"/>
      <c r="AW90" s="385"/>
      <c r="AX90" s="385"/>
      <c r="AY90" s="385"/>
      <c r="AZ90" s="385"/>
      <c r="BA90" s="385"/>
      <c r="BB90" s="385"/>
      <c r="BC90" s="385"/>
      <c r="BD90" s="385"/>
      <c r="BE90" s="385"/>
      <c r="BF90" s="385"/>
      <c r="BG90" s="385"/>
      <c r="BH90" s="385"/>
      <c r="BI90" s="385"/>
      <c r="BJ90" s="385"/>
      <c r="BK90" s="385"/>
      <c r="BL90" s="385"/>
      <c r="BM90" s="385"/>
      <c r="BN90" s="385"/>
      <c r="BO90" s="385"/>
      <c r="BP90" s="385"/>
      <c r="BQ90" s="385"/>
      <c r="BR90" s="385"/>
      <c r="BS90" s="385"/>
      <c r="BT90" s="385"/>
      <c r="BU90" s="385"/>
      <c r="BV90" s="385"/>
      <c r="BW90" s="385"/>
      <c r="BX90" s="385"/>
      <c r="BY90" s="385"/>
      <c r="BZ90" s="385"/>
      <c r="CA90" s="385"/>
      <c r="CB90" s="385"/>
      <c r="CC90" s="385"/>
      <c r="CD90" s="385"/>
      <c r="CE90" s="385"/>
      <c r="CF90" s="385"/>
      <c r="CG90" s="385"/>
      <c r="CH90" s="385"/>
      <c r="CI90" s="385"/>
      <c r="CJ90" s="385"/>
      <c r="CK90" s="385"/>
    </row>
    <row r="91" spans="1:90" s="510" customFormat="1" ht="33" customHeight="1" x14ac:dyDescent="0.25">
      <c r="B91" s="388" t="s">
        <v>187</v>
      </c>
      <c r="C91" s="406" t="s">
        <v>715</v>
      </c>
      <c r="D91" s="686" t="s">
        <v>845</v>
      </c>
      <c r="E91" s="385"/>
      <c r="F91" s="385"/>
      <c r="G91" s="385"/>
      <c r="H91" s="385"/>
      <c r="I91" s="385"/>
      <c r="J91" s="385"/>
      <c r="K91" s="385"/>
      <c r="L91" s="385"/>
      <c r="M91" s="385"/>
      <c r="N91" s="385"/>
      <c r="O91" s="385"/>
      <c r="P91" s="385"/>
      <c r="Q91" s="385"/>
      <c r="R91" s="385"/>
      <c r="S91" s="385"/>
      <c r="T91" s="385"/>
      <c r="U91" s="385"/>
      <c r="V91" s="385"/>
      <c r="W91" s="385"/>
      <c r="X91" s="385"/>
      <c r="Y91" s="385"/>
      <c r="Z91" s="385"/>
      <c r="AA91" s="385"/>
      <c r="AB91" s="385"/>
      <c r="AC91" s="385"/>
      <c r="AD91" s="385"/>
      <c r="AE91" s="385"/>
      <c r="AF91" s="385"/>
      <c r="AG91" s="385"/>
      <c r="AH91" s="385"/>
      <c r="AI91" s="385"/>
      <c r="AJ91" s="385"/>
      <c r="AK91" s="385"/>
      <c r="AL91" s="385"/>
      <c r="AM91" s="385"/>
      <c r="AN91" s="385"/>
      <c r="AO91" s="385"/>
      <c r="AP91" s="385"/>
      <c r="AQ91" s="385"/>
      <c r="AR91" s="385"/>
      <c r="AS91" s="385"/>
      <c r="AT91" s="385"/>
      <c r="AU91" s="385"/>
      <c r="AV91" s="385"/>
      <c r="AW91" s="385"/>
      <c r="AX91" s="385"/>
      <c r="AY91" s="385"/>
      <c r="AZ91" s="385"/>
      <c r="BA91" s="385"/>
      <c r="BB91" s="385"/>
      <c r="BC91" s="385"/>
      <c r="BD91" s="385"/>
      <c r="BE91" s="385"/>
      <c r="BF91" s="385"/>
      <c r="BG91" s="385"/>
      <c r="BH91" s="385"/>
      <c r="BI91" s="385"/>
      <c r="BJ91" s="385"/>
      <c r="BK91" s="385"/>
      <c r="BL91" s="385"/>
      <c r="BM91" s="385"/>
      <c r="BN91" s="385"/>
      <c r="BO91" s="385"/>
      <c r="BP91" s="385"/>
      <c r="BQ91" s="385"/>
      <c r="BR91" s="385"/>
      <c r="BS91" s="385"/>
      <c r="BT91" s="385"/>
      <c r="BU91" s="385"/>
      <c r="BV91" s="385"/>
      <c r="BW91" s="385"/>
      <c r="BX91" s="385"/>
      <c r="BY91" s="385"/>
      <c r="BZ91" s="385"/>
      <c r="CA91" s="385"/>
      <c r="CB91" s="385"/>
      <c r="CC91" s="385"/>
      <c r="CD91" s="385"/>
      <c r="CE91" s="385"/>
      <c r="CF91" s="385"/>
      <c r="CG91" s="385"/>
      <c r="CH91" s="385"/>
      <c r="CI91" s="385"/>
      <c r="CJ91" s="385"/>
      <c r="CK91" s="385"/>
    </row>
    <row r="92" spans="1:90" s="510" customFormat="1" ht="33" customHeight="1" x14ac:dyDescent="0.25">
      <c r="B92" s="388" t="s">
        <v>187</v>
      </c>
      <c r="C92" s="483" t="s">
        <v>761</v>
      </c>
      <c r="D92" s="697" t="s">
        <v>847</v>
      </c>
      <c r="E92" s="77">
        <f t="shared" ref="E92:R92" si="115">AG92+AU92+BI92</f>
        <v>0</v>
      </c>
      <c r="F92" s="77">
        <f t="shared" si="115"/>
        <v>0</v>
      </c>
      <c r="G92" s="77">
        <f t="shared" si="115"/>
        <v>0</v>
      </c>
      <c r="H92" s="77">
        <f t="shared" si="115"/>
        <v>0</v>
      </c>
      <c r="I92" s="77">
        <f t="shared" si="115"/>
        <v>0</v>
      </c>
      <c r="J92" s="77">
        <f t="shared" si="115"/>
        <v>0</v>
      </c>
      <c r="K92" s="77">
        <f t="shared" si="115"/>
        <v>0</v>
      </c>
      <c r="L92" s="77">
        <f t="shared" si="115"/>
        <v>0</v>
      </c>
      <c r="M92" s="77">
        <f t="shared" si="115"/>
        <v>0</v>
      </c>
      <c r="N92" s="77">
        <f t="shared" si="115"/>
        <v>0</v>
      </c>
      <c r="O92" s="77">
        <f t="shared" si="115"/>
        <v>0</v>
      </c>
      <c r="P92" s="77">
        <f t="shared" si="115"/>
        <v>0</v>
      </c>
      <c r="Q92" s="77">
        <f t="shared" si="115"/>
        <v>0</v>
      </c>
      <c r="R92" s="77">
        <f t="shared" si="115"/>
        <v>0</v>
      </c>
      <c r="S92" s="77">
        <v>0</v>
      </c>
      <c r="T92" s="77">
        <v>0</v>
      </c>
      <c r="U92" s="77">
        <v>0</v>
      </c>
      <c r="V92" s="77">
        <v>0</v>
      </c>
      <c r="W92" s="77">
        <v>0</v>
      </c>
      <c r="X92" s="77">
        <v>0</v>
      </c>
      <c r="Y92" s="77">
        <v>0</v>
      </c>
      <c r="Z92" s="77">
        <v>0</v>
      </c>
      <c r="AA92" s="77">
        <v>0</v>
      </c>
      <c r="AB92" s="77">
        <v>0</v>
      </c>
      <c r="AC92" s="77">
        <v>0</v>
      </c>
      <c r="AD92" s="77">
        <v>0</v>
      </c>
      <c r="AE92" s="77">
        <v>0</v>
      </c>
      <c r="AF92" s="77">
        <v>0</v>
      </c>
      <c r="AG92" s="77">
        <v>0</v>
      </c>
      <c r="AH92" s="77">
        <v>0</v>
      </c>
      <c r="AI92" s="77">
        <v>0</v>
      </c>
      <c r="AJ92" s="77">
        <v>0</v>
      </c>
      <c r="AK92" s="77">
        <v>0</v>
      </c>
      <c r="AL92" s="77">
        <v>0</v>
      </c>
      <c r="AM92" s="77">
        <v>0</v>
      </c>
      <c r="AN92" s="77">
        <v>0</v>
      </c>
      <c r="AO92" s="77">
        <v>0</v>
      </c>
      <c r="AP92" s="77">
        <v>0</v>
      </c>
      <c r="AQ92" s="77">
        <v>0</v>
      </c>
      <c r="AR92" s="77">
        <v>0</v>
      </c>
      <c r="AS92" s="77">
        <v>0</v>
      </c>
      <c r="AT92" s="77">
        <v>0</v>
      </c>
      <c r="AU92" s="77">
        <v>0</v>
      </c>
      <c r="AV92" s="77">
        <v>0</v>
      </c>
      <c r="AW92" s="77">
        <v>0</v>
      </c>
      <c r="AX92" s="77">
        <v>0</v>
      </c>
      <c r="AY92" s="77">
        <v>0</v>
      </c>
      <c r="AZ92" s="77">
        <v>0</v>
      </c>
      <c r="BA92" s="77">
        <v>0</v>
      </c>
      <c r="BB92" s="77">
        <v>0</v>
      </c>
      <c r="BC92" s="77">
        <v>0</v>
      </c>
      <c r="BD92" s="77">
        <v>0</v>
      </c>
      <c r="BE92" s="77">
        <v>0</v>
      </c>
      <c r="BF92" s="77">
        <v>0</v>
      </c>
      <c r="BG92" s="77">
        <v>0</v>
      </c>
      <c r="BH92" s="77">
        <v>0</v>
      </c>
      <c r="BI92" s="204">
        <v>0</v>
      </c>
      <c r="BJ92" s="204">
        <v>0</v>
      </c>
      <c r="BK92" s="204">
        <v>0</v>
      </c>
      <c r="BL92" s="204">
        <v>0</v>
      </c>
      <c r="BM92" s="204">
        <v>0</v>
      </c>
      <c r="BN92" s="204">
        <v>0</v>
      </c>
      <c r="BO92" s="204">
        <v>0</v>
      </c>
      <c r="BP92" s="204">
        <v>0</v>
      </c>
      <c r="BQ92" s="204">
        <v>0</v>
      </c>
      <c r="BR92" s="204">
        <v>0</v>
      </c>
      <c r="BS92" s="204">
        <v>0</v>
      </c>
      <c r="BT92" s="204">
        <v>0</v>
      </c>
      <c r="BU92" s="204">
        <v>0</v>
      </c>
      <c r="BV92" s="204">
        <v>0</v>
      </c>
      <c r="BW92" s="204">
        <f t="shared" ref="BW92:CJ92" si="116">BI92+AU92+AG92+S92</f>
        <v>0</v>
      </c>
      <c r="BX92" s="204">
        <f t="shared" si="116"/>
        <v>0</v>
      </c>
      <c r="BY92" s="204">
        <f t="shared" si="116"/>
        <v>0</v>
      </c>
      <c r="BZ92" s="204">
        <f t="shared" si="116"/>
        <v>0</v>
      </c>
      <c r="CA92" s="204">
        <f t="shared" si="116"/>
        <v>0</v>
      </c>
      <c r="CB92" s="204">
        <f t="shared" si="116"/>
        <v>0</v>
      </c>
      <c r="CC92" s="204">
        <f t="shared" si="116"/>
        <v>0</v>
      </c>
      <c r="CD92" s="204">
        <f t="shared" si="116"/>
        <v>0</v>
      </c>
      <c r="CE92" s="204">
        <f t="shared" si="116"/>
        <v>0</v>
      </c>
      <c r="CF92" s="204">
        <f t="shared" si="116"/>
        <v>0</v>
      </c>
      <c r="CG92" s="204">
        <f t="shared" si="116"/>
        <v>0</v>
      </c>
      <c r="CH92" s="204">
        <f t="shared" si="116"/>
        <v>0</v>
      </c>
      <c r="CI92" s="204">
        <f t="shared" si="116"/>
        <v>0</v>
      </c>
      <c r="CJ92" s="204">
        <f t="shared" si="116"/>
        <v>0</v>
      </c>
      <c r="CK92" s="77" t="s">
        <v>190</v>
      </c>
    </row>
  </sheetData>
  <sheetProtection formatCells="0" formatColumns="0" formatRows="0" insertColumns="0" insertRows="0" insertHyperlinks="0" deleteColumns="0" deleteRows="0" sort="0" autoFilter="0" pivotTables="0"/>
  <mergeCells count="33">
    <mergeCell ref="B9:CK9"/>
    <mergeCell ref="B4:CK4"/>
    <mergeCell ref="B5:AT5"/>
    <mergeCell ref="B6:CK6"/>
    <mergeCell ref="B7:CK7"/>
    <mergeCell ref="B8:AT8"/>
    <mergeCell ref="B10:AT10"/>
    <mergeCell ref="B11:CK11"/>
    <mergeCell ref="B12:CK12"/>
    <mergeCell ref="B13:CJ13"/>
    <mergeCell ref="B14:B17"/>
    <mergeCell ref="C14:C17"/>
    <mergeCell ref="D14:D17"/>
    <mergeCell ref="E14:R15"/>
    <mergeCell ref="S14:AF15"/>
    <mergeCell ref="AG14:CJ14"/>
    <mergeCell ref="E16:K16"/>
    <mergeCell ref="L16:R16"/>
    <mergeCell ref="S16:Y16"/>
    <mergeCell ref="Z16:AF16"/>
    <mergeCell ref="AG16:AM16"/>
    <mergeCell ref="CK14:CK17"/>
    <mergeCell ref="AG15:AT15"/>
    <mergeCell ref="AU15:BH15"/>
    <mergeCell ref="BI15:BV15"/>
    <mergeCell ref="BW15:CJ15"/>
    <mergeCell ref="CD16:CJ16"/>
    <mergeCell ref="AN16:AT16"/>
    <mergeCell ref="AU16:BA16"/>
    <mergeCell ref="BB16:BH16"/>
    <mergeCell ref="BI16:BO16"/>
    <mergeCell ref="BP16:BV16"/>
    <mergeCell ref="BW16:CC16"/>
  </mergeCells>
  <conditionalFormatting sqref="BP43 L55:O55 S55:AM55 B55 E62:K63 E66:R67 S62:BH63 CK62:CK63 CK70:CK71 AU55:AZ55 BB55:BG55 BI55:BS55 B30:CK31 BI44:BO44 CD43:CK44 BW44:CC44 E92:CK92 E43:BA44 CK65:CK68 S65:BH67 E65:K65 B45:CJ54 CK45:CK55 E78:CK79 E38:CK38 L79:R86 L75:Q77 E32:CK32">
    <cfRule type="cellIs" dxfId="516" priority="299" operator="equal">
      <formula>0</formula>
    </cfRule>
  </conditionalFormatting>
  <conditionalFormatting sqref="L55:O55 S55:AM55 B55 E62:K63 E66:R67 S62:BH63 CK62:CK63 CK70:CK71 B39:B42 AU55:AZ55 BB55:BG55 BI55:BS55 BI44:BO44 CD43:CK44 BW44:CC44 E92:CK92 E43:BA44 CK65:CK68 S65:BH67 E65:K65 B45:C52 D45:CJ54 CK45:CK55 E78:CK79 E38:CK38 L79:R86 L75:Q77">
    <cfRule type="containsText" dxfId="515" priority="287" operator="containsText" text="Наименование инвестиционного проекта">
      <formula>NOT(ISERROR(SEARCH("Наименование инвестиционного проекта",B38)))</formula>
    </cfRule>
  </conditionalFormatting>
  <conditionalFormatting sqref="B71:C71 B72:D77 D19:D28 C39:D42 B56:D57 B53:C54 D66:D67 D58:D60 B61:D63 B68:D70 B65:D65 B80:D91 B78:B79">
    <cfRule type="containsText" dxfId="514" priority="298" operator="containsText" text="Наименование инвестиционного проекта">
      <formula>NOT(ISERROR(SEARCH("Наименование инвестиционного проекта",B19)))</formula>
    </cfRule>
  </conditionalFormatting>
  <conditionalFormatting sqref="B71:C71 B72:D77 D66:D67 B68:D70 B61:D63 D58:D60 B39:D42 B56:D57 D19:D28 B65:D65 B80:D91 B78:B79">
    <cfRule type="cellIs" dxfId="513" priority="297" operator="equal">
      <formula>0</formula>
    </cfRule>
  </conditionalFormatting>
  <conditionalFormatting sqref="B38:D38">
    <cfRule type="cellIs" dxfId="512" priority="293" operator="equal">
      <formula>0</formula>
    </cfRule>
  </conditionalFormatting>
  <conditionalFormatting sqref="B19:C19 B28:C28 B27">
    <cfRule type="cellIs" dxfId="511" priority="296" operator="equal">
      <formula>0</formula>
    </cfRule>
  </conditionalFormatting>
  <conditionalFormatting sqref="B29 D29">
    <cfRule type="cellIs" dxfId="510" priority="295" operator="equal">
      <formula>0</formula>
    </cfRule>
  </conditionalFormatting>
  <conditionalFormatting sqref="B33 D33 B34:D37">
    <cfRule type="cellIs" dxfId="509" priority="294" operator="equal">
      <formula>0</formula>
    </cfRule>
  </conditionalFormatting>
  <conditionalFormatting sqref="B58:C58">
    <cfRule type="cellIs" dxfId="508" priority="292" operator="equal">
      <formula>0</formula>
    </cfRule>
  </conditionalFormatting>
  <conditionalFormatting sqref="B59:C60">
    <cfRule type="cellIs" dxfId="507" priority="291" operator="equal">
      <formula>0</formula>
    </cfRule>
  </conditionalFormatting>
  <conditionalFormatting sqref="C29">
    <cfRule type="cellIs" dxfId="506" priority="290" operator="equal">
      <formula>0</formula>
    </cfRule>
  </conditionalFormatting>
  <conditionalFormatting sqref="C33">
    <cfRule type="cellIs" dxfId="505" priority="289" operator="equal">
      <formula>0</formula>
    </cfRule>
  </conditionalFormatting>
  <conditionalFormatting sqref="C26:C27">
    <cfRule type="cellIs" dxfId="504" priority="288" operator="equal">
      <formula>0</formula>
    </cfRule>
  </conditionalFormatting>
  <conditionalFormatting sqref="E55:I55">
    <cfRule type="cellIs" dxfId="503" priority="262" operator="equal">
      <formula>0</formula>
    </cfRule>
  </conditionalFormatting>
  <conditionalFormatting sqref="E34:CJ35">
    <cfRule type="cellIs" dxfId="502" priority="270" operator="equal">
      <formula>0</formula>
    </cfRule>
  </conditionalFormatting>
  <conditionalFormatting sqref="B66:C66">
    <cfRule type="cellIs" dxfId="501" priority="286" operator="equal">
      <formula>0</formula>
    </cfRule>
  </conditionalFormatting>
  <conditionalFormatting sqref="B67:C67">
    <cfRule type="cellIs" dxfId="500" priority="285" operator="equal">
      <formula>0</formula>
    </cfRule>
  </conditionalFormatting>
  <conditionalFormatting sqref="D71">
    <cfRule type="cellIs" dxfId="499" priority="284" operator="equal">
      <formula>0</formula>
    </cfRule>
  </conditionalFormatting>
  <conditionalFormatting sqref="E70:I70 L74:P77 S74:W77 Z74:AD77 AG74:AK77 AN74:AR77 AU74:AY77 BB74:BF77 BI74:BM77 BP74:BT77 L70:P70 S70:W70 Z70:AD70 AG70:AK70 AN70:AR70 AU70:AY70 BB70:BF70 BI70:BM70 BP70:BT70 BW70:CA70 CD70:CH70 E58:I63 E26:CJ28 E40:CJ42 E33:CJ33 E57:CJ57 J59:CJ61 E68:CJ68 E71:CJ71 E88:CJ91 E65:I67 E72:I77 BW74:CA77 F74:CK74 BP80:BT87 BI80:BM87 BB80:BF87 AU80:AY87 AN80:AR87 AG80:AK87 Z80:AD87 S80:W87 L80:P87 BW80:CA87 CD74:CH87 E80:I87">
    <cfRule type="cellIs" dxfId="498" priority="283" operator="equal">
      <formula>0</formula>
    </cfRule>
  </conditionalFormatting>
  <conditionalFormatting sqref="E70:I70 L74:P77 S74:W77 Z74:AD77 AG74:AK77 AN74:AR77 AU74:AY77 BB74:BF77 BI74:BM77 BP74:BT77 L70:P70 S70:W70 Z70:AD70 AG70:AK70 AN70:AR70 AU70:AY70 BB70:BF70 BI70:BM70 BP70:BT70 BW70:CA70 CD70:CH70 E58:I63 E40:CJ42 E33:CJ33 E57:CJ57 J59:CJ61 E68:CJ68 E71:CJ71 E88:CJ91 E65:I67 E72:I77 BW74:CA77 F74:CK74 BP80:BT87 BI80:BM87 BB80:BF87 AU80:AY87 AN80:AR87 AG80:AK87 Z80:AD87 S80:W87 L80:P87 BW80:CA87 CD74:CH87 E80:I87">
    <cfRule type="containsText" dxfId="497" priority="282" operator="containsText" text="Наименование инвестиционного проекта">
      <formula>NOT(ISERROR(SEARCH("Наименование инвестиционного проекта",E33)))</formula>
    </cfRule>
  </conditionalFormatting>
  <conditionalFormatting sqref="CK30:CK32 E26:CJ28">
    <cfRule type="cellIs" dxfId="496" priority="280" operator="equal">
      <formula>0</formula>
    </cfRule>
    <cfRule type="cellIs" dxfId="495" priority="281" operator="equal">
      <formula>0</formula>
    </cfRule>
  </conditionalFormatting>
  <conditionalFormatting sqref="E70:I70 L74:P77 S74:W77 Z74:AD77 AG74:AK77 AN74:AR77 AU74:AY77 BB74:BF77 BI74:BM77 BP74:BT77 L70:P70 S70:W70 Z70:AD70 AG70:AK70 AN70:AR70 AU70:AY70 BB70:BF70 BI70:BM70 BP70:BT70 BW70:CA70 CD70:CH70 L55:O55 S55:AM55 E62:K63 E66:R67 S62:BH63 CK62:CK63 E30:BV33 E58:I61 CK70:CK71 AU55:AZ55 BB55:BG55 BI55:BS55 BW30:CK32 E26:CJ28 E40:CJ42 BW33:CJ33 E57:CJ57 J59:CJ61 E68:CJ68 E71:CJ71 BW88:CJ91 BI44:BO44 CD43:CK44 BW44:CC44 E88:BV92 BW92:CK92 E43:BA44 E65:K65 CK65:CK68 S65:BH67 E72:I77 BW74:CA77 F74:CK74 E45:CJ54 CK45:CK55 BP80:BT87 BI80:BM87 BB80:BF87 AU80:AY87 AN80:AR87 AG80:AK87 Z80:AD87 S80:W87 L80:P87 E78:CK79 BW80:CA87 E38:CK38 CD74:CH87 L79:R86 L75:Q77 E80:I87">
    <cfRule type="cellIs" dxfId="494" priority="279" operator="equal">
      <formula>0</formula>
    </cfRule>
  </conditionalFormatting>
  <conditionalFormatting sqref="L74:P77 S74:W77 Z74:AD77 AG74:AK77 AN74:AR77 AU74:AY77 BB74:BF77 BI74:BM77 BP74:BT77 S70:W70 Z70:AD70 AG70:AK70 AN70:AR70 AU70:AY70 BB70:BF70 BI70:BM70 BP70:BT70 BW70:CA70 CD70:CH70 L55:O55 S55:AM55 E62:K63 E66:R68 S62:BH63 CK62:CK63 E30:BV33 E58:I61 CK70:CK71 J70:R72 AU55:AZ55 BB55:BG55 BI55:BS55 BW30:CK32 E26:CJ28 E40:CJ42 BW33:CJ33 E57:CJ57 J59:CJ61 S68:CJ68 S71:CJ71 BW88:CJ91 BI44:BO44 CD43:CK44 BW44:CC44 E88:BV92 BW92:CK92 E43:BA44 E65:K65 CK65:CK68 S65:BH67 E70:I77 BW74:CA77 F74:CK74 E45:CJ54 CK45:CK55 BP80:BT87 BI80:BM87 BB80:BF87 AU80:AY87 AN80:AR87 AG80:AK87 Z80:AD87 S80:W87 L80:P87 E78:CK79 BW80:CA87 E38:CK38 CD74:CH87 L79:R86 L75:Q77 E80:I87">
    <cfRule type="cellIs" dxfId="493" priority="278" operator="equal">
      <formula>0</formula>
    </cfRule>
  </conditionalFormatting>
  <conditionalFormatting sqref="E19:CK19">
    <cfRule type="cellIs" dxfId="492" priority="277" operator="equal">
      <formula>0</formula>
    </cfRule>
  </conditionalFormatting>
  <conditionalFormatting sqref="E19:CK19">
    <cfRule type="cellIs" dxfId="491" priority="275" operator="equal">
      <formula>0</formula>
    </cfRule>
    <cfRule type="cellIs" dxfId="490" priority="276" operator="equal">
      <formula>0</formula>
    </cfRule>
  </conditionalFormatting>
  <conditionalFormatting sqref="E19:CK19">
    <cfRule type="cellIs" dxfId="489" priority="274" operator="equal">
      <formula>0</formula>
    </cfRule>
  </conditionalFormatting>
  <conditionalFormatting sqref="E19:CK19">
    <cfRule type="cellIs" dxfId="488" priority="273" operator="equal">
      <formula>0</formula>
    </cfRule>
  </conditionalFormatting>
  <conditionalFormatting sqref="E30:CJ32">
    <cfRule type="containsText" dxfId="487" priority="272" operator="containsText" text="Наименование инвестиционного проекта">
      <formula>NOT(ISERROR(SEARCH("Наименование инвестиционного проекта",E30)))</formula>
    </cfRule>
  </conditionalFormatting>
  <conditionalFormatting sqref="E39:I39">
    <cfRule type="cellIs" dxfId="486" priority="254" operator="equal">
      <formula>0</formula>
    </cfRule>
  </conditionalFormatting>
  <conditionalFormatting sqref="E34:CJ35">
    <cfRule type="containsText" dxfId="485" priority="271" operator="containsText" text="Наименование инвестиционного проекта">
      <formula>NOT(ISERROR(SEARCH("Наименование инвестиционного проекта",E34)))</formula>
    </cfRule>
  </conditionalFormatting>
  <conditionalFormatting sqref="E34:CJ35">
    <cfRule type="cellIs" dxfId="484" priority="269" operator="equal">
      <formula>0</formula>
    </cfRule>
  </conditionalFormatting>
  <conditionalFormatting sqref="E34:CJ35">
    <cfRule type="cellIs" dxfId="483" priority="268" operator="equal">
      <formula>0</formula>
    </cfRule>
  </conditionalFormatting>
  <conditionalFormatting sqref="E36:CJ37">
    <cfRule type="containsText" dxfId="482" priority="267" operator="containsText" text="Наименование инвестиционного проекта">
      <formula>NOT(ISERROR(SEARCH("Наименование инвестиционного проекта",E36)))</formula>
    </cfRule>
  </conditionalFormatting>
  <conditionalFormatting sqref="E36:CJ37">
    <cfRule type="cellIs" dxfId="481" priority="266" operator="equal">
      <formula>0</formula>
    </cfRule>
  </conditionalFormatting>
  <conditionalFormatting sqref="E36:CJ37">
    <cfRule type="cellIs" dxfId="480" priority="265" operator="equal">
      <formula>0</formula>
    </cfRule>
  </conditionalFormatting>
  <conditionalFormatting sqref="E36:CJ37">
    <cfRule type="cellIs" dxfId="479" priority="264" operator="equal">
      <formula>0</formula>
    </cfRule>
  </conditionalFormatting>
  <conditionalFormatting sqref="E55:I55">
    <cfRule type="containsText" dxfId="478" priority="263" operator="containsText" text="Наименование инвестиционного проекта">
      <formula>NOT(ISERROR(SEARCH("Наименование инвестиционного проекта",E55)))</formula>
    </cfRule>
  </conditionalFormatting>
  <conditionalFormatting sqref="E55:I55">
    <cfRule type="cellIs" dxfId="477" priority="261" operator="equal">
      <formula>0</formula>
    </cfRule>
  </conditionalFormatting>
  <conditionalFormatting sqref="E55:I55">
    <cfRule type="cellIs" dxfId="476" priority="260" operator="equal">
      <formula>0</formula>
    </cfRule>
  </conditionalFormatting>
  <conditionalFormatting sqref="E56:I56">
    <cfRule type="containsText" dxfId="475" priority="259" operator="containsText" text="Наименование инвестиционного проекта">
      <formula>NOT(ISERROR(SEARCH("Наименование инвестиционного проекта",E56)))</formula>
    </cfRule>
  </conditionalFormatting>
  <conditionalFormatting sqref="E56:I56">
    <cfRule type="cellIs" dxfId="474" priority="258" operator="equal">
      <formula>0</formula>
    </cfRule>
  </conditionalFormatting>
  <conditionalFormatting sqref="E56:I56">
    <cfRule type="cellIs" dxfId="473" priority="257" operator="equal">
      <formula>0</formula>
    </cfRule>
  </conditionalFormatting>
  <conditionalFormatting sqref="E56:I56">
    <cfRule type="cellIs" dxfId="472" priority="256" operator="equal">
      <formula>0</formula>
    </cfRule>
  </conditionalFormatting>
  <conditionalFormatting sqref="E39:I39">
    <cfRule type="containsText" dxfId="471" priority="255" operator="containsText" text="Наименование инвестиционного проекта">
      <formula>NOT(ISERROR(SEARCH("Наименование инвестиционного проекта",E39)))</formula>
    </cfRule>
  </conditionalFormatting>
  <conditionalFormatting sqref="E39:I39">
    <cfRule type="cellIs" dxfId="470" priority="253" operator="equal">
      <formula>0</formula>
    </cfRule>
  </conditionalFormatting>
  <conditionalFormatting sqref="E39:I39">
    <cfRule type="cellIs" dxfId="469" priority="252" operator="equal">
      <formula>0</formula>
    </cfRule>
  </conditionalFormatting>
  <conditionalFormatting sqref="E20:CJ25">
    <cfRule type="cellIs" dxfId="468" priority="251" operator="equal">
      <formula>0</formula>
    </cfRule>
  </conditionalFormatting>
  <conditionalFormatting sqref="E20:CJ25">
    <cfRule type="cellIs" dxfId="467" priority="249" operator="equal">
      <formula>0</formula>
    </cfRule>
    <cfRule type="cellIs" dxfId="466" priority="250" operator="equal">
      <formula>0</formula>
    </cfRule>
  </conditionalFormatting>
  <conditionalFormatting sqref="E20:CJ25">
    <cfRule type="cellIs" dxfId="465" priority="248" operator="equal">
      <formula>0</formula>
    </cfRule>
  </conditionalFormatting>
  <conditionalFormatting sqref="E20:CJ25">
    <cfRule type="cellIs" dxfId="464" priority="247" operator="equal">
      <formula>0</formula>
    </cfRule>
  </conditionalFormatting>
  <conditionalFormatting sqref="J70:K70 Q74:R77 X74:Y77 AE74:AF77 AL74:AM77 AS74:AT77 AZ74:BA77 BG74:BH77 BN74:BO77 BU74:BV77 Q70:R70 X70:Y70 AE70:AF70 AL70:AM70 AS70:AT70 AZ70:BA70 BG70:BH70 BN70:BO70 BU70:BV70 CB70:CC70 CI70:CJ70 J58:K63 J65:K67 J72:K77 CB74:CC77 CI74 BU80:BV87 BN80:BO87 BG80:BH87 AZ80:BA87 AS80:AT87 AL80:AM87 AE80:AF87 X80:Y87 Q80:R87 CB80:CC87 CI75:CJ87 J80:K87">
    <cfRule type="cellIs" dxfId="463" priority="246" operator="equal">
      <formula>0</formula>
    </cfRule>
  </conditionalFormatting>
  <conditionalFormatting sqref="J70:K70 Q74:R77 X74:Y77 AE74:AF77 AL74:AM77 AS74:AT77 AZ74:BA77 BG74:BH77 BN74:BO77 BU74:BV77 Q70:R70 X70:Y70 AE70:AF70 AL70:AM70 AS70:AT70 AZ70:BA70 BG70:BH70 BN70:BO70 BU70:BV70 CB70:CC70 CI70:CJ70 J58:K63 J65:K67 J72:K77 CB74:CC77 CI74 BU80:BV87 BN80:BO87 BG80:BH87 AZ80:BA87 AS80:AT87 AL80:AM87 AE80:AF87 X80:Y87 Q80:R87 CB80:CC87 CI75:CJ87 J80:K87">
    <cfRule type="containsText" dxfId="462" priority="245" operator="containsText" text="Наименование инвестиционного проекта">
      <formula>NOT(ISERROR(SEARCH("Наименование инвестиционного проекта",J58)))</formula>
    </cfRule>
  </conditionalFormatting>
  <conditionalFormatting sqref="J70:K70 Q74:R77 X74:Y77 AE74:AF77 AL74:AM77 AS74:AT77 AZ74:BA77 BG74:BH77 BN74:BO77 BU74:BV77 Q70:R70 X70:Y70 AE70:AF70 AL70:AM70 AS70:AT70 AZ70:BA70 BG70:BH70 BN70:BO70 BU70:BV70 CB70:CC70 CI70:CJ70 J58:K63 J65:K67 J72:K77 CB74:CC77 CI74 BU80:BV87 BN80:BO87 BG80:BH87 AZ80:BA87 AS80:AT87 AL80:AM87 AE80:AF87 X80:Y87 Q80:R87 CB80:CC87 CI75:CJ87 J80:K87">
    <cfRule type="cellIs" dxfId="461" priority="244" operator="equal">
      <formula>0</formula>
    </cfRule>
  </conditionalFormatting>
  <conditionalFormatting sqref="J70:K70 Q74:R77 X74:Y77 AE74:AF77 AL74:AM77 AS74:AT77 AZ74:BA77 BG74:BH77 BN74:BO77 BU74:BV77 Q70:R70 X70:Y70 AE70:AF70 AL70:AM70 AS70:AT70 AZ70:BA70 BG70:BH70 BN70:BO70 BU70:BV70 CB70:CC70 CI70:CJ70 J58:K63 J65:K67 J72:K77 CB74:CC77 CI74 BU80:BV87 BN80:BO87 BG80:BH87 AZ80:BA87 AS80:AT87 AL80:AM87 AE80:AF87 X80:Y87 Q80:R87 CB80:CC87 CI75:CJ87 J80:K87">
    <cfRule type="cellIs" dxfId="460" priority="243" operator="equal">
      <formula>0</formula>
    </cfRule>
  </conditionalFormatting>
  <conditionalFormatting sqref="J56:K56">
    <cfRule type="containsText" dxfId="459" priority="242" operator="containsText" text="Наименование инвестиционного проекта">
      <formula>NOT(ISERROR(SEARCH("Наименование инвестиционного проекта",J56)))</formula>
    </cfRule>
  </conditionalFormatting>
  <conditionalFormatting sqref="J56:K56">
    <cfRule type="cellIs" dxfId="458" priority="241" operator="equal">
      <formula>0</formula>
    </cfRule>
  </conditionalFormatting>
  <conditionalFormatting sqref="J56:K56">
    <cfRule type="cellIs" dxfId="457" priority="240" operator="equal">
      <formula>0</formula>
    </cfRule>
  </conditionalFormatting>
  <conditionalFormatting sqref="J56:K56">
    <cfRule type="cellIs" dxfId="456" priority="239" operator="equal">
      <formula>0</formula>
    </cfRule>
  </conditionalFormatting>
  <conditionalFormatting sqref="J39:CJ39">
    <cfRule type="containsText" dxfId="455" priority="238" operator="containsText" text="Наименование инвестиционного проекта">
      <formula>NOT(ISERROR(SEARCH("Наименование инвестиционного проекта",J39)))</formula>
    </cfRule>
  </conditionalFormatting>
  <conditionalFormatting sqref="J39:CJ39">
    <cfRule type="cellIs" dxfId="454" priority="237" operator="equal">
      <formula>0</formula>
    </cfRule>
  </conditionalFormatting>
  <conditionalFormatting sqref="J39:CJ39">
    <cfRule type="cellIs" dxfId="453" priority="236" operator="equal">
      <formula>0</formula>
    </cfRule>
  </conditionalFormatting>
  <conditionalFormatting sqref="J39:CJ39">
    <cfRule type="cellIs" dxfId="452" priority="235" operator="equal">
      <formula>0</formula>
    </cfRule>
  </conditionalFormatting>
  <conditionalFormatting sqref="J55:K55">
    <cfRule type="containsText" dxfId="451" priority="234" operator="containsText" text="Наименование инвестиционного проекта">
      <formula>NOT(ISERROR(SEARCH("Наименование инвестиционного проекта",J55)))</formula>
    </cfRule>
  </conditionalFormatting>
  <conditionalFormatting sqref="J55:K55">
    <cfRule type="cellIs" dxfId="450" priority="233" operator="equal">
      <formula>0</formula>
    </cfRule>
  </conditionalFormatting>
  <conditionalFormatting sqref="J55:K55">
    <cfRule type="cellIs" dxfId="449" priority="232" operator="equal">
      <formula>0</formula>
    </cfRule>
  </conditionalFormatting>
  <conditionalFormatting sqref="J55:K55">
    <cfRule type="cellIs" dxfId="448" priority="231" operator="equal">
      <formula>0</formula>
    </cfRule>
  </conditionalFormatting>
  <conditionalFormatting sqref="L72:O73 L65:R65 L58:O63 L66:O67">
    <cfRule type="cellIs" dxfId="447" priority="230" operator="equal">
      <formula>0</formula>
    </cfRule>
  </conditionalFormatting>
  <conditionalFormatting sqref="L72:O73 L65:R65 L58:O63 L66:O67">
    <cfRule type="containsText" dxfId="446" priority="229" operator="containsText" text="Наименование инвестиционного проекта">
      <formula>NOT(ISERROR(SEARCH("Наименование инвестиционного проекта",L58)))</formula>
    </cfRule>
  </conditionalFormatting>
  <conditionalFormatting sqref="L72:O73 L65:R65 L58:O63 L66:O67">
    <cfRule type="cellIs" dxfId="445" priority="228" operator="equal">
      <formula>0</formula>
    </cfRule>
  </conditionalFormatting>
  <conditionalFormatting sqref="L72:O73 L65:R65 L58:O63 L66:O67">
    <cfRule type="cellIs" dxfId="444" priority="227" operator="equal">
      <formula>0</formula>
    </cfRule>
  </conditionalFormatting>
  <conditionalFormatting sqref="L56:O56">
    <cfRule type="containsText" dxfId="443" priority="226" operator="containsText" text="Наименование инвестиционного проекта">
      <formula>NOT(ISERROR(SEARCH("Наименование инвестиционного проекта",L56)))</formula>
    </cfRule>
  </conditionalFormatting>
  <conditionalFormatting sqref="L56:O56">
    <cfRule type="cellIs" dxfId="442" priority="225" operator="equal">
      <formula>0</formula>
    </cfRule>
  </conditionalFormatting>
  <conditionalFormatting sqref="L56:O56">
    <cfRule type="cellIs" dxfId="441" priority="224" operator="equal">
      <formula>0</formula>
    </cfRule>
  </conditionalFormatting>
  <conditionalFormatting sqref="L56:O56">
    <cfRule type="cellIs" dxfId="440" priority="223" operator="equal">
      <formula>0</formula>
    </cfRule>
  </conditionalFormatting>
  <conditionalFormatting sqref="P72:R73 P58:R63 P65:R67">
    <cfRule type="cellIs" dxfId="439" priority="222" operator="equal">
      <formula>0</formula>
    </cfRule>
  </conditionalFormatting>
  <conditionalFormatting sqref="P72:R73 P58:R63 P65:R67">
    <cfRule type="containsText" dxfId="438" priority="221" operator="containsText" text="Наименование инвестиционного проекта">
      <formula>NOT(ISERROR(SEARCH("Наименование инвестиционного проекта",P58)))</formula>
    </cfRule>
  </conditionalFormatting>
  <conditionalFormatting sqref="P72:R73 P58:R63 P65:R67">
    <cfRule type="cellIs" dxfId="437" priority="220" operator="equal">
      <formula>0</formula>
    </cfRule>
  </conditionalFormatting>
  <conditionalFormatting sqref="P72:R73 P58:R63 P65:R67">
    <cfRule type="cellIs" dxfId="436" priority="219" operator="equal">
      <formula>0</formula>
    </cfRule>
  </conditionalFormatting>
  <conditionalFormatting sqref="P56:R56">
    <cfRule type="containsText" dxfId="435" priority="218" operator="containsText" text="Наименование инвестиционного проекта">
      <formula>NOT(ISERROR(SEARCH("Наименование инвестиционного проекта",P56)))</formula>
    </cfRule>
  </conditionalFormatting>
  <conditionalFormatting sqref="P56:R56">
    <cfRule type="cellIs" dxfId="434" priority="217" operator="equal">
      <formula>0</formula>
    </cfRule>
  </conditionalFormatting>
  <conditionalFormatting sqref="P56:R56">
    <cfRule type="cellIs" dxfId="433" priority="216" operator="equal">
      <formula>0</formula>
    </cfRule>
  </conditionalFormatting>
  <conditionalFormatting sqref="P56:R56">
    <cfRule type="cellIs" dxfId="432" priority="215" operator="equal">
      <formula>0</formula>
    </cfRule>
  </conditionalFormatting>
  <conditionalFormatting sqref="P55:R55">
    <cfRule type="containsText" dxfId="431" priority="214" operator="containsText" text="Наименование инвестиционного проекта">
      <formula>NOT(ISERROR(SEARCH("Наименование инвестиционного проекта",P55)))</formula>
    </cfRule>
  </conditionalFormatting>
  <conditionalFormatting sqref="P55:R55">
    <cfRule type="cellIs" dxfId="430" priority="213" operator="equal">
      <formula>0</formula>
    </cfRule>
  </conditionalFormatting>
  <conditionalFormatting sqref="P55:R55">
    <cfRule type="cellIs" dxfId="429" priority="212" operator="equal">
      <formula>0</formula>
    </cfRule>
  </conditionalFormatting>
  <conditionalFormatting sqref="P55:R55">
    <cfRule type="cellIs" dxfId="428" priority="211" operator="equal">
      <formula>0</formula>
    </cfRule>
  </conditionalFormatting>
  <conditionalFormatting sqref="S58:AF63 S65:AF67">
    <cfRule type="cellIs" dxfId="427" priority="210" operator="equal">
      <formula>0</formula>
    </cfRule>
  </conditionalFormatting>
  <conditionalFormatting sqref="S58:AF63 S65:AF67">
    <cfRule type="containsText" dxfId="426" priority="209" operator="containsText" text="Наименование инвестиционного проекта">
      <formula>NOT(ISERROR(SEARCH("Наименование инвестиционного проекта",S58)))</formula>
    </cfRule>
  </conditionalFormatting>
  <conditionalFormatting sqref="S58:AF63 S65:AF67">
    <cfRule type="cellIs" dxfId="425" priority="208" operator="equal">
      <formula>0</formula>
    </cfRule>
  </conditionalFormatting>
  <conditionalFormatting sqref="S58:AF63 S65:AF67">
    <cfRule type="cellIs" dxfId="424" priority="207" operator="equal">
      <formula>0</formula>
    </cfRule>
  </conditionalFormatting>
  <conditionalFormatting sqref="S56:AF56">
    <cfRule type="containsText" dxfId="423" priority="206" operator="containsText" text="Наименование инвестиционного проекта">
      <formula>NOT(ISERROR(SEARCH("Наименование инвестиционного проекта",S56)))</formula>
    </cfRule>
  </conditionalFormatting>
  <conditionalFormatting sqref="S56:AF56">
    <cfRule type="cellIs" dxfId="422" priority="205" operator="equal">
      <formula>0</formula>
    </cfRule>
  </conditionalFormatting>
  <conditionalFormatting sqref="S56:AF56">
    <cfRule type="cellIs" dxfId="421" priority="204" operator="equal">
      <formula>0</formula>
    </cfRule>
  </conditionalFormatting>
  <conditionalFormatting sqref="S56:AF56">
    <cfRule type="cellIs" dxfId="420" priority="203" operator="equal">
      <formula>0</formula>
    </cfRule>
  </conditionalFormatting>
  <conditionalFormatting sqref="S72:AF73">
    <cfRule type="containsText" dxfId="419" priority="202" operator="containsText" text="Наименование инвестиционного проекта">
      <formula>NOT(ISERROR(SEARCH("Наименование инвестиционного проекта",S72)))</formula>
    </cfRule>
  </conditionalFormatting>
  <conditionalFormatting sqref="S72:AF73">
    <cfRule type="cellIs" dxfId="418" priority="201" operator="equal">
      <formula>0</formula>
    </cfRule>
  </conditionalFormatting>
  <conditionalFormatting sqref="S72:AF73">
    <cfRule type="cellIs" dxfId="417" priority="200" operator="equal">
      <formula>0</formula>
    </cfRule>
  </conditionalFormatting>
  <conditionalFormatting sqref="S72:AF73">
    <cfRule type="cellIs" dxfId="416" priority="199" operator="equal">
      <formula>0</formula>
    </cfRule>
  </conditionalFormatting>
  <conditionalFormatting sqref="AG72:AM73 AG58:AM63 AG65:AM67">
    <cfRule type="cellIs" dxfId="415" priority="198" operator="equal">
      <formula>0</formula>
    </cfRule>
  </conditionalFormatting>
  <conditionalFormatting sqref="AG72:AM73 AG58:AM63 AG65:AM67">
    <cfRule type="containsText" dxfId="414" priority="197" operator="containsText" text="Наименование инвестиционного проекта">
      <formula>NOT(ISERROR(SEARCH("Наименование инвестиционного проекта",AG58)))</formula>
    </cfRule>
  </conditionalFormatting>
  <conditionalFormatting sqref="AG72:AM73 AG58:AM63 AG65:AM67">
    <cfRule type="cellIs" dxfId="413" priority="194" operator="equal">
      <formula>0</formula>
    </cfRule>
  </conditionalFormatting>
  <conditionalFormatting sqref="AG72:AM73 AG58:AM63 AG65:AM67">
    <cfRule type="cellIs" dxfId="412" priority="193" operator="equal">
      <formula>0</formula>
    </cfRule>
  </conditionalFormatting>
  <conditionalFormatting sqref="AG56:AM56">
    <cfRule type="containsText" dxfId="411" priority="192" operator="containsText" text="Наименование инвестиционного проекта">
      <formula>NOT(ISERROR(SEARCH("Наименование инвестиционного проекта",AG56)))</formula>
    </cfRule>
  </conditionalFormatting>
  <conditionalFormatting sqref="AG56:AM56">
    <cfRule type="cellIs" dxfId="410" priority="191" operator="equal">
      <formula>0</formula>
    </cfRule>
  </conditionalFormatting>
  <conditionalFormatting sqref="AG56:AM56">
    <cfRule type="cellIs" dxfId="409" priority="190" operator="equal">
      <formula>0</formula>
    </cfRule>
  </conditionalFormatting>
  <conditionalFormatting sqref="AG56:AM56">
    <cfRule type="cellIs" dxfId="408" priority="189" operator="equal">
      <formula>0</formula>
    </cfRule>
  </conditionalFormatting>
  <conditionalFormatting sqref="AN72:AT73 AN58:AT63 AN65:AT67">
    <cfRule type="cellIs" dxfId="407" priority="188" operator="equal">
      <formula>0</formula>
    </cfRule>
  </conditionalFormatting>
  <conditionalFormatting sqref="AN72:AT73 AN58:AT63 AN65:AT67">
    <cfRule type="containsText" dxfId="406" priority="187" operator="containsText" text="Наименование инвестиционного проекта">
      <formula>NOT(ISERROR(SEARCH("Наименование инвестиционного проекта",AN58)))</formula>
    </cfRule>
  </conditionalFormatting>
  <conditionalFormatting sqref="AN72:AT73 AN58:AT63 AN65:AT67">
    <cfRule type="cellIs" dxfId="405" priority="184" operator="equal">
      <formula>0</formula>
    </cfRule>
  </conditionalFormatting>
  <conditionalFormatting sqref="AN72:AT73 AN58:AT63 AN65:AT67">
    <cfRule type="cellIs" dxfId="404" priority="183" operator="equal">
      <formula>0</formula>
    </cfRule>
  </conditionalFormatting>
  <conditionalFormatting sqref="AN56:AT56">
    <cfRule type="containsText" dxfId="403" priority="182" operator="containsText" text="Наименование инвестиционного проекта">
      <formula>NOT(ISERROR(SEARCH("Наименование инвестиционного проекта",AN56)))</formula>
    </cfRule>
  </conditionalFormatting>
  <conditionalFormatting sqref="AN56:AT56">
    <cfRule type="cellIs" dxfId="402" priority="181" operator="equal">
      <formula>0</formula>
    </cfRule>
  </conditionalFormatting>
  <conditionalFormatting sqref="AN56:AT56">
    <cfRule type="cellIs" dxfId="401" priority="180" operator="equal">
      <formula>0</formula>
    </cfRule>
  </conditionalFormatting>
  <conditionalFormatting sqref="AN56:AT56">
    <cfRule type="cellIs" dxfId="400" priority="179" operator="equal">
      <formula>0</formula>
    </cfRule>
  </conditionalFormatting>
  <conditionalFormatting sqref="AN55:AT55">
    <cfRule type="containsText" dxfId="399" priority="178" operator="containsText" text="Наименование инвестиционного проекта">
      <formula>NOT(ISERROR(SEARCH("Наименование инвестиционного проекта",AN55)))</formula>
    </cfRule>
  </conditionalFormatting>
  <conditionalFormatting sqref="AN55:AT55">
    <cfRule type="cellIs" dxfId="398" priority="177" operator="equal">
      <formula>0</formula>
    </cfRule>
  </conditionalFormatting>
  <conditionalFormatting sqref="AN55:AT55">
    <cfRule type="cellIs" dxfId="397" priority="176" operator="equal">
      <formula>0</formula>
    </cfRule>
  </conditionalFormatting>
  <conditionalFormatting sqref="AN55:AT55">
    <cfRule type="cellIs" dxfId="396" priority="175" operator="equal">
      <formula>0</formula>
    </cfRule>
  </conditionalFormatting>
  <conditionalFormatting sqref="AU72:BH73 AU58:CJ63 AU56:CJ56 BB43:BH44 AU65:CJ67">
    <cfRule type="cellIs" dxfId="395" priority="174" operator="equal">
      <formula>0</formula>
    </cfRule>
  </conditionalFormatting>
  <conditionalFormatting sqref="AU72:BH73 AU58:CJ63 AU56:CJ56 BB43:BH44 AU65:CJ67">
    <cfRule type="containsText" dxfId="394" priority="173" operator="containsText" text="Наименование инвестиционного проекта">
      <formula>NOT(ISERROR(SEARCH("Наименование инвестиционного проекта",AU43)))</formula>
    </cfRule>
  </conditionalFormatting>
  <conditionalFormatting sqref="AU72:BH73 AU58:CJ63 AU56:CJ56 BB43:BH44 AU65:CJ67">
    <cfRule type="cellIs" dxfId="393" priority="170" operator="equal">
      <formula>0</formula>
    </cfRule>
  </conditionalFormatting>
  <conditionalFormatting sqref="AU72:BH73 AU58:CJ63 AU56:CJ56 BB43:BH44 AU65:CJ67">
    <cfRule type="cellIs" dxfId="392" priority="169" operator="equal">
      <formula>0</formula>
    </cfRule>
  </conditionalFormatting>
  <conditionalFormatting sqref="BA55 BH55">
    <cfRule type="containsText" dxfId="391" priority="168" operator="containsText" text="Наименование инвестиционного проекта">
      <formula>NOT(ISERROR(SEARCH("Наименование инвестиционного проекта",BA55)))</formula>
    </cfRule>
  </conditionalFormatting>
  <conditionalFormatting sqref="BA55 BH55">
    <cfRule type="cellIs" dxfId="390" priority="167" operator="equal">
      <formula>0</formula>
    </cfRule>
  </conditionalFormatting>
  <conditionalFormatting sqref="BA55 BH55">
    <cfRule type="cellIs" dxfId="389" priority="166" operator="equal">
      <formula>0</formula>
    </cfRule>
  </conditionalFormatting>
  <conditionalFormatting sqref="BA55 BH55">
    <cfRule type="cellIs" dxfId="388" priority="165" operator="equal">
      <formula>0</formula>
    </cfRule>
  </conditionalFormatting>
  <conditionalFormatting sqref="BT55:CJ55 BM72:CJ73">
    <cfRule type="cellIs" dxfId="387" priority="164" operator="equal">
      <formula>0</formula>
    </cfRule>
  </conditionalFormatting>
  <conditionalFormatting sqref="BT55:CJ55 BM72:CJ73">
    <cfRule type="containsText" dxfId="386" priority="163" operator="containsText" text="Наименование инвестиционного проекта">
      <formula>NOT(ISERROR(SEARCH("Наименование инвестиционного проекта",BM55)))</formula>
    </cfRule>
  </conditionalFormatting>
  <conditionalFormatting sqref="BT55:CJ55 BM72:CJ73">
    <cfRule type="cellIs" dxfId="385" priority="162" operator="equal">
      <formula>0</formula>
    </cfRule>
  </conditionalFormatting>
  <conditionalFormatting sqref="BT55:CJ55 BM72:CJ73">
    <cfRule type="cellIs" dxfId="384" priority="161" operator="equal">
      <formula>0</formula>
    </cfRule>
  </conditionalFormatting>
  <conditionalFormatting sqref="BI43:BK43 BP44:BV44">
    <cfRule type="containsText" dxfId="383" priority="160" operator="containsText" text="Наименование инвестиционного проекта">
      <formula>NOT(ISERROR(SEARCH("Наименование инвестиционного проекта",BI43)))</formula>
    </cfRule>
  </conditionalFormatting>
  <conditionalFormatting sqref="BI43:BK43 BP44:BV44">
    <cfRule type="cellIs" dxfId="382" priority="159" operator="equal">
      <formula>0</formula>
    </cfRule>
  </conditionalFormatting>
  <conditionalFormatting sqref="BI43:BK43 BP44:BV44">
    <cfRule type="cellIs" dxfId="381" priority="158" operator="equal">
      <formula>0</formula>
    </cfRule>
  </conditionalFormatting>
  <conditionalFormatting sqref="BI43:BK43 BP44:BV44">
    <cfRule type="cellIs" dxfId="380" priority="157" operator="equal">
      <formula>0</formula>
    </cfRule>
  </conditionalFormatting>
  <conditionalFormatting sqref="BI72:BL73">
    <cfRule type="containsText" dxfId="379" priority="156" operator="containsText" text="Наименование инвестиционного проекта">
      <formula>NOT(ISERROR(SEARCH("Наименование инвестиционного проекта",BI72)))</formula>
    </cfRule>
  </conditionalFormatting>
  <conditionalFormatting sqref="BI72:BL73">
    <cfRule type="cellIs" dxfId="378" priority="155" operator="equal">
      <formula>0</formula>
    </cfRule>
  </conditionalFormatting>
  <conditionalFormatting sqref="BI72:BL73">
    <cfRule type="cellIs" dxfId="377" priority="154" operator="equal">
      <formula>0</formula>
    </cfRule>
  </conditionalFormatting>
  <conditionalFormatting sqref="BI72:BL73">
    <cfRule type="cellIs" dxfId="376" priority="153" operator="equal">
      <formula>0</formula>
    </cfRule>
  </conditionalFormatting>
  <conditionalFormatting sqref="BL43:BO43">
    <cfRule type="containsText" dxfId="375" priority="152" operator="containsText" text="Наименование инвестиционного проекта">
      <formula>NOT(ISERROR(SEARCH("Наименование инвестиционного проекта",BL43)))</formula>
    </cfRule>
  </conditionalFormatting>
  <conditionalFormatting sqref="BL43:BO43">
    <cfRule type="cellIs" dxfId="374" priority="151" operator="equal">
      <formula>0</formula>
    </cfRule>
  </conditionalFormatting>
  <conditionalFormatting sqref="BL43:BO43">
    <cfRule type="cellIs" dxfId="373" priority="150" operator="equal">
      <formula>0</formula>
    </cfRule>
  </conditionalFormatting>
  <conditionalFormatting sqref="BL43:BO43">
    <cfRule type="cellIs" dxfId="372" priority="149" operator="equal">
      <formula>0</formula>
    </cfRule>
  </conditionalFormatting>
  <conditionalFormatting sqref="BQ43:CC43">
    <cfRule type="containsText" dxfId="371" priority="148" operator="containsText" text="Наименование инвестиционного проекта">
      <formula>NOT(ISERROR(SEARCH("Наименование инвестиционного проекта",BQ43)))</formula>
    </cfRule>
  </conditionalFormatting>
  <conditionalFormatting sqref="BQ43:CC43">
    <cfRule type="cellIs" dxfId="370" priority="147" operator="equal">
      <formula>0</formula>
    </cfRule>
  </conditionalFormatting>
  <conditionalFormatting sqref="BQ43:CC43">
    <cfRule type="cellIs" dxfId="369" priority="146" operator="equal">
      <formula>0</formula>
    </cfRule>
  </conditionalFormatting>
  <conditionalFormatting sqref="BQ43:CC43">
    <cfRule type="cellIs" dxfId="368" priority="145" operator="equal">
      <formula>0</formula>
    </cfRule>
  </conditionalFormatting>
  <conditionalFormatting sqref="B19">
    <cfRule type="cellIs" dxfId="367" priority="144" operator="equal">
      <formula>0</formula>
    </cfRule>
  </conditionalFormatting>
  <conditionalFormatting sqref="CK88:CK91 CK40:CK42 CK33 CK28 CK57:CK61 CK36:CK37">
    <cfRule type="cellIs" dxfId="366" priority="143" operator="equal">
      <formula>0</formula>
    </cfRule>
  </conditionalFormatting>
  <conditionalFormatting sqref="CK88:CK91 CK57:CK61 CK40:CK42 CK33 CK36:CK37">
    <cfRule type="containsText" dxfId="365" priority="142" operator="containsText" text="Наименование инвестиционного проекта">
      <formula>NOT(ISERROR(SEARCH("Наименование инвестиционного проекта",CK33)))</formula>
    </cfRule>
  </conditionalFormatting>
  <conditionalFormatting sqref="CK26:CK28">
    <cfRule type="cellIs" dxfId="364" priority="141" operator="equal">
      <formula>0</formula>
    </cfRule>
  </conditionalFormatting>
  <conditionalFormatting sqref="CK26:CK28">
    <cfRule type="cellIs" dxfId="363" priority="139" operator="equal">
      <formula>0</formula>
    </cfRule>
    <cfRule type="cellIs" dxfId="362" priority="140" operator="equal">
      <formula>0</formula>
    </cfRule>
  </conditionalFormatting>
  <conditionalFormatting sqref="CK88:CK91 CK40:CK42 CK33 CK57:CK61 CK36:CK37 CK26:CK28">
    <cfRule type="cellIs" dxfId="361" priority="138" operator="equal">
      <formula>0</formula>
    </cfRule>
  </conditionalFormatting>
  <conditionalFormatting sqref="CK88:CK91 CK40:CK42 CK33 CK57:CK61 CK36:CK37 CK26:CK28">
    <cfRule type="cellIs" dxfId="360" priority="137" operator="equal">
      <formula>0</formula>
    </cfRule>
  </conditionalFormatting>
  <conditionalFormatting sqref="CK20:CK25">
    <cfRule type="cellIs" dxfId="359" priority="136" operator="equal">
      <formula>0</formula>
    </cfRule>
  </conditionalFormatting>
  <conditionalFormatting sqref="CK20:CK25">
    <cfRule type="cellIs" dxfId="358" priority="134" operator="equal">
      <formula>0</formula>
    </cfRule>
    <cfRule type="cellIs" dxfId="357" priority="135" operator="equal">
      <formula>0</formula>
    </cfRule>
  </conditionalFormatting>
  <conditionalFormatting sqref="CK20:CK25">
    <cfRule type="cellIs" dxfId="356" priority="133" operator="equal">
      <formula>0</formula>
    </cfRule>
  </conditionalFormatting>
  <conditionalFormatting sqref="CK20:CK25">
    <cfRule type="cellIs" dxfId="355" priority="132" operator="equal">
      <formula>0</formula>
    </cfRule>
  </conditionalFormatting>
  <conditionalFormatting sqref="CK30:CK32">
    <cfRule type="containsText" dxfId="354" priority="126" operator="containsText" text="Наименование инвестиционного проекта">
      <formula>NOT(ISERROR(SEARCH("Наименование инвестиционного проекта",CK30)))</formula>
    </cfRule>
  </conditionalFormatting>
  <conditionalFormatting sqref="CK34:CK35">
    <cfRule type="containsText" dxfId="353" priority="125" operator="containsText" text="Наименование инвестиционного проекта">
      <formula>NOT(ISERROR(SEARCH("Наименование инвестиционного проекта",CK34)))</formula>
    </cfRule>
  </conditionalFormatting>
  <conditionalFormatting sqref="CK34:CK35">
    <cfRule type="cellIs" dxfId="352" priority="124" operator="equal">
      <formula>0</formula>
    </cfRule>
  </conditionalFormatting>
  <conditionalFormatting sqref="CK34:CK35">
    <cfRule type="cellIs" dxfId="351" priority="123" operator="equal">
      <formula>0</formula>
    </cfRule>
  </conditionalFormatting>
  <conditionalFormatting sqref="CK34:CK35">
    <cfRule type="cellIs" dxfId="350" priority="122" operator="equal">
      <formula>0</formula>
    </cfRule>
  </conditionalFormatting>
  <conditionalFormatting sqref="CK56">
    <cfRule type="containsText" dxfId="349" priority="121" operator="containsText" text="Наименование инвестиционного проекта">
      <formula>NOT(ISERROR(SEARCH("Наименование инвестиционного проекта",CK56)))</formula>
    </cfRule>
  </conditionalFormatting>
  <conditionalFormatting sqref="CK56">
    <cfRule type="cellIs" dxfId="348" priority="120" operator="equal">
      <formula>0</formula>
    </cfRule>
  </conditionalFormatting>
  <conditionalFormatting sqref="CK56">
    <cfRule type="cellIs" dxfId="347" priority="119" operator="equal">
      <formula>0</formula>
    </cfRule>
  </conditionalFormatting>
  <conditionalFormatting sqref="CK56">
    <cfRule type="cellIs" dxfId="346" priority="118" operator="equal">
      <formula>0</formula>
    </cfRule>
  </conditionalFormatting>
  <conditionalFormatting sqref="CK75:CK77 CK80:CK87">
    <cfRule type="containsText" dxfId="345" priority="113" operator="containsText" text="Наименование инвестиционного проекта">
      <formula>NOT(ISERROR(SEARCH("Наименование инвестиционного проекта",CK75)))</formula>
    </cfRule>
  </conditionalFormatting>
  <conditionalFormatting sqref="CK75:CK77 CK80:CK87">
    <cfRule type="cellIs" dxfId="344" priority="112" operator="equal">
      <formula>0</formula>
    </cfRule>
  </conditionalFormatting>
  <conditionalFormatting sqref="CK75:CK77 CK80:CK87">
    <cfRule type="cellIs" dxfId="343" priority="111" operator="equal">
      <formula>0</formula>
    </cfRule>
  </conditionalFormatting>
  <conditionalFormatting sqref="CK75:CK77 CK80:CK87">
    <cfRule type="cellIs" dxfId="342" priority="110" operator="equal">
      <formula>0</formula>
    </cfRule>
  </conditionalFormatting>
  <conditionalFormatting sqref="CK72:CK73">
    <cfRule type="containsText" dxfId="341" priority="117" operator="containsText" text="Наименование инвестиционного проекта">
      <formula>NOT(ISERROR(SEARCH("Наименование инвестиционного проекта",CK72)))</formula>
    </cfRule>
  </conditionalFormatting>
  <conditionalFormatting sqref="CK72:CK73">
    <cfRule type="cellIs" dxfId="340" priority="116" operator="equal">
      <formula>0</formula>
    </cfRule>
  </conditionalFormatting>
  <conditionalFormatting sqref="CK72:CK73">
    <cfRule type="cellIs" dxfId="339" priority="115" operator="equal">
      <formula>0</formula>
    </cfRule>
  </conditionalFormatting>
  <conditionalFormatting sqref="CK72:CK73">
    <cfRule type="cellIs" dxfId="338" priority="114" operator="equal">
      <formula>0</formula>
    </cfRule>
  </conditionalFormatting>
  <conditionalFormatting sqref="CK39">
    <cfRule type="containsText" dxfId="337" priority="109" operator="containsText" text="Наименование инвестиционного проекта">
      <formula>NOT(ISERROR(SEARCH("Наименование инвестиционного проекта",CK39)))</formula>
    </cfRule>
  </conditionalFormatting>
  <conditionalFormatting sqref="CK39">
    <cfRule type="cellIs" dxfId="336" priority="108" operator="equal">
      <formula>0</formula>
    </cfRule>
  </conditionalFormatting>
  <conditionalFormatting sqref="CK39">
    <cfRule type="cellIs" dxfId="335" priority="107" operator="equal">
      <formula>0</formula>
    </cfRule>
  </conditionalFormatting>
  <conditionalFormatting sqref="CK39">
    <cfRule type="cellIs" dxfId="334" priority="106" operator="equal">
      <formula>0</formula>
    </cfRule>
  </conditionalFormatting>
  <conditionalFormatting sqref="E65:CJ68 E70:CJ73 E74:CK74 E19:CK19 E30:CJ63 E20:CJ28 E75:CJ92">
    <cfRule type="cellIs" dxfId="333" priority="103" operator="equal">
      <formula>0</formula>
    </cfRule>
    <cfRule type="cellIs" dxfId="332" priority="104" operator="equal">
      <formula>0</formula>
    </cfRule>
    <cfRule type="cellIs" dxfId="331" priority="105" operator="equal">
      <formula>0</formula>
    </cfRule>
  </conditionalFormatting>
  <conditionalFormatting sqref="E33:CJ33">
    <cfRule type="containsText" dxfId="330" priority="102" operator="containsText" text="Наименование инвестиционного проекта">
      <formula>NOT(ISERROR(SEARCH("Наименование инвестиционного проекта",E33)))</formula>
    </cfRule>
  </conditionalFormatting>
  <conditionalFormatting sqref="E33:CJ33">
    <cfRule type="cellIs" dxfId="329" priority="101" operator="equal">
      <formula>0</formula>
    </cfRule>
  </conditionalFormatting>
  <conditionalFormatting sqref="E33:CJ33">
    <cfRule type="cellIs" dxfId="328" priority="100" operator="equal">
      <formula>0</formula>
    </cfRule>
  </conditionalFormatting>
  <conditionalFormatting sqref="E33:CJ33">
    <cfRule type="cellIs" dxfId="327" priority="99" operator="equal">
      <formula>0</formula>
    </cfRule>
  </conditionalFormatting>
  <conditionalFormatting sqref="E69:I69 L69:P69 S69:W69 Z69:AD69 AG69:AK69 AN69:AR69 AU69:AY69 BB69:BF69 BI69:BM69 BP69:BT69 BW69:CA69 CD69:CH69">
    <cfRule type="containsText" dxfId="326" priority="70" operator="containsText" text="Наименование инвестиционного проекта">
      <formula>NOT(ISERROR(SEARCH("Наименование инвестиционного проекта",E69)))</formula>
    </cfRule>
  </conditionalFormatting>
  <conditionalFormatting sqref="J69:K69 Q69:R69 X69:Y69 AE69:AF69 AL69:AM69 AS69:AT69 AZ69:BA69 BG69:BH69 BN69:BO69 BU69:BV69 CB69:CC69 CI69:CJ69">
    <cfRule type="containsText" dxfId="325" priority="66" operator="containsText" text="Наименование инвестиционного проекта">
      <formula>NOT(ISERROR(SEARCH("Наименование инвестиционного проекта",J69)))</formula>
    </cfRule>
  </conditionalFormatting>
  <conditionalFormatting sqref="E29:CK29">
    <cfRule type="cellIs" dxfId="324" priority="98" operator="equal">
      <formula>0</formula>
    </cfRule>
  </conditionalFormatting>
  <conditionalFormatting sqref="CK29">
    <cfRule type="cellIs" dxfId="323" priority="96" operator="equal">
      <formula>0</formula>
    </cfRule>
    <cfRule type="cellIs" dxfId="322" priority="97" operator="equal">
      <formula>0</formula>
    </cfRule>
  </conditionalFormatting>
  <conditionalFormatting sqref="E29:CK29">
    <cfRule type="cellIs" dxfId="321" priority="95" operator="equal">
      <formula>0</formula>
    </cfRule>
  </conditionalFormatting>
  <conditionalFormatting sqref="E29:CK29">
    <cfRule type="cellIs" dxfId="320" priority="94" operator="equal">
      <formula>0</formula>
    </cfRule>
  </conditionalFormatting>
  <conditionalFormatting sqref="E29:CJ29">
    <cfRule type="containsText" dxfId="319" priority="93" operator="containsText" text="Наименование инвестиционного проекта">
      <formula>NOT(ISERROR(SEARCH("Наименование инвестиционного проекта",E29)))</formula>
    </cfRule>
  </conditionalFormatting>
  <conditionalFormatting sqref="CK29">
    <cfRule type="containsText" dxfId="318" priority="92" operator="containsText" text="Наименование инвестиционного проекта">
      <formula>NOT(ISERROR(SEARCH("Наименование инвестиционного проекта",CK29)))</formula>
    </cfRule>
  </conditionalFormatting>
  <conditionalFormatting sqref="E29:CJ29">
    <cfRule type="cellIs" dxfId="317" priority="89" operator="equal">
      <formula>0</formula>
    </cfRule>
    <cfRule type="cellIs" dxfId="316" priority="90" operator="equal">
      <formula>0</formula>
    </cfRule>
    <cfRule type="cellIs" dxfId="315" priority="91" operator="equal">
      <formula>0</formula>
    </cfRule>
  </conditionalFormatting>
  <conditionalFormatting sqref="F38:CJ38 J78:AF78 L79:R86 L75:Q77">
    <cfRule type="containsText" dxfId="314" priority="88" operator="containsText" text="Наименование инвестиционного проекта">
      <formula>NOT(ISERROR(SEARCH("Наименование инвестиционного проекта",F38)))</formula>
    </cfRule>
  </conditionalFormatting>
  <conditionalFormatting sqref="F38:CJ38 J78:AF78 L79:R86 L75:Q77">
    <cfRule type="cellIs" dxfId="313" priority="87" operator="equal">
      <formula>0</formula>
    </cfRule>
  </conditionalFormatting>
  <conditionalFormatting sqref="F38:CJ38 J78:AF78 L79:R86 L75:Q77">
    <cfRule type="cellIs" dxfId="312" priority="86" operator="equal">
      <formula>0</formula>
    </cfRule>
  </conditionalFormatting>
  <conditionalFormatting sqref="F38:CJ38 J78:AF78 L79:R86 L75:Q77">
    <cfRule type="cellIs" dxfId="311" priority="85" operator="equal">
      <formula>0</formula>
    </cfRule>
  </conditionalFormatting>
  <conditionalFormatting sqref="CK69">
    <cfRule type="cellIs" dxfId="310" priority="73" operator="equal">
      <formula>0</formula>
    </cfRule>
  </conditionalFormatting>
  <conditionalFormatting sqref="CK69">
    <cfRule type="containsText" dxfId="309" priority="72" operator="containsText" text="Наименование инвестиционного проекта">
      <formula>NOT(ISERROR(SEARCH("Наименование инвестиционного проекта",CK69)))</formula>
    </cfRule>
  </conditionalFormatting>
  <conditionalFormatting sqref="E69:I69 L69:P69 S69:W69 Z69:AD69 AG69:AK69 AN69:AR69 AU69:AY69 BB69:BF69 BI69:BM69 BP69:BT69 BW69:CA69 CD69:CH69">
    <cfRule type="cellIs" dxfId="308" priority="71" operator="equal">
      <formula>0</formula>
    </cfRule>
  </conditionalFormatting>
  <conditionalFormatting sqref="E69:I69 L69:P69 S69:W69 Z69:AD69 AG69:AK69 AN69:AR69 AU69:AY69 BB69:BF69 BI69:BM69 BP69:BT69 BW69:CA69 CD69:CH69 CK69">
    <cfRule type="cellIs" dxfId="307" priority="69" operator="equal">
      <formula>0</formula>
    </cfRule>
  </conditionalFormatting>
  <conditionalFormatting sqref="Z69:AD69 AG69:AK69 AN69:AR69 AU69:AY69 BB69:BF69 BI69:BM69 BP69:BT69 BW69:CA69 CD69:CH69 CK69 E69:W69">
    <cfRule type="cellIs" dxfId="306" priority="68" operator="equal">
      <formula>0</formula>
    </cfRule>
  </conditionalFormatting>
  <conditionalFormatting sqref="J69:K69 Q69:R69 X69:Y69 AE69:AF69 AL69:AM69 AS69:AT69 AZ69:BA69 BG69:BH69 BN69:BO69 BU69:BV69 CB69:CC69 CI69:CJ69">
    <cfRule type="cellIs" dxfId="305" priority="67" operator="equal">
      <formula>0</formula>
    </cfRule>
  </conditionalFormatting>
  <conditionalFormatting sqref="J69:K69 Q69:R69 X69:Y69 AE69:AF69 AL69:AM69 AS69:AT69 AZ69:BA69 BG69:BH69 BN69:BO69 BU69:BV69 CB69:CC69 CI69:CJ69">
    <cfRule type="cellIs" dxfId="304" priority="65" operator="equal">
      <formula>0</formula>
    </cfRule>
  </conditionalFormatting>
  <conditionalFormatting sqref="J69:K69 Q69:R69 X69:Y69 AE69:AF69 AL69:AM69 AS69:AT69 AZ69:BA69 BG69:BH69 BN69:BO69 BU69:BV69 CB69:CC69 CI69:CJ69">
    <cfRule type="cellIs" dxfId="303" priority="64" operator="equal">
      <formula>0</formula>
    </cfRule>
  </conditionalFormatting>
  <conditionalFormatting sqref="E69:CJ69">
    <cfRule type="cellIs" dxfId="302" priority="61" operator="equal">
      <formula>0</formula>
    </cfRule>
    <cfRule type="cellIs" dxfId="301" priority="62" operator="equal">
      <formula>0</formula>
    </cfRule>
    <cfRule type="cellIs" dxfId="300" priority="63" operator="equal">
      <formula>0</formula>
    </cfRule>
  </conditionalFormatting>
  <conditionalFormatting sqref="B43:B44">
    <cfRule type="containsText" dxfId="299" priority="59" operator="containsText" text="Наименование инвестиционного проекта">
      <formula>NOT(ISERROR(SEARCH("Наименование инвестиционного проекта",B43)))</formula>
    </cfRule>
  </conditionalFormatting>
  <conditionalFormatting sqref="B43:B44">
    <cfRule type="cellIs" dxfId="298" priority="60" operator="equal">
      <formula>0</formula>
    </cfRule>
  </conditionalFormatting>
  <conditionalFormatting sqref="C44">
    <cfRule type="cellIs" dxfId="297" priority="58" operator="equal">
      <formula>0</formula>
    </cfRule>
  </conditionalFormatting>
  <conditionalFormatting sqref="C43">
    <cfRule type="cellIs" dxfId="296" priority="57" operator="equal">
      <formula>0</formula>
    </cfRule>
  </conditionalFormatting>
  <conditionalFormatting sqref="C55">
    <cfRule type="cellIs" dxfId="295" priority="55" operator="equal">
      <formula>0</formula>
    </cfRule>
  </conditionalFormatting>
  <conditionalFormatting sqref="C55">
    <cfRule type="containsText" dxfId="294" priority="56" operator="containsText" text="Наименование инвестиционного проекта">
      <formula>NOT(ISERROR(SEARCH("Наименование инвестиционного проекта",C55)))</formula>
    </cfRule>
  </conditionalFormatting>
  <conditionalFormatting sqref="B92">
    <cfRule type="containsText" dxfId="293" priority="54" operator="containsText" text="Наименование инвестиционного проекта">
      <formula>NOT(ISERROR(SEARCH("Наименование инвестиционного проекта",B92)))</formula>
    </cfRule>
  </conditionalFormatting>
  <conditionalFormatting sqref="B92">
    <cfRule type="cellIs" dxfId="292" priority="53" operator="equal">
      <formula>0</formula>
    </cfRule>
  </conditionalFormatting>
  <conditionalFormatting sqref="C92">
    <cfRule type="cellIs" dxfId="291" priority="52" operator="equal">
      <formula>0</formula>
    </cfRule>
  </conditionalFormatting>
  <conditionalFormatting sqref="D44 D55">
    <cfRule type="containsText" dxfId="290" priority="51" operator="containsText" text="Наименование инвестиционного проекта">
      <formula>NOT(ISERROR(SEARCH("Наименование инвестиционного проекта",D44)))</formula>
    </cfRule>
  </conditionalFormatting>
  <conditionalFormatting sqref="D43">
    <cfRule type="cellIs" dxfId="289" priority="48" operator="equal">
      <formula>0</formula>
    </cfRule>
  </conditionalFormatting>
  <conditionalFormatting sqref="D44 D55">
    <cfRule type="cellIs" dxfId="288" priority="47" operator="equal">
      <formula>0</formula>
    </cfRule>
  </conditionalFormatting>
  <conditionalFormatting sqref="D92">
    <cfRule type="containsText" dxfId="287" priority="46" operator="containsText" text="Наименование инвестиционного проекта">
      <formula>NOT(ISERROR(SEARCH("Наименование инвестиционного проекта",D92)))</formula>
    </cfRule>
  </conditionalFormatting>
  <conditionalFormatting sqref="D92">
    <cfRule type="cellIs" dxfId="286" priority="45" operator="equal">
      <formula>0</formula>
    </cfRule>
  </conditionalFormatting>
  <conditionalFormatting sqref="L64:O64 S64:AM64 CK64 B64 AU64:AZ64 BB64:BG64 BI64:BS64">
    <cfRule type="cellIs" dxfId="285" priority="44" operator="equal">
      <formula>0</formula>
    </cfRule>
  </conditionalFormatting>
  <conditionalFormatting sqref="L64:O64 S64:AM64 CK64 B64 AU64:AZ64 BB64:BG64 BI64:BS64">
    <cfRule type="containsText" dxfId="284" priority="43" operator="containsText" text="Наименование инвестиционного проекта">
      <formula>NOT(ISERROR(SEARCH("Наименование инвестиционного проекта",B64)))</formula>
    </cfRule>
  </conditionalFormatting>
  <conditionalFormatting sqref="E64:I64">
    <cfRule type="cellIs" dxfId="283" priority="39" operator="equal">
      <formula>0</formula>
    </cfRule>
  </conditionalFormatting>
  <conditionalFormatting sqref="L64:O64 S64:AM64 CK64 AU64:AZ64 BB64:BG64 BI64:BS64">
    <cfRule type="cellIs" dxfId="282" priority="42" operator="equal">
      <formula>0</formula>
    </cfRule>
  </conditionalFormatting>
  <conditionalFormatting sqref="L64:O64 S64:AM64 CK64 AU64:AZ64 BB64:BG64 BI64:BS64">
    <cfRule type="cellIs" dxfId="281" priority="41" operator="equal">
      <formula>0</formula>
    </cfRule>
  </conditionalFormatting>
  <conditionalFormatting sqref="E64:I64">
    <cfRule type="containsText" dxfId="280" priority="40" operator="containsText" text="Наименование инвестиционного проекта">
      <formula>NOT(ISERROR(SEARCH("Наименование инвестиционного проекта",E64)))</formula>
    </cfRule>
  </conditionalFormatting>
  <conditionalFormatting sqref="E64:I64">
    <cfRule type="cellIs" dxfId="279" priority="38" operator="equal">
      <formula>0</formula>
    </cfRule>
  </conditionalFormatting>
  <conditionalFormatting sqref="E64:I64">
    <cfRule type="cellIs" dxfId="278" priority="37" operator="equal">
      <formula>0</formula>
    </cfRule>
  </conditionalFormatting>
  <conditionalFormatting sqref="J64:K64">
    <cfRule type="containsText" dxfId="277" priority="36" operator="containsText" text="Наименование инвестиционного проекта">
      <formula>NOT(ISERROR(SEARCH("Наименование инвестиционного проекта",J64)))</formula>
    </cfRule>
  </conditionalFormatting>
  <conditionalFormatting sqref="J64:K64">
    <cfRule type="cellIs" dxfId="276" priority="35" operator="equal">
      <formula>0</formula>
    </cfRule>
  </conditionalFormatting>
  <conditionalFormatting sqref="J64:K64">
    <cfRule type="cellIs" dxfId="275" priority="34" operator="equal">
      <formula>0</formula>
    </cfRule>
  </conditionalFormatting>
  <conditionalFormatting sqref="J64:K64">
    <cfRule type="cellIs" dxfId="274" priority="33" operator="equal">
      <formula>0</formula>
    </cfRule>
  </conditionalFormatting>
  <conditionalFormatting sqref="P64:R64">
    <cfRule type="containsText" dxfId="273" priority="32" operator="containsText" text="Наименование инвестиционного проекта">
      <formula>NOT(ISERROR(SEARCH("Наименование инвестиционного проекта",P64)))</formula>
    </cfRule>
  </conditionalFormatting>
  <conditionalFormatting sqref="P64:R64">
    <cfRule type="cellIs" dxfId="272" priority="31" operator="equal">
      <formula>0</formula>
    </cfRule>
  </conditionalFormatting>
  <conditionalFormatting sqref="P64:R64">
    <cfRule type="cellIs" dxfId="271" priority="30" operator="equal">
      <formula>0</formula>
    </cfRule>
  </conditionalFormatting>
  <conditionalFormatting sqref="P64:R64">
    <cfRule type="cellIs" dxfId="270" priority="29" operator="equal">
      <formula>0</formula>
    </cfRule>
  </conditionalFormatting>
  <conditionalFormatting sqref="AN64:AT64">
    <cfRule type="containsText" dxfId="269" priority="28" operator="containsText" text="Наименование инвестиционного проекта">
      <formula>NOT(ISERROR(SEARCH("Наименование инвестиционного проекта",AN64)))</formula>
    </cfRule>
  </conditionalFormatting>
  <conditionalFormatting sqref="AN64:AT64">
    <cfRule type="cellIs" dxfId="268" priority="27" operator="equal">
      <formula>0</formula>
    </cfRule>
  </conditionalFormatting>
  <conditionalFormatting sqref="AN64:AT64">
    <cfRule type="cellIs" dxfId="267" priority="26" operator="equal">
      <formula>0</formula>
    </cfRule>
  </conditionalFormatting>
  <conditionalFormatting sqref="AN64:AT64">
    <cfRule type="cellIs" dxfId="266" priority="25" operator="equal">
      <formula>0</formula>
    </cfRule>
  </conditionalFormatting>
  <conditionalFormatting sqref="BA64 BH64">
    <cfRule type="containsText" dxfId="265" priority="24" operator="containsText" text="Наименование инвестиционного проекта">
      <formula>NOT(ISERROR(SEARCH("Наименование инвестиционного проекта",BA64)))</formula>
    </cfRule>
  </conditionalFormatting>
  <conditionalFormatting sqref="BA64 BH64">
    <cfRule type="cellIs" dxfId="264" priority="23" operator="equal">
      <formula>0</formula>
    </cfRule>
  </conditionalFormatting>
  <conditionalFormatting sqref="BA64 BH64">
    <cfRule type="cellIs" dxfId="263" priority="22" operator="equal">
      <formula>0</formula>
    </cfRule>
  </conditionalFormatting>
  <conditionalFormatting sqref="BA64 BH64">
    <cfRule type="cellIs" dxfId="262" priority="21" operator="equal">
      <formula>0</formula>
    </cfRule>
  </conditionalFormatting>
  <conditionalFormatting sqref="BT64:CJ64">
    <cfRule type="cellIs" dxfId="261" priority="20" operator="equal">
      <formula>0</formula>
    </cfRule>
  </conditionalFormatting>
  <conditionalFormatting sqref="BT64:CJ64">
    <cfRule type="containsText" dxfId="260" priority="19" operator="containsText" text="Наименование инвестиционного проекта">
      <formula>NOT(ISERROR(SEARCH("Наименование инвестиционного проекта",BT64)))</formula>
    </cfRule>
  </conditionalFormatting>
  <conditionalFormatting sqref="BT64:CJ64">
    <cfRule type="cellIs" dxfId="259" priority="18" operator="equal">
      <formula>0</formula>
    </cfRule>
  </conditionalFormatting>
  <conditionalFormatting sqref="BT64:CJ64">
    <cfRule type="cellIs" dxfId="258" priority="17" operator="equal">
      <formula>0</formula>
    </cfRule>
  </conditionalFormatting>
  <conditionalFormatting sqref="E64:CJ64">
    <cfRule type="cellIs" dxfId="257" priority="14" operator="equal">
      <formula>0</formula>
    </cfRule>
    <cfRule type="cellIs" dxfId="256" priority="15" operator="equal">
      <formula>0</formula>
    </cfRule>
    <cfRule type="cellIs" dxfId="255" priority="16" operator="equal">
      <formula>0</formula>
    </cfRule>
  </conditionalFormatting>
  <conditionalFormatting sqref="C64">
    <cfRule type="cellIs" dxfId="254" priority="12" operator="equal">
      <formula>0</formula>
    </cfRule>
  </conditionalFormatting>
  <conditionalFormatting sqref="C64">
    <cfRule type="containsText" dxfId="253" priority="13" operator="containsText" text="Наименование инвестиционного проекта">
      <formula>NOT(ISERROR(SEARCH("Наименование инвестиционного проекта",C64)))</formula>
    </cfRule>
  </conditionalFormatting>
  <conditionalFormatting sqref="D64">
    <cfRule type="containsText" dxfId="252" priority="11" operator="containsText" text="Наименование инвестиционного проекта">
      <formula>NOT(ISERROR(SEARCH("Наименование инвестиционного проекта",D64)))</formula>
    </cfRule>
  </conditionalFormatting>
  <conditionalFormatting sqref="D64">
    <cfRule type="cellIs" dxfId="251" priority="10" operator="equal">
      <formula>0</formula>
    </cfRule>
  </conditionalFormatting>
  <conditionalFormatting sqref="C78:D79">
    <cfRule type="cellIs" dxfId="250" priority="9" operator="equal">
      <formula>0</formula>
    </cfRule>
  </conditionalFormatting>
  <conditionalFormatting sqref="C78:D79">
    <cfRule type="cellIs" dxfId="249" priority="6" operator="equal">
      <formula>0</formula>
    </cfRule>
    <cfRule type="cellIs" dxfId="248" priority="7" operator="equal">
      <formula>0</formula>
    </cfRule>
    <cfRule type="cellIs" dxfId="247" priority="8" operator="equal">
      <formula>0</formula>
    </cfRule>
  </conditionalFormatting>
  <conditionalFormatting sqref="D32">
    <cfRule type="cellIs" dxfId="246" priority="1" operator="equal">
      <formula>0</formula>
    </cfRule>
  </conditionalFormatting>
  <conditionalFormatting sqref="B32">
    <cfRule type="cellIs" dxfId="245" priority="5" operator="equal">
      <formula>0</formula>
    </cfRule>
  </conditionalFormatting>
  <conditionalFormatting sqref="C32">
    <cfRule type="cellIs" dxfId="244" priority="3" operator="equal">
      <formula>0</formula>
    </cfRule>
  </conditionalFormatting>
  <conditionalFormatting sqref="C32">
    <cfRule type="containsText" dxfId="243" priority="4" operator="containsText" text="Наименование инвестиционного проекта">
      <formula>NOT(ISERROR(SEARCH("Наименование инвестиционного проекта",C32)))</formula>
    </cfRule>
  </conditionalFormatting>
  <conditionalFormatting sqref="D32">
    <cfRule type="containsText" dxfId="242" priority="2" operator="containsText" text="Наименование инвестиционного проекта">
      <formula>NOT(ISERROR(SEARCH("Наименование инвестиционного проекта",D32)))</formula>
    </cfRule>
  </conditionalFormatting>
  <pageMargins left="0.70866141732283472" right="0.70866141732283472" top="0.74803149606299213" bottom="0.74803149606299213" header="0.31496062992125984" footer="0.31496062992125984"/>
  <pageSetup paperSize="8" scale="13" fitToHeight="0" orientation="landscape" r:id="rId1"/>
  <headerFooter differentFirst="1">
    <oddHeader>&amp;C&amp;P</oddHeader>
  </headerFooter>
  <colBreaks count="1" manualBreakCount="1">
    <brk id="46" max="76" man="1"/>
  </colBreaks>
  <ignoredErrors>
    <ignoredError sqref="X74:BA74"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A1:AD89"/>
  <sheetViews>
    <sheetView view="pageBreakPreview" zoomScale="70" zoomScaleNormal="100" zoomScaleSheetLayoutView="70" workbookViewId="0">
      <pane xSplit="3" ySplit="19" topLeftCell="D74" activePane="bottomRight" state="frozen"/>
      <selection activeCell="A14" sqref="A14"/>
      <selection pane="topRight" activeCell="D14" sqref="D14"/>
      <selection pane="bottomLeft" activeCell="A20" sqref="A20"/>
      <selection pane="bottomRight" activeCell="B32" sqref="B32:D32"/>
    </sheetView>
  </sheetViews>
  <sheetFormatPr defaultRowHeight="15.75" x14ac:dyDescent="0.25"/>
  <cols>
    <col min="1" max="1" width="7.5703125" style="104" customWidth="1"/>
    <col min="2" max="2" width="13" style="104" customWidth="1"/>
    <col min="3" max="3" width="97.42578125" style="104" customWidth="1"/>
    <col min="4" max="4" width="26.5703125" style="104" customWidth="1"/>
    <col min="5" max="5" width="20" style="104" customWidth="1"/>
    <col min="6" max="6" width="6" style="104" customWidth="1"/>
    <col min="7" max="7" width="6" style="104" bestFit="1" customWidth="1"/>
    <col min="8" max="15" width="6" style="104" customWidth="1"/>
    <col min="16" max="30" width="6.85546875" style="104" customWidth="1"/>
    <col min="31" max="31" width="6.5703125" style="104" customWidth="1"/>
    <col min="32" max="32" width="18.42578125" style="104" customWidth="1"/>
    <col min="33" max="33" width="24.28515625" style="104" customWidth="1"/>
    <col min="34" max="34" width="14.42578125" style="104" customWidth="1"/>
    <col min="35" max="35" width="25.5703125" style="104" customWidth="1"/>
    <col min="36" max="36" width="12.42578125" style="104" customWidth="1"/>
    <col min="37" max="37" width="19.85546875" style="104" customWidth="1"/>
    <col min="38" max="39" width="4.7109375" style="104" customWidth="1"/>
    <col min="40" max="40" width="4.28515625" style="104" customWidth="1"/>
    <col min="41" max="41" width="4.42578125" style="104" customWidth="1"/>
    <col min="42" max="42" width="5.140625" style="104" customWidth="1"/>
    <col min="43" max="43" width="5.7109375" style="104" customWidth="1"/>
    <col min="44" max="44" width="6.28515625" style="104" customWidth="1"/>
    <col min="45" max="45" width="6.5703125" style="104" customWidth="1"/>
    <col min="46" max="46" width="6.28515625" style="104" customWidth="1"/>
    <col min="47" max="48" width="5.7109375" style="104" customWidth="1"/>
    <col min="49" max="49" width="14.7109375" style="104" customWidth="1"/>
    <col min="50" max="59" width="5.7109375" style="104" customWidth="1"/>
    <col min="60" max="16384" width="9.140625" style="104"/>
  </cols>
  <sheetData>
    <row r="1" spans="1:30" ht="18.75" hidden="1" x14ac:dyDescent="0.25">
      <c r="Z1" s="1129" t="s">
        <v>537</v>
      </c>
      <c r="AA1" s="1129"/>
      <c r="AB1" s="1129"/>
      <c r="AC1" s="1129"/>
      <c r="AD1" s="1129"/>
    </row>
    <row r="2" spans="1:30" ht="18.75" hidden="1" x14ac:dyDescent="0.25">
      <c r="Z2" s="1129"/>
      <c r="AA2" s="1129"/>
      <c r="AB2" s="1129"/>
      <c r="AC2" s="1129"/>
      <c r="AD2" s="1129"/>
    </row>
    <row r="3" spans="1:30" ht="18.75" hidden="1" x14ac:dyDescent="0.25">
      <c r="Z3" s="1129" t="s">
        <v>327</v>
      </c>
      <c r="AA3" s="1129"/>
      <c r="AB3" s="1129"/>
      <c r="AC3" s="1129"/>
      <c r="AD3" s="1129"/>
    </row>
    <row r="4" spans="1:30" x14ac:dyDescent="0.25">
      <c r="B4" s="1187" t="s">
        <v>538</v>
      </c>
      <c r="C4" s="1187"/>
      <c r="D4" s="1187"/>
      <c r="E4" s="1187"/>
      <c r="F4" s="1187"/>
      <c r="G4" s="1187"/>
      <c r="H4" s="1187"/>
      <c r="I4" s="1187"/>
      <c r="J4" s="1187"/>
      <c r="K4" s="1187"/>
      <c r="L4" s="1187"/>
      <c r="M4" s="1187"/>
      <c r="N4" s="1187"/>
      <c r="O4" s="1187"/>
      <c r="P4" s="1187"/>
      <c r="Q4" s="1187"/>
      <c r="R4" s="1187"/>
      <c r="S4" s="1187"/>
      <c r="T4" s="1187"/>
      <c r="U4" s="1187"/>
      <c r="V4" s="1187"/>
      <c r="W4" s="1187"/>
      <c r="X4" s="1187"/>
      <c r="Y4" s="1187"/>
      <c r="Z4" s="1187"/>
      <c r="AA4" s="1187"/>
      <c r="AB4" s="1187"/>
      <c r="AC4" s="1187"/>
      <c r="AD4" s="1187"/>
    </row>
    <row r="6" spans="1:30" x14ac:dyDescent="0.25">
      <c r="B6" s="1203" t="str">
        <f>'С № 7'!B6:CK6</f>
        <v>Инвестиционная программа  ГУП НАО "Нарьян-Марская электростанция"</v>
      </c>
      <c r="C6" s="1203"/>
      <c r="D6" s="1203"/>
      <c r="E6" s="1203"/>
      <c r="F6" s="1203"/>
      <c r="G6" s="1203"/>
      <c r="H6" s="1203"/>
      <c r="I6" s="1203"/>
      <c r="J6" s="1203"/>
      <c r="K6" s="1203"/>
      <c r="L6" s="1203"/>
      <c r="M6" s="1203"/>
      <c r="N6" s="1203"/>
      <c r="O6" s="1203"/>
      <c r="P6" s="1203"/>
      <c r="Q6" s="1203"/>
      <c r="R6" s="1203"/>
      <c r="S6" s="1203"/>
      <c r="T6" s="1203"/>
      <c r="U6" s="1203"/>
      <c r="V6" s="1203"/>
      <c r="W6" s="1203"/>
      <c r="X6" s="1203"/>
      <c r="Y6" s="1203"/>
      <c r="Z6" s="1203"/>
      <c r="AA6" s="1203"/>
      <c r="AB6" s="1203"/>
      <c r="AC6" s="1203"/>
      <c r="AD6" s="1203"/>
    </row>
    <row r="7" spans="1:30" x14ac:dyDescent="0.25">
      <c r="B7" s="1022" t="s">
        <v>4</v>
      </c>
      <c r="C7" s="1022"/>
      <c r="D7" s="1022"/>
      <c r="E7" s="1022"/>
      <c r="F7" s="1022"/>
      <c r="G7" s="1022"/>
      <c r="H7" s="1022"/>
      <c r="I7" s="1022"/>
      <c r="J7" s="1022"/>
      <c r="K7" s="1022"/>
      <c r="L7" s="1022"/>
      <c r="M7" s="1022"/>
      <c r="N7" s="1022"/>
      <c r="O7" s="1022"/>
      <c r="P7" s="1022"/>
      <c r="Q7" s="1022"/>
      <c r="R7" s="1022"/>
      <c r="S7" s="1022"/>
      <c r="T7" s="1022"/>
      <c r="U7" s="1022"/>
      <c r="V7" s="1022"/>
      <c r="W7" s="1022"/>
      <c r="X7" s="1022"/>
      <c r="Y7" s="1022"/>
      <c r="Z7" s="1022"/>
      <c r="AA7" s="1022"/>
      <c r="AB7" s="1022"/>
      <c r="AC7" s="1022"/>
      <c r="AD7" s="1022"/>
    </row>
    <row r="8" spans="1:30" x14ac:dyDescent="0.25">
      <c r="B8" s="1"/>
      <c r="C8" s="1"/>
      <c r="D8" s="1"/>
      <c r="E8" s="1"/>
      <c r="F8" s="1"/>
      <c r="G8" s="1"/>
      <c r="H8" s="1"/>
      <c r="I8" s="1"/>
      <c r="J8" s="1"/>
      <c r="K8" s="1"/>
      <c r="L8" s="1"/>
      <c r="M8" s="1"/>
      <c r="N8" s="1"/>
      <c r="O8" s="1"/>
      <c r="P8" s="1"/>
      <c r="Q8" s="1"/>
      <c r="R8" s="1"/>
      <c r="S8" s="1"/>
      <c r="T8" s="1"/>
      <c r="U8" s="1"/>
      <c r="V8" s="1"/>
      <c r="W8" s="1"/>
      <c r="X8" s="1"/>
      <c r="Y8" s="1"/>
      <c r="Z8" s="1"/>
      <c r="AA8" s="1"/>
      <c r="AB8" s="1"/>
      <c r="AC8" s="1"/>
      <c r="AD8" s="1"/>
    </row>
    <row r="9" spans="1:30" x14ac:dyDescent="0.25">
      <c r="B9" s="1191" t="s">
        <v>1741</v>
      </c>
      <c r="C9" s="1070"/>
      <c r="D9" s="1070"/>
      <c r="E9" s="1070"/>
      <c r="F9" s="1070"/>
      <c r="G9" s="1070"/>
      <c r="H9" s="1070"/>
      <c r="I9" s="1070"/>
      <c r="J9" s="1070"/>
      <c r="K9" s="1070"/>
      <c r="L9" s="1070"/>
      <c r="M9" s="1070"/>
      <c r="N9" s="1070"/>
      <c r="O9" s="1070"/>
      <c r="P9" s="1070"/>
      <c r="Q9" s="1070"/>
      <c r="R9" s="1070"/>
      <c r="S9" s="1070"/>
      <c r="T9" s="1070"/>
      <c r="U9" s="1070"/>
      <c r="V9" s="1070"/>
      <c r="W9" s="1070"/>
      <c r="X9" s="1070"/>
      <c r="Y9" s="1070"/>
      <c r="Z9" s="1070"/>
      <c r="AA9" s="1070"/>
      <c r="AB9" s="1070"/>
      <c r="AC9" s="1070"/>
      <c r="AD9" s="1070"/>
    </row>
    <row r="10" spans="1:30" s="711" customFormat="1" x14ac:dyDescent="0.25"/>
    <row r="11" spans="1:30" s="711" customFormat="1" x14ac:dyDescent="0.25">
      <c r="C11" s="1201" t="s">
        <v>803</v>
      </c>
      <c r="D11" s="1202"/>
      <c r="E11" s="1202"/>
      <c r="F11" s="1202"/>
      <c r="G11" s="1202"/>
      <c r="H11" s="1202"/>
      <c r="I11" s="1202"/>
      <c r="J11" s="1202"/>
      <c r="K11" s="1202"/>
      <c r="L11" s="1202"/>
      <c r="M11" s="1202"/>
      <c r="N11" s="1202"/>
      <c r="O11" s="1202"/>
      <c r="P11" s="1202"/>
      <c r="Q11" s="1202"/>
      <c r="R11" s="1202"/>
      <c r="S11" s="1202"/>
      <c r="T11" s="1202"/>
      <c r="U11" s="1202"/>
      <c r="V11" s="1202"/>
      <c r="W11" s="1202"/>
      <c r="X11" s="1202"/>
      <c r="Y11" s="1202"/>
      <c r="Z11" s="1202"/>
      <c r="AA11" s="1202"/>
      <c r="AB11" s="1202"/>
      <c r="AC11" s="1202"/>
      <c r="AD11" s="1202"/>
    </row>
    <row r="12" spans="1:30" s="711" customFormat="1" x14ac:dyDescent="0.25">
      <c r="C12" s="1191" t="s">
        <v>6</v>
      </c>
      <c r="D12" s="1070"/>
      <c r="E12" s="1070"/>
      <c r="F12" s="1070"/>
      <c r="G12" s="1070"/>
      <c r="H12" s="1070"/>
      <c r="I12" s="1070"/>
      <c r="J12" s="1070"/>
      <c r="K12" s="1070"/>
      <c r="L12" s="1070"/>
      <c r="M12" s="1070"/>
      <c r="N12" s="1070"/>
      <c r="O12" s="1070"/>
      <c r="P12" s="1070"/>
      <c r="Q12" s="1070"/>
      <c r="R12" s="1070"/>
      <c r="S12" s="1070"/>
      <c r="T12" s="1070"/>
      <c r="U12" s="1070"/>
      <c r="V12" s="1070"/>
      <c r="W12" s="1070"/>
      <c r="X12" s="1070"/>
      <c r="Y12" s="1070"/>
      <c r="Z12" s="1070"/>
      <c r="AA12" s="1070"/>
      <c r="AB12" s="1070"/>
      <c r="AC12" s="1070"/>
      <c r="AD12" s="1070"/>
    </row>
    <row r="13" spans="1:30" ht="16.5" thickBot="1" x14ac:dyDescent="0.3">
      <c r="B13" s="1162"/>
      <c r="C13" s="1162"/>
      <c r="D13" s="1162"/>
      <c r="E13" s="1162"/>
      <c r="F13" s="1162"/>
      <c r="G13" s="1162"/>
      <c r="H13" s="1162"/>
      <c r="I13" s="1162"/>
      <c r="J13" s="1162"/>
      <c r="K13" s="1162"/>
      <c r="L13" s="1162"/>
      <c r="M13" s="1162"/>
      <c r="N13" s="1162"/>
      <c r="O13" s="1162"/>
      <c r="P13" s="1162"/>
      <c r="Q13" s="1162"/>
      <c r="R13" s="1162"/>
      <c r="S13" s="1162"/>
      <c r="T13" s="1162"/>
      <c r="U13" s="1162"/>
      <c r="V13" s="1162"/>
      <c r="W13" s="1162"/>
      <c r="X13" s="1162"/>
      <c r="Y13" s="1162"/>
      <c r="Z13" s="122"/>
    </row>
    <row r="14" spans="1:30" ht="27" customHeight="1" thickBot="1" x14ac:dyDescent="0.3">
      <c r="A14" s="105"/>
      <c r="B14" s="1167" t="s">
        <v>7</v>
      </c>
      <c r="C14" s="1146" t="s">
        <v>8</v>
      </c>
      <c r="D14" s="1205" t="s">
        <v>9</v>
      </c>
      <c r="E14" s="1146" t="s">
        <v>539</v>
      </c>
      <c r="F14" s="1134" t="s">
        <v>540</v>
      </c>
      <c r="G14" s="1208"/>
      <c r="H14" s="1208"/>
      <c r="I14" s="1208"/>
      <c r="J14" s="1136"/>
      <c r="K14" s="1198" t="s">
        <v>541</v>
      </c>
      <c r="L14" s="1199"/>
      <c r="M14" s="1199"/>
      <c r="N14" s="1199"/>
      <c r="O14" s="1199"/>
      <c r="P14" s="1199"/>
      <c r="Q14" s="1199"/>
      <c r="R14" s="1199"/>
      <c r="S14" s="1199"/>
      <c r="T14" s="1199"/>
      <c r="U14" s="1199"/>
      <c r="V14" s="1199"/>
      <c r="W14" s="1199"/>
      <c r="X14" s="1199"/>
      <c r="Y14" s="1199"/>
      <c r="Z14" s="1199"/>
      <c r="AA14" s="1199"/>
      <c r="AB14" s="1199"/>
      <c r="AC14" s="1199"/>
      <c r="AD14" s="1200"/>
    </row>
    <row r="15" spans="1:30" ht="21" customHeight="1" thickBot="1" x14ac:dyDescent="0.3">
      <c r="A15" s="105"/>
      <c r="B15" s="1168"/>
      <c r="C15" s="1147"/>
      <c r="D15" s="1206"/>
      <c r="E15" s="1147"/>
      <c r="F15" s="1135"/>
      <c r="G15" s="1209"/>
      <c r="H15" s="1209"/>
      <c r="I15" s="1209"/>
      <c r="J15" s="1137"/>
      <c r="K15" s="1138" t="s">
        <v>515</v>
      </c>
      <c r="L15" s="1139"/>
      <c r="M15" s="1139"/>
      <c r="N15" s="1139"/>
      <c r="O15" s="1140"/>
      <c r="P15" s="1138" t="s">
        <v>516</v>
      </c>
      <c r="Q15" s="1139"/>
      <c r="R15" s="1139"/>
      <c r="S15" s="1139"/>
      <c r="T15" s="1140"/>
      <c r="U15" s="1138" t="s">
        <v>333</v>
      </c>
      <c r="V15" s="1139"/>
      <c r="W15" s="1139"/>
      <c r="X15" s="1139"/>
      <c r="Y15" s="1140"/>
      <c r="Z15" s="1131" t="s">
        <v>334</v>
      </c>
      <c r="AA15" s="1132"/>
      <c r="AB15" s="1132"/>
      <c r="AC15" s="1132"/>
      <c r="AD15" s="1133"/>
    </row>
    <row r="16" spans="1:30" ht="21" customHeight="1" thickBot="1" x14ac:dyDescent="0.3">
      <c r="A16" s="105"/>
      <c r="B16" s="1168"/>
      <c r="C16" s="1147"/>
      <c r="D16" s="1206"/>
      <c r="E16" s="1147"/>
      <c r="F16" s="1138" t="s">
        <v>542</v>
      </c>
      <c r="G16" s="1139"/>
      <c r="H16" s="1139"/>
      <c r="I16" s="1139"/>
      <c r="J16" s="1144"/>
      <c r="K16" s="1138" t="s">
        <v>208</v>
      </c>
      <c r="L16" s="1139"/>
      <c r="M16" s="1139"/>
      <c r="N16" s="1139"/>
      <c r="O16" s="1140"/>
      <c r="P16" s="1138" t="s">
        <v>208</v>
      </c>
      <c r="Q16" s="1139"/>
      <c r="R16" s="1139"/>
      <c r="S16" s="1139"/>
      <c r="T16" s="1140"/>
      <c r="U16" s="1138" t="s">
        <v>335</v>
      </c>
      <c r="V16" s="1139"/>
      <c r="W16" s="1139"/>
      <c r="X16" s="1139"/>
      <c r="Y16" s="1140"/>
      <c r="Z16" s="1170" t="s">
        <v>208</v>
      </c>
      <c r="AA16" s="1139"/>
      <c r="AB16" s="1139"/>
      <c r="AC16" s="1139"/>
      <c r="AD16" s="1140"/>
    </row>
    <row r="17" spans="1:30" ht="65.25" customHeight="1" thickBot="1" x14ac:dyDescent="0.3">
      <c r="A17" s="105"/>
      <c r="B17" s="1204"/>
      <c r="C17" s="1148"/>
      <c r="D17" s="1207"/>
      <c r="E17" s="1148"/>
      <c r="F17" s="172" t="s">
        <v>339</v>
      </c>
      <c r="G17" s="173" t="s">
        <v>340</v>
      </c>
      <c r="H17" s="173" t="s">
        <v>341</v>
      </c>
      <c r="I17" s="173" t="s">
        <v>342</v>
      </c>
      <c r="J17" s="205" t="s">
        <v>343</v>
      </c>
      <c r="K17" s="206" t="s">
        <v>339</v>
      </c>
      <c r="L17" s="177" t="s">
        <v>340</v>
      </c>
      <c r="M17" s="177" t="s">
        <v>341</v>
      </c>
      <c r="N17" s="177" t="s">
        <v>342</v>
      </c>
      <c r="O17" s="178" t="s">
        <v>343</v>
      </c>
      <c r="P17" s="206" t="s">
        <v>339</v>
      </c>
      <c r="Q17" s="177" t="s">
        <v>340</v>
      </c>
      <c r="R17" s="177" t="s">
        <v>341</v>
      </c>
      <c r="S17" s="177" t="s">
        <v>342</v>
      </c>
      <c r="T17" s="178" t="s">
        <v>343</v>
      </c>
      <c r="U17" s="172" t="s">
        <v>339</v>
      </c>
      <c r="V17" s="173" t="s">
        <v>340</v>
      </c>
      <c r="W17" s="173" t="s">
        <v>341</v>
      </c>
      <c r="X17" s="173" t="s">
        <v>342</v>
      </c>
      <c r="Y17" s="174" t="s">
        <v>343</v>
      </c>
      <c r="Z17" s="183" t="s">
        <v>339</v>
      </c>
      <c r="AA17" s="173" t="s">
        <v>340</v>
      </c>
      <c r="AB17" s="173" t="s">
        <v>341</v>
      </c>
      <c r="AC17" s="173" t="s">
        <v>342</v>
      </c>
      <c r="AD17" s="174" t="s">
        <v>343</v>
      </c>
    </row>
    <row r="18" spans="1:30" ht="26.25" customHeight="1" x14ac:dyDescent="0.25">
      <c r="A18" s="105"/>
      <c r="B18" s="207">
        <v>1</v>
      </c>
      <c r="C18" s="207">
        <v>2</v>
      </c>
      <c r="D18" s="207">
        <v>3</v>
      </c>
      <c r="E18" s="207">
        <v>4</v>
      </c>
      <c r="F18" s="184" t="s">
        <v>473</v>
      </c>
      <c r="G18" s="140" t="s">
        <v>474</v>
      </c>
      <c r="H18" s="140" t="s">
        <v>475</v>
      </c>
      <c r="I18" s="140" t="s">
        <v>476</v>
      </c>
      <c r="J18" s="486" t="s">
        <v>477</v>
      </c>
      <c r="K18" s="184" t="s">
        <v>345</v>
      </c>
      <c r="L18" s="140" t="s">
        <v>346</v>
      </c>
      <c r="M18" s="140" t="s">
        <v>347</v>
      </c>
      <c r="N18" s="140" t="s">
        <v>348</v>
      </c>
      <c r="O18" s="141" t="s">
        <v>349</v>
      </c>
      <c r="P18" s="184" t="s">
        <v>352</v>
      </c>
      <c r="Q18" s="140" t="s">
        <v>353</v>
      </c>
      <c r="R18" s="140" t="s">
        <v>354</v>
      </c>
      <c r="S18" s="140" t="s">
        <v>355</v>
      </c>
      <c r="T18" s="141" t="s">
        <v>356</v>
      </c>
      <c r="U18" s="184" t="s">
        <v>523</v>
      </c>
      <c r="V18" s="140" t="s">
        <v>524</v>
      </c>
      <c r="W18" s="139" t="s">
        <v>525</v>
      </c>
      <c r="X18" s="140" t="s">
        <v>526</v>
      </c>
      <c r="Y18" s="485" t="s">
        <v>527</v>
      </c>
      <c r="Z18" s="184" t="s">
        <v>359</v>
      </c>
      <c r="AA18" s="140" t="s">
        <v>360</v>
      </c>
      <c r="AB18" s="140" t="s">
        <v>361</v>
      </c>
      <c r="AC18" s="140" t="s">
        <v>362</v>
      </c>
      <c r="AD18" s="141" t="s">
        <v>363</v>
      </c>
    </row>
    <row r="19" spans="1:30" ht="48" customHeight="1" x14ac:dyDescent="0.25">
      <c r="A19" s="105"/>
      <c r="B19" s="449">
        <v>0</v>
      </c>
      <c r="C19" s="440" t="s">
        <v>92</v>
      </c>
      <c r="D19" s="441" t="s">
        <v>93</v>
      </c>
      <c r="E19" s="488" t="s">
        <v>190</v>
      </c>
      <c r="F19" s="488" t="s">
        <v>190</v>
      </c>
      <c r="G19" s="488" t="s">
        <v>190</v>
      </c>
      <c r="H19" s="488" t="s">
        <v>190</v>
      </c>
      <c r="I19" s="488" t="s">
        <v>190</v>
      </c>
      <c r="J19" s="488" t="s">
        <v>190</v>
      </c>
      <c r="K19" s="488" t="s">
        <v>190</v>
      </c>
      <c r="L19" s="488" t="s">
        <v>190</v>
      </c>
      <c r="M19" s="488" t="s">
        <v>190</v>
      </c>
      <c r="N19" s="488" t="s">
        <v>190</v>
      </c>
      <c r="O19" s="488" t="s">
        <v>190</v>
      </c>
      <c r="P19" s="488" t="s">
        <v>190</v>
      </c>
      <c r="Q19" s="488" t="s">
        <v>190</v>
      </c>
      <c r="R19" s="488" t="s">
        <v>190</v>
      </c>
      <c r="S19" s="488" t="s">
        <v>190</v>
      </c>
      <c r="T19" s="488" t="s">
        <v>190</v>
      </c>
      <c r="U19" s="488" t="s">
        <v>190</v>
      </c>
      <c r="V19" s="488" t="s">
        <v>190</v>
      </c>
      <c r="W19" s="488" t="s">
        <v>190</v>
      </c>
      <c r="X19" s="488" t="s">
        <v>190</v>
      </c>
      <c r="Y19" s="488" t="s">
        <v>190</v>
      </c>
      <c r="Z19" s="488" t="s">
        <v>190</v>
      </c>
      <c r="AA19" s="488" t="s">
        <v>190</v>
      </c>
      <c r="AB19" s="488" t="s">
        <v>190</v>
      </c>
      <c r="AC19" s="488" t="s">
        <v>190</v>
      </c>
      <c r="AD19" s="488" t="s">
        <v>190</v>
      </c>
    </row>
    <row r="20" spans="1:30" ht="42" customHeight="1" x14ac:dyDescent="0.25">
      <c r="A20" s="105"/>
      <c r="B20" s="443" t="s">
        <v>94</v>
      </c>
      <c r="C20" s="451" t="s">
        <v>95</v>
      </c>
      <c r="D20" s="444" t="s">
        <v>93</v>
      </c>
      <c r="E20" s="208" t="s">
        <v>190</v>
      </c>
      <c r="F20" s="208" t="s">
        <v>190</v>
      </c>
      <c r="G20" s="208" t="s">
        <v>190</v>
      </c>
      <c r="H20" s="208" t="s">
        <v>190</v>
      </c>
      <c r="I20" s="208" t="s">
        <v>190</v>
      </c>
      <c r="J20" s="208" t="s">
        <v>190</v>
      </c>
      <c r="K20" s="208" t="s">
        <v>190</v>
      </c>
      <c r="L20" s="208" t="s">
        <v>190</v>
      </c>
      <c r="M20" s="208" t="s">
        <v>190</v>
      </c>
      <c r="N20" s="208" t="s">
        <v>190</v>
      </c>
      <c r="O20" s="208" t="s">
        <v>190</v>
      </c>
      <c r="P20" s="208" t="s">
        <v>190</v>
      </c>
      <c r="Q20" s="208" t="s">
        <v>190</v>
      </c>
      <c r="R20" s="208" t="s">
        <v>190</v>
      </c>
      <c r="S20" s="208" t="s">
        <v>190</v>
      </c>
      <c r="T20" s="208" t="s">
        <v>190</v>
      </c>
      <c r="U20" s="208" t="s">
        <v>190</v>
      </c>
      <c r="V20" s="208" t="s">
        <v>190</v>
      </c>
      <c r="W20" s="208" t="s">
        <v>190</v>
      </c>
      <c r="X20" s="208" t="s">
        <v>190</v>
      </c>
      <c r="Y20" s="208" t="s">
        <v>190</v>
      </c>
      <c r="Z20" s="208" t="s">
        <v>190</v>
      </c>
      <c r="AA20" s="208" t="s">
        <v>190</v>
      </c>
      <c r="AB20" s="208" t="s">
        <v>190</v>
      </c>
      <c r="AC20" s="208" t="s">
        <v>190</v>
      </c>
      <c r="AD20" s="208" t="s">
        <v>190</v>
      </c>
    </row>
    <row r="21" spans="1:30" ht="42" customHeight="1" x14ac:dyDescent="0.25">
      <c r="A21" s="105"/>
      <c r="B21" s="443" t="s">
        <v>96</v>
      </c>
      <c r="C21" s="451" t="s">
        <v>97</v>
      </c>
      <c r="D21" s="444" t="s">
        <v>93</v>
      </c>
      <c r="E21" s="208" t="s">
        <v>190</v>
      </c>
      <c r="F21" s="208" t="s">
        <v>190</v>
      </c>
      <c r="G21" s="208" t="s">
        <v>190</v>
      </c>
      <c r="H21" s="208" t="s">
        <v>190</v>
      </c>
      <c r="I21" s="208" t="s">
        <v>190</v>
      </c>
      <c r="J21" s="208" t="s">
        <v>190</v>
      </c>
      <c r="K21" s="208" t="s">
        <v>190</v>
      </c>
      <c r="L21" s="208" t="s">
        <v>190</v>
      </c>
      <c r="M21" s="208" t="s">
        <v>190</v>
      </c>
      <c r="N21" s="208" t="s">
        <v>190</v>
      </c>
      <c r="O21" s="208" t="s">
        <v>190</v>
      </c>
      <c r="P21" s="208" t="s">
        <v>190</v>
      </c>
      <c r="Q21" s="208" t="s">
        <v>190</v>
      </c>
      <c r="R21" s="208" t="s">
        <v>190</v>
      </c>
      <c r="S21" s="208" t="s">
        <v>190</v>
      </c>
      <c r="T21" s="208" t="s">
        <v>190</v>
      </c>
      <c r="U21" s="208" t="s">
        <v>190</v>
      </c>
      <c r="V21" s="208" t="s">
        <v>190</v>
      </c>
      <c r="W21" s="208" t="s">
        <v>190</v>
      </c>
      <c r="X21" s="208" t="s">
        <v>190</v>
      </c>
      <c r="Y21" s="208" t="s">
        <v>190</v>
      </c>
      <c r="Z21" s="208" t="s">
        <v>190</v>
      </c>
      <c r="AA21" s="208" t="s">
        <v>190</v>
      </c>
      <c r="AB21" s="208" t="s">
        <v>190</v>
      </c>
      <c r="AC21" s="208" t="s">
        <v>190</v>
      </c>
      <c r="AD21" s="208" t="s">
        <v>190</v>
      </c>
    </row>
    <row r="22" spans="1:30" ht="42" customHeight="1" x14ac:dyDescent="0.25">
      <c r="A22" s="105"/>
      <c r="B22" s="443" t="s">
        <v>98</v>
      </c>
      <c r="C22" s="451" t="s">
        <v>99</v>
      </c>
      <c r="D22" s="444" t="s">
        <v>93</v>
      </c>
      <c r="E22" s="208" t="s">
        <v>190</v>
      </c>
      <c r="F22" s="208" t="s">
        <v>190</v>
      </c>
      <c r="G22" s="208" t="s">
        <v>190</v>
      </c>
      <c r="H22" s="208" t="s">
        <v>190</v>
      </c>
      <c r="I22" s="208" t="s">
        <v>190</v>
      </c>
      <c r="J22" s="208" t="s">
        <v>190</v>
      </c>
      <c r="K22" s="208" t="s">
        <v>190</v>
      </c>
      <c r="L22" s="208" t="s">
        <v>190</v>
      </c>
      <c r="M22" s="208" t="s">
        <v>190</v>
      </c>
      <c r="N22" s="208" t="s">
        <v>190</v>
      </c>
      <c r="O22" s="208" t="s">
        <v>190</v>
      </c>
      <c r="P22" s="208" t="s">
        <v>190</v>
      </c>
      <c r="Q22" s="208" t="s">
        <v>190</v>
      </c>
      <c r="R22" s="208" t="s">
        <v>190</v>
      </c>
      <c r="S22" s="208" t="s">
        <v>190</v>
      </c>
      <c r="T22" s="208" t="s">
        <v>190</v>
      </c>
      <c r="U22" s="208" t="s">
        <v>190</v>
      </c>
      <c r="V22" s="208" t="s">
        <v>190</v>
      </c>
      <c r="W22" s="208" t="s">
        <v>190</v>
      </c>
      <c r="X22" s="208" t="s">
        <v>190</v>
      </c>
      <c r="Y22" s="208" t="s">
        <v>190</v>
      </c>
      <c r="Z22" s="208" t="s">
        <v>190</v>
      </c>
      <c r="AA22" s="208" t="s">
        <v>190</v>
      </c>
      <c r="AB22" s="208" t="s">
        <v>190</v>
      </c>
      <c r="AC22" s="208" t="s">
        <v>190</v>
      </c>
      <c r="AD22" s="208" t="s">
        <v>190</v>
      </c>
    </row>
    <row r="23" spans="1:30" ht="42" customHeight="1" x14ac:dyDescent="0.25">
      <c r="A23" s="105"/>
      <c r="B23" s="443" t="s">
        <v>100</v>
      </c>
      <c r="C23" s="451" t="s">
        <v>101</v>
      </c>
      <c r="D23" s="444" t="s">
        <v>93</v>
      </c>
      <c r="E23" s="208" t="s">
        <v>190</v>
      </c>
      <c r="F23" s="208" t="s">
        <v>190</v>
      </c>
      <c r="G23" s="208" t="s">
        <v>190</v>
      </c>
      <c r="H23" s="208" t="s">
        <v>190</v>
      </c>
      <c r="I23" s="208" t="s">
        <v>190</v>
      </c>
      <c r="J23" s="208" t="s">
        <v>190</v>
      </c>
      <c r="K23" s="208" t="s">
        <v>190</v>
      </c>
      <c r="L23" s="208" t="s">
        <v>190</v>
      </c>
      <c r="M23" s="208" t="s">
        <v>190</v>
      </c>
      <c r="N23" s="208" t="s">
        <v>190</v>
      </c>
      <c r="O23" s="208" t="s">
        <v>190</v>
      </c>
      <c r="P23" s="208" t="s">
        <v>190</v>
      </c>
      <c r="Q23" s="208" t="s">
        <v>190</v>
      </c>
      <c r="R23" s="208" t="s">
        <v>190</v>
      </c>
      <c r="S23" s="208" t="s">
        <v>190</v>
      </c>
      <c r="T23" s="208" t="s">
        <v>190</v>
      </c>
      <c r="U23" s="208" t="s">
        <v>190</v>
      </c>
      <c r="V23" s="208" t="s">
        <v>190</v>
      </c>
      <c r="W23" s="208" t="s">
        <v>190</v>
      </c>
      <c r="X23" s="208" t="s">
        <v>190</v>
      </c>
      <c r="Y23" s="208" t="s">
        <v>190</v>
      </c>
      <c r="Z23" s="208" t="s">
        <v>190</v>
      </c>
      <c r="AA23" s="208" t="s">
        <v>190</v>
      </c>
      <c r="AB23" s="208" t="s">
        <v>190</v>
      </c>
      <c r="AC23" s="208" t="s">
        <v>190</v>
      </c>
      <c r="AD23" s="208" t="s">
        <v>190</v>
      </c>
    </row>
    <row r="24" spans="1:30" ht="42" customHeight="1" x14ac:dyDescent="0.25">
      <c r="A24" s="105"/>
      <c r="B24" s="443" t="s">
        <v>102</v>
      </c>
      <c r="C24" s="451" t="s">
        <v>103</v>
      </c>
      <c r="D24" s="444" t="s">
        <v>93</v>
      </c>
      <c r="E24" s="208" t="s">
        <v>190</v>
      </c>
      <c r="F24" s="208" t="s">
        <v>190</v>
      </c>
      <c r="G24" s="208" t="s">
        <v>190</v>
      </c>
      <c r="H24" s="208" t="s">
        <v>190</v>
      </c>
      <c r="I24" s="208" t="s">
        <v>190</v>
      </c>
      <c r="J24" s="208" t="s">
        <v>190</v>
      </c>
      <c r="K24" s="208" t="s">
        <v>190</v>
      </c>
      <c r="L24" s="208" t="s">
        <v>190</v>
      </c>
      <c r="M24" s="208" t="s">
        <v>190</v>
      </c>
      <c r="N24" s="208" t="s">
        <v>190</v>
      </c>
      <c r="O24" s="208" t="s">
        <v>190</v>
      </c>
      <c r="P24" s="208" t="s">
        <v>190</v>
      </c>
      <c r="Q24" s="208" t="s">
        <v>190</v>
      </c>
      <c r="R24" s="208" t="s">
        <v>190</v>
      </c>
      <c r="S24" s="208" t="s">
        <v>190</v>
      </c>
      <c r="T24" s="208" t="s">
        <v>190</v>
      </c>
      <c r="U24" s="208" t="s">
        <v>190</v>
      </c>
      <c r="V24" s="208" t="s">
        <v>190</v>
      </c>
      <c r="W24" s="208" t="s">
        <v>190</v>
      </c>
      <c r="X24" s="208" t="s">
        <v>190</v>
      </c>
      <c r="Y24" s="208" t="s">
        <v>190</v>
      </c>
      <c r="Z24" s="208" t="s">
        <v>190</v>
      </c>
      <c r="AA24" s="208" t="s">
        <v>190</v>
      </c>
      <c r="AB24" s="208" t="s">
        <v>190</v>
      </c>
      <c r="AC24" s="208" t="s">
        <v>190</v>
      </c>
      <c r="AD24" s="208" t="s">
        <v>190</v>
      </c>
    </row>
    <row r="25" spans="1:30" ht="42" customHeight="1" x14ac:dyDescent="0.25">
      <c r="A25" s="105"/>
      <c r="B25" s="443" t="s">
        <v>104</v>
      </c>
      <c r="C25" s="451" t="s">
        <v>105</v>
      </c>
      <c r="D25" s="444" t="s">
        <v>93</v>
      </c>
      <c r="E25" s="208" t="s">
        <v>190</v>
      </c>
      <c r="F25" s="208" t="s">
        <v>190</v>
      </c>
      <c r="G25" s="208" t="s">
        <v>190</v>
      </c>
      <c r="H25" s="208" t="s">
        <v>190</v>
      </c>
      <c r="I25" s="208" t="s">
        <v>190</v>
      </c>
      <c r="J25" s="208" t="s">
        <v>190</v>
      </c>
      <c r="K25" s="208" t="s">
        <v>190</v>
      </c>
      <c r="L25" s="208" t="s">
        <v>190</v>
      </c>
      <c r="M25" s="208" t="s">
        <v>190</v>
      </c>
      <c r="N25" s="208" t="s">
        <v>190</v>
      </c>
      <c r="O25" s="208" t="s">
        <v>190</v>
      </c>
      <c r="P25" s="208" t="s">
        <v>190</v>
      </c>
      <c r="Q25" s="208" t="s">
        <v>190</v>
      </c>
      <c r="R25" s="208" t="s">
        <v>190</v>
      </c>
      <c r="S25" s="208" t="s">
        <v>190</v>
      </c>
      <c r="T25" s="208" t="s">
        <v>190</v>
      </c>
      <c r="U25" s="208" t="s">
        <v>190</v>
      </c>
      <c r="V25" s="208" t="s">
        <v>190</v>
      </c>
      <c r="W25" s="208" t="s">
        <v>190</v>
      </c>
      <c r="X25" s="208" t="s">
        <v>190</v>
      </c>
      <c r="Y25" s="208" t="s">
        <v>190</v>
      </c>
      <c r="Z25" s="208" t="s">
        <v>190</v>
      </c>
      <c r="AA25" s="208" t="s">
        <v>190</v>
      </c>
      <c r="AB25" s="208" t="s">
        <v>190</v>
      </c>
      <c r="AC25" s="208" t="s">
        <v>190</v>
      </c>
      <c r="AD25" s="208" t="s">
        <v>190</v>
      </c>
    </row>
    <row r="26" spans="1:30" ht="48" customHeight="1" x14ac:dyDescent="0.25">
      <c r="A26" s="105"/>
      <c r="B26" s="440" t="s">
        <v>106</v>
      </c>
      <c r="C26" s="500" t="s">
        <v>107</v>
      </c>
      <c r="D26" s="441" t="s">
        <v>93</v>
      </c>
      <c r="E26" s="488" t="s">
        <v>190</v>
      </c>
      <c r="F26" s="488" t="s">
        <v>190</v>
      </c>
      <c r="G26" s="488" t="s">
        <v>190</v>
      </c>
      <c r="H26" s="488" t="s">
        <v>190</v>
      </c>
      <c r="I26" s="488" t="s">
        <v>190</v>
      </c>
      <c r="J26" s="488" t="s">
        <v>190</v>
      </c>
      <c r="K26" s="488" t="s">
        <v>190</v>
      </c>
      <c r="L26" s="488" t="s">
        <v>190</v>
      </c>
      <c r="M26" s="488" t="s">
        <v>190</v>
      </c>
      <c r="N26" s="488" t="s">
        <v>190</v>
      </c>
      <c r="O26" s="488" t="s">
        <v>190</v>
      </c>
      <c r="P26" s="488" t="s">
        <v>190</v>
      </c>
      <c r="Q26" s="488" t="s">
        <v>190</v>
      </c>
      <c r="R26" s="488" t="s">
        <v>190</v>
      </c>
      <c r="S26" s="488" t="s">
        <v>190</v>
      </c>
      <c r="T26" s="488" t="s">
        <v>190</v>
      </c>
      <c r="U26" s="488" t="s">
        <v>190</v>
      </c>
      <c r="V26" s="488" t="s">
        <v>190</v>
      </c>
      <c r="W26" s="488" t="s">
        <v>190</v>
      </c>
      <c r="X26" s="488" t="s">
        <v>190</v>
      </c>
      <c r="Y26" s="488" t="s">
        <v>190</v>
      </c>
      <c r="Z26" s="488" t="s">
        <v>190</v>
      </c>
      <c r="AA26" s="488" t="s">
        <v>190</v>
      </c>
      <c r="AB26" s="488" t="s">
        <v>190</v>
      </c>
      <c r="AC26" s="488" t="s">
        <v>190</v>
      </c>
      <c r="AD26" s="488" t="s">
        <v>190</v>
      </c>
    </row>
    <row r="27" spans="1:30" ht="48" customHeight="1" x14ac:dyDescent="0.25">
      <c r="A27" s="105"/>
      <c r="B27" s="440" t="s">
        <v>108</v>
      </c>
      <c r="C27" s="500" t="s">
        <v>109</v>
      </c>
      <c r="D27" s="441" t="s">
        <v>93</v>
      </c>
      <c r="E27" s="488" t="s">
        <v>190</v>
      </c>
      <c r="F27" s="488" t="s">
        <v>190</v>
      </c>
      <c r="G27" s="488" t="s">
        <v>190</v>
      </c>
      <c r="H27" s="488" t="s">
        <v>190</v>
      </c>
      <c r="I27" s="488" t="s">
        <v>190</v>
      </c>
      <c r="J27" s="488" t="s">
        <v>190</v>
      </c>
      <c r="K27" s="488" t="s">
        <v>190</v>
      </c>
      <c r="L27" s="488" t="s">
        <v>190</v>
      </c>
      <c r="M27" s="488" t="s">
        <v>190</v>
      </c>
      <c r="N27" s="488" t="s">
        <v>190</v>
      </c>
      <c r="O27" s="488" t="s">
        <v>190</v>
      </c>
      <c r="P27" s="488" t="s">
        <v>190</v>
      </c>
      <c r="Q27" s="488" t="s">
        <v>190</v>
      </c>
      <c r="R27" s="488" t="s">
        <v>190</v>
      </c>
      <c r="S27" s="488" t="s">
        <v>190</v>
      </c>
      <c r="T27" s="488" t="s">
        <v>190</v>
      </c>
      <c r="U27" s="488" t="s">
        <v>190</v>
      </c>
      <c r="V27" s="488" t="s">
        <v>190</v>
      </c>
      <c r="W27" s="488" t="s">
        <v>190</v>
      </c>
      <c r="X27" s="488" t="s">
        <v>190</v>
      </c>
      <c r="Y27" s="488" t="s">
        <v>190</v>
      </c>
      <c r="Z27" s="488" t="s">
        <v>190</v>
      </c>
      <c r="AA27" s="488" t="s">
        <v>190</v>
      </c>
      <c r="AB27" s="488" t="s">
        <v>190</v>
      </c>
      <c r="AC27" s="488" t="s">
        <v>190</v>
      </c>
      <c r="AD27" s="488" t="s">
        <v>190</v>
      </c>
    </row>
    <row r="28" spans="1:30" ht="48" customHeight="1" x14ac:dyDescent="0.25">
      <c r="A28" s="105"/>
      <c r="B28" s="445" t="s">
        <v>110</v>
      </c>
      <c r="C28" s="500" t="s">
        <v>111</v>
      </c>
      <c r="D28" s="441" t="s">
        <v>93</v>
      </c>
      <c r="E28" s="488" t="s">
        <v>190</v>
      </c>
      <c r="F28" s="488" t="s">
        <v>190</v>
      </c>
      <c r="G28" s="488" t="s">
        <v>190</v>
      </c>
      <c r="H28" s="488" t="s">
        <v>190</v>
      </c>
      <c r="I28" s="488" t="s">
        <v>190</v>
      </c>
      <c r="J28" s="488" t="s">
        <v>190</v>
      </c>
      <c r="K28" s="488" t="s">
        <v>190</v>
      </c>
      <c r="L28" s="488" t="s">
        <v>190</v>
      </c>
      <c r="M28" s="488" t="s">
        <v>190</v>
      </c>
      <c r="N28" s="488" t="s">
        <v>190</v>
      </c>
      <c r="O28" s="488" t="s">
        <v>190</v>
      </c>
      <c r="P28" s="488" t="s">
        <v>190</v>
      </c>
      <c r="Q28" s="488" t="s">
        <v>190</v>
      </c>
      <c r="R28" s="488" t="s">
        <v>190</v>
      </c>
      <c r="S28" s="488" t="s">
        <v>190</v>
      </c>
      <c r="T28" s="488" t="s">
        <v>190</v>
      </c>
      <c r="U28" s="488" t="s">
        <v>190</v>
      </c>
      <c r="V28" s="488" t="s">
        <v>190</v>
      </c>
      <c r="W28" s="488" t="s">
        <v>190</v>
      </c>
      <c r="X28" s="488" t="s">
        <v>190</v>
      </c>
      <c r="Y28" s="488" t="s">
        <v>190</v>
      </c>
      <c r="Z28" s="488" t="s">
        <v>190</v>
      </c>
      <c r="AA28" s="488" t="s">
        <v>190</v>
      </c>
      <c r="AB28" s="488" t="s">
        <v>190</v>
      </c>
      <c r="AC28" s="488" t="s">
        <v>190</v>
      </c>
      <c r="AD28" s="488" t="s">
        <v>190</v>
      </c>
    </row>
    <row r="29" spans="1:30" ht="42" customHeight="1" x14ac:dyDescent="0.25">
      <c r="A29" s="105"/>
      <c r="B29" s="446" t="s">
        <v>112</v>
      </c>
      <c r="C29" s="501" t="s">
        <v>113</v>
      </c>
      <c r="D29" s="444" t="s">
        <v>93</v>
      </c>
      <c r="E29" s="208" t="s">
        <v>190</v>
      </c>
      <c r="F29" s="208" t="s">
        <v>190</v>
      </c>
      <c r="G29" s="208" t="s">
        <v>190</v>
      </c>
      <c r="H29" s="208" t="s">
        <v>190</v>
      </c>
      <c r="I29" s="208" t="s">
        <v>190</v>
      </c>
      <c r="J29" s="208" t="s">
        <v>190</v>
      </c>
      <c r="K29" s="208" t="s">
        <v>190</v>
      </c>
      <c r="L29" s="208" t="s">
        <v>190</v>
      </c>
      <c r="M29" s="208" t="s">
        <v>190</v>
      </c>
      <c r="N29" s="208" t="s">
        <v>190</v>
      </c>
      <c r="O29" s="208" t="s">
        <v>190</v>
      </c>
      <c r="P29" s="208" t="s">
        <v>190</v>
      </c>
      <c r="Q29" s="208" t="s">
        <v>190</v>
      </c>
      <c r="R29" s="208" t="s">
        <v>190</v>
      </c>
      <c r="S29" s="208" t="s">
        <v>190</v>
      </c>
      <c r="T29" s="208" t="s">
        <v>190</v>
      </c>
      <c r="U29" s="208" t="s">
        <v>190</v>
      </c>
      <c r="V29" s="208" t="s">
        <v>190</v>
      </c>
      <c r="W29" s="208" t="s">
        <v>190</v>
      </c>
      <c r="X29" s="208" t="s">
        <v>190</v>
      </c>
      <c r="Y29" s="208" t="s">
        <v>190</v>
      </c>
      <c r="Z29" s="208" t="s">
        <v>190</v>
      </c>
      <c r="AA29" s="208" t="s">
        <v>190</v>
      </c>
      <c r="AB29" s="208" t="s">
        <v>190</v>
      </c>
      <c r="AC29" s="208" t="s">
        <v>190</v>
      </c>
      <c r="AD29" s="208" t="s">
        <v>190</v>
      </c>
    </row>
    <row r="30" spans="1:30" ht="42" customHeight="1" x14ac:dyDescent="0.25">
      <c r="A30" s="105"/>
      <c r="B30" s="446" t="s">
        <v>114</v>
      </c>
      <c r="C30" s="501" t="s">
        <v>115</v>
      </c>
      <c r="D30" s="444" t="s">
        <v>93</v>
      </c>
      <c r="E30" s="208" t="s">
        <v>190</v>
      </c>
      <c r="F30" s="208" t="s">
        <v>190</v>
      </c>
      <c r="G30" s="208" t="s">
        <v>190</v>
      </c>
      <c r="H30" s="208" t="s">
        <v>190</v>
      </c>
      <c r="I30" s="208" t="s">
        <v>190</v>
      </c>
      <c r="J30" s="208" t="s">
        <v>190</v>
      </c>
      <c r="K30" s="208" t="s">
        <v>190</v>
      </c>
      <c r="L30" s="208" t="s">
        <v>190</v>
      </c>
      <c r="M30" s="208" t="s">
        <v>190</v>
      </c>
      <c r="N30" s="208" t="s">
        <v>190</v>
      </c>
      <c r="O30" s="208" t="s">
        <v>190</v>
      </c>
      <c r="P30" s="208" t="s">
        <v>190</v>
      </c>
      <c r="Q30" s="208" t="s">
        <v>190</v>
      </c>
      <c r="R30" s="208" t="s">
        <v>190</v>
      </c>
      <c r="S30" s="208" t="s">
        <v>190</v>
      </c>
      <c r="T30" s="208" t="s">
        <v>190</v>
      </c>
      <c r="U30" s="208" t="s">
        <v>190</v>
      </c>
      <c r="V30" s="208" t="s">
        <v>190</v>
      </c>
      <c r="W30" s="208" t="s">
        <v>190</v>
      </c>
      <c r="X30" s="208" t="s">
        <v>190</v>
      </c>
      <c r="Y30" s="208" t="s">
        <v>190</v>
      </c>
      <c r="Z30" s="208" t="s">
        <v>190</v>
      </c>
      <c r="AA30" s="208" t="s">
        <v>190</v>
      </c>
      <c r="AB30" s="208" t="s">
        <v>190</v>
      </c>
      <c r="AC30" s="208" t="s">
        <v>190</v>
      </c>
      <c r="AD30" s="208" t="s">
        <v>190</v>
      </c>
    </row>
    <row r="31" spans="1:30" ht="42" customHeight="1" x14ac:dyDescent="0.25">
      <c r="A31" s="105"/>
      <c r="B31" s="446" t="s">
        <v>116</v>
      </c>
      <c r="C31" s="501" t="s">
        <v>117</v>
      </c>
      <c r="D31" s="444" t="s">
        <v>93</v>
      </c>
      <c r="E31" s="208" t="s">
        <v>190</v>
      </c>
      <c r="F31" s="208" t="s">
        <v>190</v>
      </c>
      <c r="G31" s="208" t="s">
        <v>190</v>
      </c>
      <c r="H31" s="208" t="s">
        <v>190</v>
      </c>
      <c r="I31" s="208" t="s">
        <v>190</v>
      </c>
      <c r="J31" s="208" t="s">
        <v>190</v>
      </c>
      <c r="K31" s="208" t="s">
        <v>190</v>
      </c>
      <c r="L31" s="208" t="s">
        <v>190</v>
      </c>
      <c r="M31" s="208" t="s">
        <v>190</v>
      </c>
      <c r="N31" s="208" t="s">
        <v>190</v>
      </c>
      <c r="O31" s="208" t="s">
        <v>190</v>
      </c>
      <c r="P31" s="208" t="s">
        <v>190</v>
      </c>
      <c r="Q31" s="208" t="s">
        <v>190</v>
      </c>
      <c r="R31" s="208" t="s">
        <v>190</v>
      </c>
      <c r="S31" s="208" t="s">
        <v>190</v>
      </c>
      <c r="T31" s="208" t="s">
        <v>190</v>
      </c>
      <c r="U31" s="208" t="s">
        <v>190</v>
      </c>
      <c r="V31" s="208" t="s">
        <v>190</v>
      </c>
      <c r="W31" s="208" t="s">
        <v>190</v>
      </c>
      <c r="X31" s="208" t="s">
        <v>190</v>
      </c>
      <c r="Y31" s="208" t="s">
        <v>190</v>
      </c>
      <c r="Z31" s="208" t="s">
        <v>190</v>
      </c>
      <c r="AA31" s="208" t="s">
        <v>190</v>
      </c>
      <c r="AB31" s="208" t="s">
        <v>190</v>
      </c>
      <c r="AC31" s="208" t="s">
        <v>190</v>
      </c>
      <c r="AD31" s="208" t="s">
        <v>190</v>
      </c>
    </row>
    <row r="32" spans="1:30" s="1002" customFormat="1" ht="33" customHeight="1" x14ac:dyDescent="0.25">
      <c r="B32" s="963" t="s">
        <v>116</v>
      </c>
      <c r="C32" s="399" t="s">
        <v>1738</v>
      </c>
      <c r="D32" s="76" t="s">
        <v>1740</v>
      </c>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row>
    <row r="33" spans="1:30" ht="48" customHeight="1" x14ac:dyDescent="0.25">
      <c r="A33" s="105"/>
      <c r="B33" s="440" t="s">
        <v>118</v>
      </c>
      <c r="C33" s="500" t="s">
        <v>119</v>
      </c>
      <c r="D33" s="440" t="s">
        <v>93</v>
      </c>
      <c r="E33" s="488" t="s">
        <v>190</v>
      </c>
      <c r="F33" s="488" t="s">
        <v>190</v>
      </c>
      <c r="G33" s="488" t="s">
        <v>190</v>
      </c>
      <c r="H33" s="488" t="s">
        <v>190</v>
      </c>
      <c r="I33" s="488" t="s">
        <v>190</v>
      </c>
      <c r="J33" s="488" t="s">
        <v>190</v>
      </c>
      <c r="K33" s="488" t="s">
        <v>190</v>
      </c>
      <c r="L33" s="488" t="s">
        <v>190</v>
      </c>
      <c r="M33" s="488" t="s">
        <v>190</v>
      </c>
      <c r="N33" s="488" t="s">
        <v>190</v>
      </c>
      <c r="O33" s="488" t="s">
        <v>190</v>
      </c>
      <c r="P33" s="488" t="s">
        <v>190</v>
      </c>
      <c r="Q33" s="488" t="s">
        <v>190</v>
      </c>
      <c r="R33" s="488" t="s">
        <v>190</v>
      </c>
      <c r="S33" s="488" t="s">
        <v>190</v>
      </c>
      <c r="T33" s="488" t="s">
        <v>190</v>
      </c>
      <c r="U33" s="488" t="s">
        <v>190</v>
      </c>
      <c r="V33" s="488" t="s">
        <v>190</v>
      </c>
      <c r="W33" s="488" t="s">
        <v>190</v>
      </c>
      <c r="X33" s="488" t="s">
        <v>190</v>
      </c>
      <c r="Y33" s="488" t="s">
        <v>190</v>
      </c>
      <c r="Z33" s="488" t="s">
        <v>190</v>
      </c>
      <c r="AA33" s="488" t="s">
        <v>190</v>
      </c>
      <c r="AB33" s="488" t="s">
        <v>190</v>
      </c>
      <c r="AC33" s="488" t="s">
        <v>190</v>
      </c>
      <c r="AD33" s="488" t="s">
        <v>190</v>
      </c>
    </row>
    <row r="34" spans="1:30" ht="42" customHeight="1" x14ac:dyDescent="0.25">
      <c r="A34" s="105"/>
      <c r="B34" s="447" t="s">
        <v>120</v>
      </c>
      <c r="C34" s="501" t="s">
        <v>121</v>
      </c>
      <c r="D34" s="444" t="s">
        <v>93</v>
      </c>
      <c r="E34" s="208" t="s">
        <v>190</v>
      </c>
      <c r="F34" s="208" t="s">
        <v>190</v>
      </c>
      <c r="G34" s="208" t="s">
        <v>190</v>
      </c>
      <c r="H34" s="208" t="s">
        <v>190</v>
      </c>
      <c r="I34" s="208" t="s">
        <v>190</v>
      </c>
      <c r="J34" s="208" t="s">
        <v>190</v>
      </c>
      <c r="K34" s="208" t="s">
        <v>190</v>
      </c>
      <c r="L34" s="208" t="s">
        <v>190</v>
      </c>
      <c r="M34" s="208" t="s">
        <v>190</v>
      </c>
      <c r="N34" s="208" t="s">
        <v>190</v>
      </c>
      <c r="O34" s="208" t="s">
        <v>190</v>
      </c>
      <c r="P34" s="208" t="s">
        <v>190</v>
      </c>
      <c r="Q34" s="208" t="s">
        <v>190</v>
      </c>
      <c r="R34" s="208" t="s">
        <v>190</v>
      </c>
      <c r="S34" s="208" t="s">
        <v>190</v>
      </c>
      <c r="T34" s="208" t="s">
        <v>190</v>
      </c>
      <c r="U34" s="208" t="s">
        <v>190</v>
      </c>
      <c r="V34" s="208" t="s">
        <v>190</v>
      </c>
      <c r="W34" s="208" t="s">
        <v>190</v>
      </c>
      <c r="X34" s="208" t="s">
        <v>190</v>
      </c>
      <c r="Y34" s="208" t="s">
        <v>190</v>
      </c>
      <c r="Z34" s="208" t="s">
        <v>190</v>
      </c>
      <c r="AA34" s="208" t="s">
        <v>190</v>
      </c>
      <c r="AB34" s="208" t="s">
        <v>190</v>
      </c>
      <c r="AC34" s="208" t="s">
        <v>190</v>
      </c>
      <c r="AD34" s="208" t="s">
        <v>190</v>
      </c>
    </row>
    <row r="35" spans="1:30" ht="42" customHeight="1" x14ac:dyDescent="0.25">
      <c r="A35" s="105"/>
      <c r="B35" s="446" t="s">
        <v>122</v>
      </c>
      <c r="C35" s="501" t="s">
        <v>123</v>
      </c>
      <c r="D35" s="444" t="s">
        <v>93</v>
      </c>
      <c r="E35" s="208" t="s">
        <v>190</v>
      </c>
      <c r="F35" s="208" t="s">
        <v>190</v>
      </c>
      <c r="G35" s="208" t="s">
        <v>190</v>
      </c>
      <c r="H35" s="208" t="s">
        <v>190</v>
      </c>
      <c r="I35" s="208" t="s">
        <v>190</v>
      </c>
      <c r="J35" s="208" t="s">
        <v>190</v>
      </c>
      <c r="K35" s="208" t="s">
        <v>190</v>
      </c>
      <c r="L35" s="208" t="s">
        <v>190</v>
      </c>
      <c r="M35" s="208" t="s">
        <v>190</v>
      </c>
      <c r="N35" s="208" t="s">
        <v>190</v>
      </c>
      <c r="O35" s="208" t="s">
        <v>190</v>
      </c>
      <c r="P35" s="208" t="s">
        <v>190</v>
      </c>
      <c r="Q35" s="208" t="s">
        <v>190</v>
      </c>
      <c r="R35" s="208" t="s">
        <v>190</v>
      </c>
      <c r="S35" s="208" t="s">
        <v>190</v>
      </c>
      <c r="T35" s="208" t="s">
        <v>190</v>
      </c>
      <c r="U35" s="208" t="s">
        <v>190</v>
      </c>
      <c r="V35" s="208" t="s">
        <v>190</v>
      </c>
      <c r="W35" s="208" t="s">
        <v>190</v>
      </c>
      <c r="X35" s="208" t="s">
        <v>190</v>
      </c>
      <c r="Y35" s="208" t="s">
        <v>190</v>
      </c>
      <c r="Z35" s="208" t="s">
        <v>190</v>
      </c>
      <c r="AA35" s="208" t="s">
        <v>190</v>
      </c>
      <c r="AB35" s="208" t="s">
        <v>190</v>
      </c>
      <c r="AC35" s="208" t="s">
        <v>190</v>
      </c>
      <c r="AD35" s="208" t="s">
        <v>190</v>
      </c>
    </row>
    <row r="36" spans="1:30" ht="48" customHeight="1" x14ac:dyDescent="0.25">
      <c r="A36" s="105"/>
      <c r="B36" s="440" t="s">
        <v>124</v>
      </c>
      <c r="C36" s="499" t="s">
        <v>125</v>
      </c>
      <c r="D36" s="440" t="s">
        <v>93</v>
      </c>
      <c r="E36" s="488" t="s">
        <v>190</v>
      </c>
      <c r="F36" s="488" t="s">
        <v>190</v>
      </c>
      <c r="G36" s="488" t="s">
        <v>190</v>
      </c>
      <c r="H36" s="488" t="s">
        <v>190</v>
      </c>
      <c r="I36" s="488" t="s">
        <v>190</v>
      </c>
      <c r="J36" s="488" t="s">
        <v>190</v>
      </c>
      <c r="K36" s="488" t="s">
        <v>190</v>
      </c>
      <c r="L36" s="488" t="s">
        <v>190</v>
      </c>
      <c r="M36" s="488" t="s">
        <v>190</v>
      </c>
      <c r="N36" s="488" t="s">
        <v>190</v>
      </c>
      <c r="O36" s="488" t="s">
        <v>190</v>
      </c>
      <c r="P36" s="488" t="s">
        <v>190</v>
      </c>
      <c r="Q36" s="488" t="s">
        <v>190</v>
      </c>
      <c r="R36" s="488" t="s">
        <v>190</v>
      </c>
      <c r="S36" s="488" t="s">
        <v>190</v>
      </c>
      <c r="T36" s="488" t="s">
        <v>190</v>
      </c>
      <c r="U36" s="488" t="s">
        <v>190</v>
      </c>
      <c r="V36" s="488" t="s">
        <v>190</v>
      </c>
      <c r="W36" s="488" t="s">
        <v>190</v>
      </c>
      <c r="X36" s="488" t="s">
        <v>190</v>
      </c>
      <c r="Y36" s="488" t="s">
        <v>190</v>
      </c>
      <c r="Z36" s="488" t="s">
        <v>190</v>
      </c>
      <c r="AA36" s="488" t="s">
        <v>190</v>
      </c>
      <c r="AB36" s="488" t="s">
        <v>190</v>
      </c>
      <c r="AC36" s="488" t="s">
        <v>190</v>
      </c>
      <c r="AD36" s="488" t="s">
        <v>190</v>
      </c>
    </row>
    <row r="37" spans="1:30" ht="48" customHeight="1" x14ac:dyDescent="0.25">
      <c r="A37" s="105"/>
      <c r="B37" s="408" t="s">
        <v>126</v>
      </c>
      <c r="C37" s="499" t="s">
        <v>127</v>
      </c>
      <c r="D37" s="440" t="s">
        <v>93</v>
      </c>
      <c r="E37" s="488" t="s">
        <v>190</v>
      </c>
      <c r="F37" s="488" t="s">
        <v>190</v>
      </c>
      <c r="G37" s="488" t="s">
        <v>190</v>
      </c>
      <c r="H37" s="488" t="s">
        <v>190</v>
      </c>
      <c r="I37" s="488" t="s">
        <v>190</v>
      </c>
      <c r="J37" s="488" t="s">
        <v>190</v>
      </c>
      <c r="K37" s="488" t="s">
        <v>190</v>
      </c>
      <c r="L37" s="488" t="s">
        <v>190</v>
      </c>
      <c r="M37" s="488" t="s">
        <v>190</v>
      </c>
      <c r="N37" s="488" t="s">
        <v>190</v>
      </c>
      <c r="O37" s="488" t="s">
        <v>190</v>
      </c>
      <c r="P37" s="488" t="s">
        <v>190</v>
      </c>
      <c r="Q37" s="488" t="s">
        <v>190</v>
      </c>
      <c r="R37" s="488" t="s">
        <v>190</v>
      </c>
      <c r="S37" s="488" t="s">
        <v>190</v>
      </c>
      <c r="T37" s="488" t="s">
        <v>190</v>
      </c>
      <c r="U37" s="488" t="s">
        <v>190</v>
      </c>
      <c r="V37" s="488" t="s">
        <v>190</v>
      </c>
      <c r="W37" s="488" t="s">
        <v>190</v>
      </c>
      <c r="X37" s="488" t="s">
        <v>190</v>
      </c>
      <c r="Y37" s="488" t="s">
        <v>190</v>
      </c>
      <c r="Z37" s="488" t="s">
        <v>190</v>
      </c>
      <c r="AA37" s="488" t="s">
        <v>190</v>
      </c>
      <c r="AB37" s="488" t="s">
        <v>190</v>
      </c>
      <c r="AC37" s="488" t="s">
        <v>190</v>
      </c>
      <c r="AD37" s="488" t="s">
        <v>190</v>
      </c>
    </row>
    <row r="38" spans="1:30" ht="42" customHeight="1" x14ac:dyDescent="0.25">
      <c r="A38" s="105"/>
      <c r="B38" s="450" t="s">
        <v>283</v>
      </c>
      <c r="C38" s="451" t="s">
        <v>284</v>
      </c>
      <c r="D38" s="72" t="s">
        <v>93</v>
      </c>
      <c r="E38" s="208" t="s">
        <v>190</v>
      </c>
      <c r="F38" s="208" t="s">
        <v>190</v>
      </c>
      <c r="G38" s="208" t="s">
        <v>190</v>
      </c>
      <c r="H38" s="208" t="s">
        <v>190</v>
      </c>
      <c r="I38" s="208" t="s">
        <v>190</v>
      </c>
      <c r="J38" s="208" t="s">
        <v>190</v>
      </c>
      <c r="K38" s="208" t="s">
        <v>190</v>
      </c>
      <c r="L38" s="208" t="s">
        <v>190</v>
      </c>
      <c r="M38" s="208" t="s">
        <v>190</v>
      </c>
      <c r="N38" s="208" t="s">
        <v>190</v>
      </c>
      <c r="O38" s="208" t="s">
        <v>190</v>
      </c>
      <c r="P38" s="208" t="s">
        <v>190</v>
      </c>
      <c r="Q38" s="208" t="s">
        <v>190</v>
      </c>
      <c r="R38" s="208" t="s">
        <v>190</v>
      </c>
      <c r="S38" s="208" t="s">
        <v>190</v>
      </c>
      <c r="T38" s="208" t="s">
        <v>190</v>
      </c>
      <c r="U38" s="208" t="s">
        <v>190</v>
      </c>
      <c r="V38" s="208" t="s">
        <v>190</v>
      </c>
      <c r="W38" s="208" t="s">
        <v>190</v>
      </c>
      <c r="X38" s="208" t="s">
        <v>190</v>
      </c>
      <c r="Y38" s="208" t="s">
        <v>190</v>
      </c>
      <c r="Z38" s="208" t="s">
        <v>190</v>
      </c>
      <c r="AA38" s="208" t="s">
        <v>190</v>
      </c>
      <c r="AB38" s="208" t="s">
        <v>190</v>
      </c>
      <c r="AC38" s="208" t="s">
        <v>190</v>
      </c>
      <c r="AD38" s="208" t="s">
        <v>190</v>
      </c>
    </row>
    <row r="39" spans="1:30" ht="42" customHeight="1" x14ac:dyDescent="0.25">
      <c r="A39" s="105"/>
      <c r="B39" s="421" t="s">
        <v>128</v>
      </c>
      <c r="C39" s="422" t="s">
        <v>129</v>
      </c>
      <c r="D39" s="444" t="s">
        <v>93</v>
      </c>
      <c r="E39" s="208" t="s">
        <v>190</v>
      </c>
      <c r="F39" s="208" t="s">
        <v>190</v>
      </c>
      <c r="G39" s="208" t="s">
        <v>190</v>
      </c>
      <c r="H39" s="208" t="s">
        <v>190</v>
      </c>
      <c r="I39" s="208" t="s">
        <v>190</v>
      </c>
      <c r="J39" s="208" t="s">
        <v>190</v>
      </c>
      <c r="K39" s="208" t="s">
        <v>190</v>
      </c>
      <c r="L39" s="208" t="s">
        <v>190</v>
      </c>
      <c r="M39" s="208" t="s">
        <v>190</v>
      </c>
      <c r="N39" s="208" t="s">
        <v>190</v>
      </c>
      <c r="O39" s="208" t="s">
        <v>190</v>
      </c>
      <c r="P39" s="208" t="s">
        <v>190</v>
      </c>
      <c r="Q39" s="208" t="s">
        <v>190</v>
      </c>
      <c r="R39" s="208" t="s">
        <v>190</v>
      </c>
      <c r="S39" s="208" t="s">
        <v>190</v>
      </c>
      <c r="T39" s="208" t="s">
        <v>190</v>
      </c>
      <c r="U39" s="208" t="s">
        <v>190</v>
      </c>
      <c r="V39" s="208" t="s">
        <v>190</v>
      </c>
      <c r="W39" s="208" t="s">
        <v>190</v>
      </c>
      <c r="X39" s="208" t="s">
        <v>190</v>
      </c>
      <c r="Y39" s="208" t="s">
        <v>190</v>
      </c>
      <c r="Z39" s="208" t="s">
        <v>190</v>
      </c>
      <c r="AA39" s="208" t="s">
        <v>190</v>
      </c>
      <c r="AB39" s="208" t="s">
        <v>190</v>
      </c>
      <c r="AC39" s="208" t="s">
        <v>190</v>
      </c>
      <c r="AD39" s="208" t="s">
        <v>190</v>
      </c>
    </row>
    <row r="40" spans="1:30" ht="48" customHeight="1" x14ac:dyDescent="0.25">
      <c r="A40" s="105"/>
      <c r="B40" s="394" t="s">
        <v>130</v>
      </c>
      <c r="C40" s="395" t="s">
        <v>131</v>
      </c>
      <c r="D40" s="441" t="s">
        <v>93</v>
      </c>
      <c r="E40" s="488" t="s">
        <v>190</v>
      </c>
      <c r="F40" s="488" t="s">
        <v>190</v>
      </c>
      <c r="G40" s="488" t="s">
        <v>190</v>
      </c>
      <c r="H40" s="488" t="s">
        <v>190</v>
      </c>
      <c r="I40" s="488" t="s">
        <v>190</v>
      </c>
      <c r="J40" s="488" t="s">
        <v>190</v>
      </c>
      <c r="K40" s="488" t="s">
        <v>190</v>
      </c>
      <c r="L40" s="488" t="s">
        <v>190</v>
      </c>
      <c r="M40" s="488" t="s">
        <v>190</v>
      </c>
      <c r="N40" s="488" t="s">
        <v>190</v>
      </c>
      <c r="O40" s="488" t="s">
        <v>190</v>
      </c>
      <c r="P40" s="488" t="s">
        <v>190</v>
      </c>
      <c r="Q40" s="488" t="s">
        <v>190</v>
      </c>
      <c r="R40" s="488" t="s">
        <v>190</v>
      </c>
      <c r="S40" s="488" t="s">
        <v>190</v>
      </c>
      <c r="T40" s="488" t="s">
        <v>190</v>
      </c>
      <c r="U40" s="488" t="s">
        <v>190</v>
      </c>
      <c r="V40" s="488" t="s">
        <v>190</v>
      </c>
      <c r="W40" s="488" t="s">
        <v>190</v>
      </c>
      <c r="X40" s="488" t="s">
        <v>190</v>
      </c>
      <c r="Y40" s="488" t="s">
        <v>190</v>
      </c>
      <c r="Z40" s="488" t="s">
        <v>190</v>
      </c>
      <c r="AA40" s="488" t="s">
        <v>190</v>
      </c>
      <c r="AB40" s="488" t="s">
        <v>190</v>
      </c>
      <c r="AC40" s="488" t="s">
        <v>190</v>
      </c>
      <c r="AD40" s="488" t="s">
        <v>190</v>
      </c>
    </row>
    <row r="41" spans="1:30" ht="48" customHeight="1" x14ac:dyDescent="0.25">
      <c r="A41" s="105"/>
      <c r="B41" s="394" t="s">
        <v>132</v>
      </c>
      <c r="C41" s="395" t="s">
        <v>133</v>
      </c>
      <c r="D41" s="394" t="s">
        <v>93</v>
      </c>
      <c r="E41" s="488" t="s">
        <v>190</v>
      </c>
      <c r="F41" s="488" t="s">
        <v>190</v>
      </c>
      <c r="G41" s="488" t="s">
        <v>190</v>
      </c>
      <c r="H41" s="488" t="s">
        <v>190</v>
      </c>
      <c r="I41" s="488" t="s">
        <v>190</v>
      </c>
      <c r="J41" s="488" t="s">
        <v>190</v>
      </c>
      <c r="K41" s="488" t="s">
        <v>190</v>
      </c>
      <c r="L41" s="488" t="s">
        <v>190</v>
      </c>
      <c r="M41" s="488" t="s">
        <v>190</v>
      </c>
      <c r="N41" s="488" t="s">
        <v>190</v>
      </c>
      <c r="O41" s="488" t="s">
        <v>190</v>
      </c>
      <c r="P41" s="488" t="s">
        <v>190</v>
      </c>
      <c r="Q41" s="488" t="s">
        <v>190</v>
      </c>
      <c r="R41" s="488" t="s">
        <v>190</v>
      </c>
      <c r="S41" s="488" t="s">
        <v>190</v>
      </c>
      <c r="T41" s="488" t="s">
        <v>190</v>
      </c>
      <c r="U41" s="488" t="s">
        <v>190</v>
      </c>
      <c r="V41" s="488" t="s">
        <v>190</v>
      </c>
      <c r="W41" s="488" t="s">
        <v>190</v>
      </c>
      <c r="X41" s="488" t="s">
        <v>190</v>
      </c>
      <c r="Y41" s="488" t="s">
        <v>190</v>
      </c>
      <c r="Z41" s="488" t="s">
        <v>190</v>
      </c>
      <c r="AA41" s="488" t="s">
        <v>190</v>
      </c>
      <c r="AB41" s="488" t="s">
        <v>190</v>
      </c>
      <c r="AC41" s="488" t="s">
        <v>190</v>
      </c>
      <c r="AD41" s="488" t="s">
        <v>190</v>
      </c>
    </row>
    <row r="42" spans="1:30" ht="42" customHeight="1" x14ac:dyDescent="0.25">
      <c r="A42" s="105"/>
      <c r="B42" s="424" t="s">
        <v>134</v>
      </c>
      <c r="C42" s="425" t="s">
        <v>135</v>
      </c>
      <c r="D42" s="424" t="s">
        <v>93</v>
      </c>
      <c r="E42" s="517" t="s">
        <v>190</v>
      </c>
      <c r="F42" s="517" t="s">
        <v>190</v>
      </c>
      <c r="G42" s="517" t="s">
        <v>190</v>
      </c>
      <c r="H42" s="517" t="s">
        <v>190</v>
      </c>
      <c r="I42" s="517" t="s">
        <v>190</v>
      </c>
      <c r="J42" s="517" t="s">
        <v>190</v>
      </c>
      <c r="K42" s="517" t="s">
        <v>190</v>
      </c>
      <c r="L42" s="517" t="s">
        <v>190</v>
      </c>
      <c r="M42" s="517" t="s">
        <v>190</v>
      </c>
      <c r="N42" s="517" t="s">
        <v>190</v>
      </c>
      <c r="O42" s="517" t="s">
        <v>190</v>
      </c>
      <c r="P42" s="517" t="s">
        <v>190</v>
      </c>
      <c r="Q42" s="517" t="s">
        <v>190</v>
      </c>
      <c r="R42" s="517" t="s">
        <v>190</v>
      </c>
      <c r="S42" s="517" t="s">
        <v>190</v>
      </c>
      <c r="T42" s="517" t="s">
        <v>190</v>
      </c>
      <c r="U42" s="517" t="s">
        <v>190</v>
      </c>
      <c r="V42" s="517" t="s">
        <v>190</v>
      </c>
      <c r="W42" s="517" t="s">
        <v>190</v>
      </c>
      <c r="X42" s="517" t="s">
        <v>190</v>
      </c>
      <c r="Y42" s="517" t="s">
        <v>190</v>
      </c>
      <c r="Z42" s="517" t="s">
        <v>190</v>
      </c>
      <c r="AA42" s="517" t="s">
        <v>190</v>
      </c>
      <c r="AB42" s="517" t="s">
        <v>190</v>
      </c>
      <c r="AC42" s="517" t="s">
        <v>190</v>
      </c>
      <c r="AD42" s="517" t="s">
        <v>190</v>
      </c>
    </row>
    <row r="43" spans="1:30" ht="42" customHeight="1" x14ac:dyDescent="0.25">
      <c r="A43" s="105"/>
      <c r="B43" s="424" t="s">
        <v>139</v>
      </c>
      <c r="C43" s="425" t="s">
        <v>140</v>
      </c>
      <c r="D43" s="424" t="s">
        <v>93</v>
      </c>
      <c r="E43" s="517" t="s">
        <v>190</v>
      </c>
      <c r="F43" s="517" t="s">
        <v>190</v>
      </c>
      <c r="G43" s="517" t="s">
        <v>190</v>
      </c>
      <c r="H43" s="517" t="s">
        <v>190</v>
      </c>
      <c r="I43" s="517" t="s">
        <v>190</v>
      </c>
      <c r="J43" s="517" t="s">
        <v>190</v>
      </c>
      <c r="K43" s="517" t="s">
        <v>190</v>
      </c>
      <c r="L43" s="517" t="s">
        <v>190</v>
      </c>
      <c r="M43" s="517" t="s">
        <v>190</v>
      </c>
      <c r="N43" s="517" t="s">
        <v>190</v>
      </c>
      <c r="O43" s="517" t="s">
        <v>190</v>
      </c>
      <c r="P43" s="517" t="s">
        <v>190</v>
      </c>
      <c r="Q43" s="517" t="s">
        <v>190</v>
      </c>
      <c r="R43" s="517" t="s">
        <v>190</v>
      </c>
      <c r="S43" s="517" t="s">
        <v>190</v>
      </c>
      <c r="T43" s="517" t="s">
        <v>190</v>
      </c>
      <c r="U43" s="517" t="s">
        <v>190</v>
      </c>
      <c r="V43" s="517" t="s">
        <v>190</v>
      </c>
      <c r="W43" s="517" t="s">
        <v>190</v>
      </c>
      <c r="X43" s="517" t="s">
        <v>190</v>
      </c>
      <c r="Y43" s="517" t="s">
        <v>190</v>
      </c>
      <c r="Z43" s="517" t="s">
        <v>190</v>
      </c>
      <c r="AA43" s="517" t="s">
        <v>190</v>
      </c>
      <c r="AB43" s="517" t="s">
        <v>190</v>
      </c>
      <c r="AC43" s="517" t="s">
        <v>190</v>
      </c>
      <c r="AD43" s="517" t="s">
        <v>190</v>
      </c>
    </row>
    <row r="44" spans="1:30" s="510" customFormat="1" ht="33" customHeight="1" x14ac:dyDescent="0.25">
      <c r="B44" s="76" t="s">
        <v>139</v>
      </c>
      <c r="C44" s="399" t="s">
        <v>737</v>
      </c>
      <c r="D44" s="76" t="s">
        <v>825</v>
      </c>
      <c r="E44" s="209" t="s">
        <v>190</v>
      </c>
      <c r="F44" s="209" t="s">
        <v>190</v>
      </c>
      <c r="G44" s="209" t="s">
        <v>190</v>
      </c>
      <c r="H44" s="209" t="s">
        <v>190</v>
      </c>
      <c r="I44" s="209" t="s">
        <v>190</v>
      </c>
      <c r="J44" s="209" t="s">
        <v>190</v>
      </c>
      <c r="K44" s="209" t="s">
        <v>190</v>
      </c>
      <c r="L44" s="209" t="s">
        <v>190</v>
      </c>
      <c r="M44" s="209" t="s">
        <v>190</v>
      </c>
      <c r="N44" s="209" t="s">
        <v>190</v>
      </c>
      <c r="O44" s="209" t="s">
        <v>190</v>
      </c>
      <c r="P44" s="209" t="s">
        <v>190</v>
      </c>
      <c r="Q44" s="209" t="s">
        <v>190</v>
      </c>
      <c r="R44" s="209" t="s">
        <v>190</v>
      </c>
      <c r="S44" s="209" t="s">
        <v>190</v>
      </c>
      <c r="T44" s="209" t="s">
        <v>190</v>
      </c>
      <c r="U44" s="209" t="s">
        <v>190</v>
      </c>
      <c r="V44" s="209" t="s">
        <v>190</v>
      </c>
      <c r="W44" s="209" t="s">
        <v>190</v>
      </c>
      <c r="X44" s="209" t="s">
        <v>190</v>
      </c>
      <c r="Y44" s="209" t="s">
        <v>190</v>
      </c>
      <c r="Z44" s="209" t="s">
        <v>190</v>
      </c>
      <c r="AA44" s="209" t="s">
        <v>190</v>
      </c>
      <c r="AB44" s="209" t="s">
        <v>190</v>
      </c>
      <c r="AC44" s="209" t="s">
        <v>190</v>
      </c>
      <c r="AD44" s="209" t="s">
        <v>190</v>
      </c>
    </row>
    <row r="45" spans="1:30" s="510" customFormat="1" ht="33" customHeight="1" x14ac:dyDescent="0.25">
      <c r="B45" s="76" t="s">
        <v>139</v>
      </c>
      <c r="C45" s="399" t="s">
        <v>745</v>
      </c>
      <c r="D45" s="76" t="s">
        <v>747</v>
      </c>
      <c r="E45" s="209" t="s">
        <v>190</v>
      </c>
      <c r="F45" s="209" t="s">
        <v>190</v>
      </c>
      <c r="G45" s="209" t="s">
        <v>190</v>
      </c>
      <c r="H45" s="209" t="s">
        <v>190</v>
      </c>
      <c r="I45" s="209" t="s">
        <v>190</v>
      </c>
      <c r="J45" s="209" t="s">
        <v>190</v>
      </c>
      <c r="K45" s="209" t="s">
        <v>190</v>
      </c>
      <c r="L45" s="209" t="s">
        <v>190</v>
      </c>
      <c r="M45" s="209" t="s">
        <v>190</v>
      </c>
      <c r="N45" s="209" t="s">
        <v>190</v>
      </c>
      <c r="O45" s="209" t="s">
        <v>190</v>
      </c>
      <c r="P45" s="209" t="s">
        <v>190</v>
      </c>
      <c r="Q45" s="209" t="s">
        <v>190</v>
      </c>
      <c r="R45" s="209" t="s">
        <v>190</v>
      </c>
      <c r="S45" s="209" t="s">
        <v>190</v>
      </c>
      <c r="T45" s="209" t="s">
        <v>190</v>
      </c>
      <c r="U45" s="209" t="s">
        <v>190</v>
      </c>
      <c r="V45" s="209" t="s">
        <v>190</v>
      </c>
      <c r="W45" s="209" t="s">
        <v>190</v>
      </c>
      <c r="X45" s="209" t="s">
        <v>190</v>
      </c>
      <c r="Y45" s="209" t="s">
        <v>190</v>
      </c>
      <c r="Z45" s="209" t="s">
        <v>190</v>
      </c>
      <c r="AA45" s="209" t="s">
        <v>190</v>
      </c>
      <c r="AB45" s="209" t="s">
        <v>190</v>
      </c>
      <c r="AC45" s="209" t="s">
        <v>190</v>
      </c>
      <c r="AD45" s="209" t="s">
        <v>190</v>
      </c>
    </row>
    <row r="46" spans="1:30" s="510" customFormat="1" ht="33" customHeight="1" x14ac:dyDescent="0.25">
      <c r="B46" s="76" t="s">
        <v>139</v>
      </c>
      <c r="C46" s="399" t="s">
        <v>748</v>
      </c>
      <c r="D46" s="76" t="s">
        <v>826</v>
      </c>
      <c r="E46" s="209" t="s">
        <v>190</v>
      </c>
      <c r="F46" s="209" t="s">
        <v>190</v>
      </c>
      <c r="G46" s="209" t="s">
        <v>190</v>
      </c>
      <c r="H46" s="209" t="s">
        <v>190</v>
      </c>
      <c r="I46" s="209" t="s">
        <v>190</v>
      </c>
      <c r="J46" s="209" t="s">
        <v>190</v>
      </c>
      <c r="K46" s="209" t="s">
        <v>190</v>
      </c>
      <c r="L46" s="209" t="s">
        <v>190</v>
      </c>
      <c r="M46" s="209" t="s">
        <v>190</v>
      </c>
      <c r="N46" s="209" t="s">
        <v>190</v>
      </c>
      <c r="O46" s="209" t="s">
        <v>190</v>
      </c>
      <c r="P46" s="209" t="s">
        <v>190</v>
      </c>
      <c r="Q46" s="209" t="s">
        <v>190</v>
      </c>
      <c r="R46" s="209" t="s">
        <v>190</v>
      </c>
      <c r="S46" s="209" t="s">
        <v>190</v>
      </c>
      <c r="T46" s="209" t="s">
        <v>190</v>
      </c>
      <c r="U46" s="209" t="s">
        <v>190</v>
      </c>
      <c r="V46" s="209" t="s">
        <v>190</v>
      </c>
      <c r="W46" s="209" t="s">
        <v>190</v>
      </c>
      <c r="X46" s="209" t="s">
        <v>190</v>
      </c>
      <c r="Y46" s="209" t="s">
        <v>190</v>
      </c>
      <c r="Z46" s="209" t="s">
        <v>190</v>
      </c>
      <c r="AA46" s="209" t="s">
        <v>190</v>
      </c>
      <c r="AB46" s="209" t="s">
        <v>190</v>
      </c>
      <c r="AC46" s="209" t="s">
        <v>190</v>
      </c>
      <c r="AD46" s="209" t="s">
        <v>190</v>
      </c>
    </row>
    <row r="47" spans="1:30" s="510" customFormat="1" ht="33" customHeight="1" x14ac:dyDescent="0.25">
      <c r="B47" s="76" t="s">
        <v>139</v>
      </c>
      <c r="C47" s="399" t="s">
        <v>708</v>
      </c>
      <c r="D47" s="76" t="s">
        <v>724</v>
      </c>
      <c r="E47" s="209" t="s">
        <v>190</v>
      </c>
      <c r="F47" s="209" t="s">
        <v>190</v>
      </c>
      <c r="G47" s="209" t="s">
        <v>190</v>
      </c>
      <c r="H47" s="209" t="s">
        <v>190</v>
      </c>
      <c r="I47" s="209" t="s">
        <v>190</v>
      </c>
      <c r="J47" s="209" t="s">
        <v>190</v>
      </c>
      <c r="K47" s="209" t="s">
        <v>190</v>
      </c>
      <c r="L47" s="209" t="s">
        <v>190</v>
      </c>
      <c r="M47" s="209" t="s">
        <v>190</v>
      </c>
      <c r="N47" s="209" t="s">
        <v>190</v>
      </c>
      <c r="O47" s="209" t="s">
        <v>190</v>
      </c>
      <c r="P47" s="209" t="s">
        <v>190</v>
      </c>
      <c r="Q47" s="209" t="s">
        <v>190</v>
      </c>
      <c r="R47" s="209" t="s">
        <v>190</v>
      </c>
      <c r="S47" s="209" t="s">
        <v>190</v>
      </c>
      <c r="T47" s="209" t="s">
        <v>190</v>
      </c>
      <c r="U47" s="209" t="s">
        <v>190</v>
      </c>
      <c r="V47" s="209" t="s">
        <v>190</v>
      </c>
      <c r="W47" s="209" t="s">
        <v>190</v>
      </c>
      <c r="X47" s="209" t="s">
        <v>190</v>
      </c>
      <c r="Y47" s="209" t="s">
        <v>190</v>
      </c>
      <c r="Z47" s="209" t="s">
        <v>190</v>
      </c>
      <c r="AA47" s="209" t="s">
        <v>190</v>
      </c>
      <c r="AB47" s="209" t="s">
        <v>190</v>
      </c>
      <c r="AC47" s="209" t="s">
        <v>190</v>
      </c>
      <c r="AD47" s="209" t="s">
        <v>190</v>
      </c>
    </row>
    <row r="48" spans="1:30" s="510" customFormat="1" ht="33" customHeight="1" x14ac:dyDescent="0.25">
      <c r="B48" s="76" t="s">
        <v>139</v>
      </c>
      <c r="C48" s="399" t="s">
        <v>709</v>
      </c>
      <c r="D48" s="76" t="s">
        <v>827</v>
      </c>
      <c r="E48" s="209" t="s">
        <v>190</v>
      </c>
      <c r="F48" s="209" t="s">
        <v>190</v>
      </c>
      <c r="G48" s="209" t="s">
        <v>190</v>
      </c>
      <c r="H48" s="209" t="s">
        <v>190</v>
      </c>
      <c r="I48" s="209" t="s">
        <v>190</v>
      </c>
      <c r="J48" s="209" t="s">
        <v>190</v>
      </c>
      <c r="K48" s="209" t="s">
        <v>190</v>
      </c>
      <c r="L48" s="209" t="s">
        <v>190</v>
      </c>
      <c r="M48" s="209" t="s">
        <v>190</v>
      </c>
      <c r="N48" s="209" t="s">
        <v>190</v>
      </c>
      <c r="O48" s="209" t="s">
        <v>190</v>
      </c>
      <c r="P48" s="209" t="s">
        <v>190</v>
      </c>
      <c r="Q48" s="209" t="s">
        <v>190</v>
      </c>
      <c r="R48" s="209" t="s">
        <v>190</v>
      </c>
      <c r="S48" s="209" t="s">
        <v>190</v>
      </c>
      <c r="T48" s="209" t="s">
        <v>190</v>
      </c>
      <c r="U48" s="209" t="s">
        <v>190</v>
      </c>
      <c r="V48" s="209" t="s">
        <v>190</v>
      </c>
      <c r="W48" s="209" t="s">
        <v>190</v>
      </c>
      <c r="X48" s="209" t="s">
        <v>190</v>
      </c>
      <c r="Y48" s="209" t="s">
        <v>190</v>
      </c>
      <c r="Z48" s="209" t="s">
        <v>190</v>
      </c>
      <c r="AA48" s="209" t="s">
        <v>190</v>
      </c>
      <c r="AB48" s="209" t="s">
        <v>190</v>
      </c>
      <c r="AC48" s="209" t="s">
        <v>190</v>
      </c>
      <c r="AD48" s="209" t="s">
        <v>190</v>
      </c>
    </row>
    <row r="49" spans="1:30" s="940" customFormat="1" ht="33" customHeight="1" x14ac:dyDescent="0.25">
      <c r="B49" s="76" t="s">
        <v>139</v>
      </c>
      <c r="C49" s="399" t="s">
        <v>1690</v>
      </c>
      <c r="D49" s="76" t="s">
        <v>1694</v>
      </c>
      <c r="E49" s="209"/>
      <c r="F49" s="209" t="s">
        <v>190</v>
      </c>
      <c r="G49" s="209" t="s">
        <v>190</v>
      </c>
      <c r="H49" s="209" t="s">
        <v>190</v>
      </c>
      <c r="I49" s="209" t="s">
        <v>190</v>
      </c>
      <c r="J49" s="209" t="s">
        <v>190</v>
      </c>
      <c r="K49" s="209" t="s">
        <v>190</v>
      </c>
      <c r="L49" s="209" t="s">
        <v>190</v>
      </c>
      <c r="M49" s="209" t="s">
        <v>190</v>
      </c>
      <c r="N49" s="209" t="s">
        <v>190</v>
      </c>
      <c r="O49" s="209" t="s">
        <v>190</v>
      </c>
      <c r="P49" s="209" t="s">
        <v>190</v>
      </c>
      <c r="Q49" s="209" t="s">
        <v>190</v>
      </c>
      <c r="R49" s="209" t="s">
        <v>190</v>
      </c>
      <c r="S49" s="209" t="s">
        <v>190</v>
      </c>
      <c r="T49" s="209" t="s">
        <v>190</v>
      </c>
      <c r="U49" s="209" t="s">
        <v>190</v>
      </c>
      <c r="V49" s="209" t="s">
        <v>190</v>
      </c>
      <c r="W49" s="209" t="s">
        <v>190</v>
      </c>
      <c r="X49" s="209" t="s">
        <v>190</v>
      </c>
      <c r="Y49" s="209" t="s">
        <v>190</v>
      </c>
      <c r="Z49" s="209" t="s">
        <v>190</v>
      </c>
      <c r="AA49" s="209" t="s">
        <v>190</v>
      </c>
      <c r="AB49" s="209" t="s">
        <v>190</v>
      </c>
      <c r="AC49" s="209" t="s">
        <v>190</v>
      </c>
      <c r="AD49" s="209" t="s">
        <v>190</v>
      </c>
    </row>
    <row r="50" spans="1:30" s="940" customFormat="1" ht="33" customHeight="1" x14ac:dyDescent="0.25">
      <c r="B50" s="76" t="s">
        <v>139</v>
      </c>
      <c r="C50" s="399" t="s">
        <v>1692</v>
      </c>
      <c r="D50" s="76" t="s">
        <v>1695</v>
      </c>
      <c r="E50" s="209"/>
      <c r="F50" s="209" t="s">
        <v>190</v>
      </c>
      <c r="G50" s="209" t="s">
        <v>190</v>
      </c>
      <c r="H50" s="209" t="s">
        <v>190</v>
      </c>
      <c r="I50" s="209" t="s">
        <v>190</v>
      </c>
      <c r="J50" s="209" t="s">
        <v>190</v>
      </c>
      <c r="K50" s="209" t="s">
        <v>190</v>
      </c>
      <c r="L50" s="209" t="s">
        <v>190</v>
      </c>
      <c r="M50" s="209" t="s">
        <v>190</v>
      </c>
      <c r="N50" s="209" t="s">
        <v>190</v>
      </c>
      <c r="O50" s="209" t="s">
        <v>190</v>
      </c>
      <c r="P50" s="209" t="s">
        <v>190</v>
      </c>
      <c r="Q50" s="209" t="s">
        <v>190</v>
      </c>
      <c r="R50" s="209" t="s">
        <v>190</v>
      </c>
      <c r="S50" s="209" t="s">
        <v>190</v>
      </c>
      <c r="T50" s="209" t="s">
        <v>190</v>
      </c>
      <c r="U50" s="209" t="s">
        <v>190</v>
      </c>
      <c r="V50" s="209" t="s">
        <v>190</v>
      </c>
      <c r="W50" s="209" t="s">
        <v>190</v>
      </c>
      <c r="X50" s="209" t="s">
        <v>190</v>
      </c>
      <c r="Y50" s="209" t="s">
        <v>190</v>
      </c>
      <c r="Z50" s="209" t="s">
        <v>190</v>
      </c>
      <c r="AA50" s="209" t="s">
        <v>190</v>
      </c>
      <c r="AB50" s="209" t="s">
        <v>190</v>
      </c>
      <c r="AC50" s="209" t="s">
        <v>190</v>
      </c>
      <c r="AD50" s="209" t="s">
        <v>190</v>
      </c>
    </row>
    <row r="51" spans="1:30" ht="48" customHeight="1" x14ac:dyDescent="0.25">
      <c r="A51" s="105"/>
      <c r="B51" s="394" t="s">
        <v>141</v>
      </c>
      <c r="C51" s="395" t="s">
        <v>142</v>
      </c>
      <c r="D51" s="394" t="s">
        <v>93</v>
      </c>
      <c r="E51" s="488" t="s">
        <v>190</v>
      </c>
      <c r="F51" s="488" t="s">
        <v>190</v>
      </c>
      <c r="G51" s="488" t="s">
        <v>190</v>
      </c>
      <c r="H51" s="488" t="s">
        <v>190</v>
      </c>
      <c r="I51" s="488" t="s">
        <v>190</v>
      </c>
      <c r="J51" s="488" t="s">
        <v>190</v>
      </c>
      <c r="K51" s="488" t="s">
        <v>190</v>
      </c>
      <c r="L51" s="488" t="s">
        <v>190</v>
      </c>
      <c r="M51" s="488" t="s">
        <v>190</v>
      </c>
      <c r="N51" s="488" t="s">
        <v>190</v>
      </c>
      <c r="O51" s="488" t="s">
        <v>190</v>
      </c>
      <c r="P51" s="488" t="s">
        <v>190</v>
      </c>
      <c r="Q51" s="488" t="s">
        <v>190</v>
      </c>
      <c r="R51" s="488" t="s">
        <v>190</v>
      </c>
      <c r="S51" s="488" t="s">
        <v>190</v>
      </c>
      <c r="T51" s="488" t="s">
        <v>190</v>
      </c>
      <c r="U51" s="488" t="s">
        <v>190</v>
      </c>
      <c r="V51" s="488" t="s">
        <v>190</v>
      </c>
      <c r="W51" s="488" t="s">
        <v>190</v>
      </c>
      <c r="X51" s="488" t="s">
        <v>190</v>
      </c>
      <c r="Y51" s="488" t="s">
        <v>190</v>
      </c>
      <c r="Z51" s="488" t="s">
        <v>190</v>
      </c>
      <c r="AA51" s="488" t="s">
        <v>190</v>
      </c>
      <c r="AB51" s="488" t="s">
        <v>190</v>
      </c>
      <c r="AC51" s="488" t="s">
        <v>190</v>
      </c>
      <c r="AD51" s="488" t="s">
        <v>190</v>
      </c>
    </row>
    <row r="52" spans="1:30" ht="42" customHeight="1" x14ac:dyDescent="0.25">
      <c r="A52" s="105"/>
      <c r="B52" s="424" t="s">
        <v>143</v>
      </c>
      <c r="C52" s="425" t="s">
        <v>144</v>
      </c>
      <c r="D52" s="424" t="s">
        <v>93</v>
      </c>
      <c r="E52" s="517" t="s">
        <v>190</v>
      </c>
      <c r="F52" s="517" t="s">
        <v>190</v>
      </c>
      <c r="G52" s="517" t="s">
        <v>190</v>
      </c>
      <c r="H52" s="517" t="s">
        <v>190</v>
      </c>
      <c r="I52" s="517" t="s">
        <v>190</v>
      </c>
      <c r="J52" s="517" t="s">
        <v>190</v>
      </c>
      <c r="K52" s="517" t="s">
        <v>190</v>
      </c>
      <c r="L52" s="517" t="s">
        <v>190</v>
      </c>
      <c r="M52" s="517" t="s">
        <v>190</v>
      </c>
      <c r="N52" s="517" t="s">
        <v>190</v>
      </c>
      <c r="O52" s="517" t="s">
        <v>190</v>
      </c>
      <c r="P52" s="517" t="s">
        <v>190</v>
      </c>
      <c r="Q52" s="517" t="s">
        <v>190</v>
      </c>
      <c r="R52" s="517" t="s">
        <v>190</v>
      </c>
      <c r="S52" s="517" t="s">
        <v>190</v>
      </c>
      <c r="T52" s="517" t="s">
        <v>190</v>
      </c>
      <c r="U52" s="517" t="s">
        <v>190</v>
      </c>
      <c r="V52" s="517" t="s">
        <v>190</v>
      </c>
      <c r="W52" s="517" t="s">
        <v>190</v>
      </c>
      <c r="X52" s="517" t="s">
        <v>190</v>
      </c>
      <c r="Y52" s="517" t="s">
        <v>190</v>
      </c>
      <c r="Z52" s="517" t="s">
        <v>190</v>
      </c>
      <c r="AA52" s="517" t="s">
        <v>190</v>
      </c>
      <c r="AB52" s="517" t="s">
        <v>190</v>
      </c>
      <c r="AC52" s="517" t="s">
        <v>190</v>
      </c>
      <c r="AD52" s="517" t="s">
        <v>190</v>
      </c>
    </row>
    <row r="53" spans="1:30" ht="42" customHeight="1" x14ac:dyDescent="0.25">
      <c r="A53" s="105"/>
      <c r="B53" s="424" t="s">
        <v>148</v>
      </c>
      <c r="C53" s="425" t="s">
        <v>149</v>
      </c>
      <c r="D53" s="424" t="s">
        <v>93</v>
      </c>
      <c r="E53" s="517" t="s">
        <v>190</v>
      </c>
      <c r="F53" s="517" t="s">
        <v>190</v>
      </c>
      <c r="G53" s="517" t="s">
        <v>190</v>
      </c>
      <c r="H53" s="517" t="s">
        <v>190</v>
      </c>
      <c r="I53" s="517" t="s">
        <v>190</v>
      </c>
      <c r="J53" s="517" t="s">
        <v>190</v>
      </c>
      <c r="K53" s="517" t="s">
        <v>190</v>
      </c>
      <c r="L53" s="517" t="s">
        <v>190</v>
      </c>
      <c r="M53" s="517" t="s">
        <v>190</v>
      </c>
      <c r="N53" s="517" t="s">
        <v>190</v>
      </c>
      <c r="O53" s="517" t="s">
        <v>190</v>
      </c>
      <c r="P53" s="517" t="s">
        <v>190</v>
      </c>
      <c r="Q53" s="517" t="s">
        <v>190</v>
      </c>
      <c r="R53" s="517" t="s">
        <v>190</v>
      </c>
      <c r="S53" s="517" t="s">
        <v>190</v>
      </c>
      <c r="T53" s="517" t="s">
        <v>190</v>
      </c>
      <c r="U53" s="517" t="s">
        <v>190</v>
      </c>
      <c r="V53" s="517" t="s">
        <v>190</v>
      </c>
      <c r="W53" s="517" t="s">
        <v>190</v>
      </c>
      <c r="X53" s="517" t="s">
        <v>190</v>
      </c>
      <c r="Y53" s="517" t="s">
        <v>190</v>
      </c>
      <c r="Z53" s="517" t="s">
        <v>190</v>
      </c>
      <c r="AA53" s="517" t="s">
        <v>190</v>
      </c>
      <c r="AB53" s="517" t="s">
        <v>190</v>
      </c>
      <c r="AC53" s="517" t="s">
        <v>190</v>
      </c>
      <c r="AD53" s="517" t="s">
        <v>190</v>
      </c>
    </row>
    <row r="54" spans="1:30" ht="48" customHeight="1" x14ac:dyDescent="0.25">
      <c r="A54" s="105"/>
      <c r="B54" s="394" t="s">
        <v>150</v>
      </c>
      <c r="C54" s="395" t="s">
        <v>151</v>
      </c>
      <c r="D54" s="394" t="s">
        <v>93</v>
      </c>
      <c r="E54" s="488" t="s">
        <v>190</v>
      </c>
      <c r="F54" s="488" t="s">
        <v>190</v>
      </c>
      <c r="G54" s="488" t="s">
        <v>190</v>
      </c>
      <c r="H54" s="488" t="s">
        <v>190</v>
      </c>
      <c r="I54" s="488" t="s">
        <v>190</v>
      </c>
      <c r="J54" s="488" t="s">
        <v>190</v>
      </c>
      <c r="K54" s="488" t="s">
        <v>190</v>
      </c>
      <c r="L54" s="488" t="s">
        <v>190</v>
      </c>
      <c r="M54" s="488" t="s">
        <v>190</v>
      </c>
      <c r="N54" s="488" t="s">
        <v>190</v>
      </c>
      <c r="O54" s="488" t="s">
        <v>190</v>
      </c>
      <c r="P54" s="488" t="s">
        <v>190</v>
      </c>
      <c r="Q54" s="488" t="s">
        <v>190</v>
      </c>
      <c r="R54" s="488" t="s">
        <v>190</v>
      </c>
      <c r="S54" s="488" t="s">
        <v>190</v>
      </c>
      <c r="T54" s="488" t="s">
        <v>190</v>
      </c>
      <c r="U54" s="488" t="s">
        <v>190</v>
      </c>
      <c r="V54" s="488" t="s">
        <v>190</v>
      </c>
      <c r="W54" s="488" t="s">
        <v>190</v>
      </c>
      <c r="X54" s="488" t="s">
        <v>190</v>
      </c>
      <c r="Y54" s="488" t="s">
        <v>190</v>
      </c>
      <c r="Z54" s="488" t="s">
        <v>190</v>
      </c>
      <c r="AA54" s="488" t="s">
        <v>190</v>
      </c>
      <c r="AB54" s="488" t="s">
        <v>190</v>
      </c>
      <c r="AC54" s="488" t="s">
        <v>190</v>
      </c>
      <c r="AD54" s="488" t="s">
        <v>190</v>
      </c>
    </row>
    <row r="55" spans="1:30" ht="42" customHeight="1" x14ac:dyDescent="0.25">
      <c r="A55" s="105"/>
      <c r="B55" s="450" t="s">
        <v>152</v>
      </c>
      <c r="C55" s="456" t="s">
        <v>153</v>
      </c>
      <c r="D55" s="421" t="s">
        <v>93</v>
      </c>
      <c r="E55" s="208" t="s">
        <v>190</v>
      </c>
      <c r="F55" s="208" t="s">
        <v>190</v>
      </c>
      <c r="G55" s="208" t="s">
        <v>190</v>
      </c>
      <c r="H55" s="208" t="s">
        <v>190</v>
      </c>
      <c r="I55" s="208" t="s">
        <v>190</v>
      </c>
      <c r="J55" s="208" t="s">
        <v>190</v>
      </c>
      <c r="K55" s="208" t="s">
        <v>190</v>
      </c>
      <c r="L55" s="208" t="s">
        <v>190</v>
      </c>
      <c r="M55" s="208" t="s">
        <v>190</v>
      </c>
      <c r="N55" s="208" t="s">
        <v>190</v>
      </c>
      <c r="O55" s="208" t="s">
        <v>190</v>
      </c>
      <c r="P55" s="208" t="s">
        <v>190</v>
      </c>
      <c r="Q55" s="208" t="s">
        <v>190</v>
      </c>
      <c r="R55" s="208" t="s">
        <v>190</v>
      </c>
      <c r="S55" s="208" t="s">
        <v>190</v>
      </c>
      <c r="T55" s="208" t="s">
        <v>190</v>
      </c>
      <c r="U55" s="208" t="s">
        <v>190</v>
      </c>
      <c r="V55" s="208" t="s">
        <v>190</v>
      </c>
      <c r="W55" s="208" t="s">
        <v>190</v>
      </c>
      <c r="X55" s="208" t="s">
        <v>190</v>
      </c>
      <c r="Y55" s="208" t="s">
        <v>190</v>
      </c>
      <c r="Z55" s="208" t="s">
        <v>190</v>
      </c>
      <c r="AA55" s="208" t="s">
        <v>190</v>
      </c>
      <c r="AB55" s="208" t="s">
        <v>190</v>
      </c>
      <c r="AC55" s="208" t="s">
        <v>190</v>
      </c>
      <c r="AD55" s="208" t="s">
        <v>190</v>
      </c>
    </row>
    <row r="56" spans="1:30" ht="42" customHeight="1" x14ac:dyDescent="0.25">
      <c r="A56" s="105"/>
      <c r="B56" s="450" t="s">
        <v>154</v>
      </c>
      <c r="C56" s="456" t="s">
        <v>155</v>
      </c>
      <c r="D56" s="421" t="s">
        <v>93</v>
      </c>
      <c r="E56" s="208" t="s">
        <v>190</v>
      </c>
      <c r="F56" s="208" t="s">
        <v>190</v>
      </c>
      <c r="G56" s="208" t="s">
        <v>190</v>
      </c>
      <c r="H56" s="208" t="s">
        <v>190</v>
      </c>
      <c r="I56" s="208" t="s">
        <v>190</v>
      </c>
      <c r="J56" s="208" t="s">
        <v>190</v>
      </c>
      <c r="K56" s="208" t="s">
        <v>190</v>
      </c>
      <c r="L56" s="208" t="s">
        <v>190</v>
      </c>
      <c r="M56" s="208" t="s">
        <v>190</v>
      </c>
      <c r="N56" s="208" t="s">
        <v>190</v>
      </c>
      <c r="O56" s="208" t="s">
        <v>190</v>
      </c>
      <c r="P56" s="208" t="s">
        <v>190</v>
      </c>
      <c r="Q56" s="208" t="s">
        <v>190</v>
      </c>
      <c r="R56" s="208" t="s">
        <v>190</v>
      </c>
      <c r="S56" s="208" t="s">
        <v>190</v>
      </c>
      <c r="T56" s="208" t="s">
        <v>190</v>
      </c>
      <c r="U56" s="208" t="s">
        <v>190</v>
      </c>
      <c r="V56" s="208" t="s">
        <v>190</v>
      </c>
      <c r="W56" s="208" t="s">
        <v>190</v>
      </c>
      <c r="X56" s="208" t="s">
        <v>190</v>
      </c>
      <c r="Y56" s="208" t="s">
        <v>190</v>
      </c>
      <c r="Z56" s="208" t="s">
        <v>190</v>
      </c>
      <c r="AA56" s="208" t="s">
        <v>190</v>
      </c>
      <c r="AB56" s="208" t="s">
        <v>190</v>
      </c>
      <c r="AC56" s="208" t="s">
        <v>190</v>
      </c>
      <c r="AD56" s="208" t="s">
        <v>190</v>
      </c>
    </row>
    <row r="57" spans="1:30" s="510" customFormat="1" ht="33" customHeight="1" x14ac:dyDescent="0.25">
      <c r="B57" s="407" t="s">
        <v>154</v>
      </c>
      <c r="C57" s="457" t="s">
        <v>725</v>
      </c>
      <c r="D57" s="76" t="s">
        <v>828</v>
      </c>
      <c r="E57" s="209" t="s">
        <v>190</v>
      </c>
      <c r="F57" s="209" t="s">
        <v>190</v>
      </c>
      <c r="G57" s="209" t="s">
        <v>190</v>
      </c>
      <c r="H57" s="209" t="s">
        <v>190</v>
      </c>
      <c r="I57" s="209" t="s">
        <v>190</v>
      </c>
      <c r="J57" s="209" t="s">
        <v>190</v>
      </c>
      <c r="K57" s="209" t="s">
        <v>190</v>
      </c>
      <c r="L57" s="209" t="s">
        <v>190</v>
      </c>
      <c r="M57" s="209" t="s">
        <v>190</v>
      </c>
      <c r="N57" s="209" t="s">
        <v>190</v>
      </c>
      <c r="O57" s="209" t="s">
        <v>190</v>
      </c>
      <c r="P57" s="209" t="s">
        <v>190</v>
      </c>
      <c r="Q57" s="209" t="s">
        <v>190</v>
      </c>
      <c r="R57" s="209" t="s">
        <v>190</v>
      </c>
      <c r="S57" s="209" t="s">
        <v>190</v>
      </c>
      <c r="T57" s="209" t="s">
        <v>190</v>
      </c>
      <c r="U57" s="209" t="s">
        <v>190</v>
      </c>
      <c r="V57" s="209" t="s">
        <v>190</v>
      </c>
      <c r="W57" s="209" t="s">
        <v>190</v>
      </c>
      <c r="X57" s="209" t="s">
        <v>190</v>
      </c>
      <c r="Y57" s="209" t="s">
        <v>190</v>
      </c>
      <c r="Z57" s="209" t="s">
        <v>190</v>
      </c>
      <c r="AA57" s="209" t="s">
        <v>190</v>
      </c>
      <c r="AB57" s="209" t="s">
        <v>190</v>
      </c>
      <c r="AC57" s="209" t="s">
        <v>190</v>
      </c>
      <c r="AD57" s="209" t="s">
        <v>190</v>
      </c>
    </row>
    <row r="58" spans="1:30" ht="42" customHeight="1" x14ac:dyDescent="0.25">
      <c r="A58" s="105"/>
      <c r="B58" s="421" t="s">
        <v>156</v>
      </c>
      <c r="C58" s="422" t="s">
        <v>157</v>
      </c>
      <c r="D58" s="421" t="s">
        <v>93</v>
      </c>
      <c r="E58" s="421" t="s">
        <v>190</v>
      </c>
      <c r="F58" s="421" t="s">
        <v>190</v>
      </c>
      <c r="G58" s="421" t="s">
        <v>190</v>
      </c>
      <c r="H58" s="421" t="s">
        <v>190</v>
      </c>
      <c r="I58" s="421" t="s">
        <v>190</v>
      </c>
      <c r="J58" s="421" t="s">
        <v>190</v>
      </c>
      <c r="K58" s="421" t="s">
        <v>190</v>
      </c>
      <c r="L58" s="421" t="s">
        <v>190</v>
      </c>
      <c r="M58" s="421" t="s">
        <v>190</v>
      </c>
      <c r="N58" s="421" t="s">
        <v>190</v>
      </c>
      <c r="O58" s="421" t="s">
        <v>190</v>
      </c>
      <c r="P58" s="421" t="s">
        <v>190</v>
      </c>
      <c r="Q58" s="421" t="s">
        <v>190</v>
      </c>
      <c r="R58" s="421" t="s">
        <v>190</v>
      </c>
      <c r="S58" s="421" t="s">
        <v>190</v>
      </c>
      <c r="T58" s="421" t="s">
        <v>190</v>
      </c>
      <c r="U58" s="421" t="s">
        <v>190</v>
      </c>
      <c r="V58" s="421" t="s">
        <v>190</v>
      </c>
      <c r="W58" s="421" t="s">
        <v>190</v>
      </c>
      <c r="X58" s="421" t="s">
        <v>190</v>
      </c>
      <c r="Y58" s="421" t="s">
        <v>190</v>
      </c>
      <c r="Z58" s="421" t="s">
        <v>190</v>
      </c>
      <c r="AA58" s="421" t="s">
        <v>190</v>
      </c>
      <c r="AB58" s="421" t="s">
        <v>190</v>
      </c>
      <c r="AC58" s="421" t="s">
        <v>190</v>
      </c>
      <c r="AD58" s="421" t="s">
        <v>190</v>
      </c>
    </row>
    <row r="59" spans="1:30" ht="42" customHeight="1" x14ac:dyDescent="0.25">
      <c r="A59" s="105"/>
      <c r="B59" s="421" t="s">
        <v>158</v>
      </c>
      <c r="C59" s="422" t="s">
        <v>159</v>
      </c>
      <c r="D59" s="421" t="s">
        <v>93</v>
      </c>
      <c r="E59" s="421" t="s">
        <v>190</v>
      </c>
      <c r="F59" s="421" t="s">
        <v>190</v>
      </c>
      <c r="G59" s="421" t="s">
        <v>190</v>
      </c>
      <c r="H59" s="421" t="s">
        <v>190</v>
      </c>
      <c r="I59" s="421" t="s">
        <v>190</v>
      </c>
      <c r="J59" s="421" t="s">
        <v>190</v>
      </c>
      <c r="K59" s="421" t="s">
        <v>190</v>
      </c>
      <c r="L59" s="421" t="s">
        <v>190</v>
      </c>
      <c r="M59" s="421" t="s">
        <v>190</v>
      </c>
      <c r="N59" s="421" t="s">
        <v>190</v>
      </c>
      <c r="O59" s="421" t="s">
        <v>190</v>
      </c>
      <c r="P59" s="421" t="s">
        <v>190</v>
      </c>
      <c r="Q59" s="421" t="s">
        <v>190</v>
      </c>
      <c r="R59" s="421" t="s">
        <v>190</v>
      </c>
      <c r="S59" s="421" t="s">
        <v>190</v>
      </c>
      <c r="T59" s="421" t="s">
        <v>190</v>
      </c>
      <c r="U59" s="421" t="s">
        <v>190</v>
      </c>
      <c r="V59" s="421" t="s">
        <v>190</v>
      </c>
      <c r="W59" s="421" t="s">
        <v>190</v>
      </c>
      <c r="X59" s="421" t="s">
        <v>190</v>
      </c>
      <c r="Y59" s="421" t="s">
        <v>190</v>
      </c>
      <c r="Z59" s="421" t="s">
        <v>190</v>
      </c>
      <c r="AA59" s="421" t="s">
        <v>190</v>
      </c>
      <c r="AB59" s="421" t="s">
        <v>190</v>
      </c>
      <c r="AC59" s="421" t="s">
        <v>190</v>
      </c>
      <c r="AD59" s="421" t="s">
        <v>190</v>
      </c>
    </row>
    <row r="60" spans="1:30" ht="42" customHeight="1" x14ac:dyDescent="0.25">
      <c r="A60" s="105"/>
      <c r="B60" s="421" t="s">
        <v>160</v>
      </c>
      <c r="C60" s="422" t="s">
        <v>161</v>
      </c>
      <c r="D60" s="421" t="s">
        <v>93</v>
      </c>
      <c r="E60" s="421" t="s">
        <v>190</v>
      </c>
      <c r="F60" s="421" t="s">
        <v>190</v>
      </c>
      <c r="G60" s="421" t="s">
        <v>190</v>
      </c>
      <c r="H60" s="421" t="s">
        <v>190</v>
      </c>
      <c r="I60" s="421" t="s">
        <v>190</v>
      </c>
      <c r="J60" s="421" t="s">
        <v>190</v>
      </c>
      <c r="K60" s="421" t="s">
        <v>190</v>
      </c>
      <c r="L60" s="421" t="s">
        <v>190</v>
      </c>
      <c r="M60" s="421" t="s">
        <v>190</v>
      </c>
      <c r="N60" s="421" t="s">
        <v>190</v>
      </c>
      <c r="O60" s="421" t="s">
        <v>190</v>
      </c>
      <c r="P60" s="421" t="s">
        <v>190</v>
      </c>
      <c r="Q60" s="421" t="s">
        <v>190</v>
      </c>
      <c r="R60" s="421" t="s">
        <v>190</v>
      </c>
      <c r="S60" s="421" t="s">
        <v>190</v>
      </c>
      <c r="T60" s="421" t="s">
        <v>190</v>
      </c>
      <c r="U60" s="421" t="s">
        <v>190</v>
      </c>
      <c r="V60" s="421" t="s">
        <v>190</v>
      </c>
      <c r="W60" s="421" t="s">
        <v>190</v>
      </c>
      <c r="X60" s="421" t="s">
        <v>190</v>
      </c>
      <c r="Y60" s="421" t="s">
        <v>190</v>
      </c>
      <c r="Z60" s="421" t="s">
        <v>190</v>
      </c>
      <c r="AA60" s="421" t="s">
        <v>190</v>
      </c>
      <c r="AB60" s="421" t="s">
        <v>190</v>
      </c>
      <c r="AC60" s="421" t="s">
        <v>190</v>
      </c>
      <c r="AD60" s="421" t="s">
        <v>190</v>
      </c>
    </row>
    <row r="61" spans="1:30" ht="42" customHeight="1" x14ac:dyDescent="0.25">
      <c r="A61" s="105"/>
      <c r="B61" s="421" t="s">
        <v>165</v>
      </c>
      <c r="C61" s="422" t="s">
        <v>166</v>
      </c>
      <c r="D61" s="421" t="s">
        <v>93</v>
      </c>
      <c r="E61" s="421" t="s">
        <v>190</v>
      </c>
      <c r="F61" s="421" t="s">
        <v>190</v>
      </c>
      <c r="G61" s="421" t="s">
        <v>190</v>
      </c>
      <c r="H61" s="421" t="s">
        <v>190</v>
      </c>
      <c r="I61" s="421" t="s">
        <v>190</v>
      </c>
      <c r="J61" s="421" t="s">
        <v>190</v>
      </c>
      <c r="K61" s="421" t="s">
        <v>190</v>
      </c>
      <c r="L61" s="421" t="s">
        <v>190</v>
      </c>
      <c r="M61" s="421" t="s">
        <v>190</v>
      </c>
      <c r="N61" s="421" t="s">
        <v>190</v>
      </c>
      <c r="O61" s="421" t="s">
        <v>190</v>
      </c>
      <c r="P61" s="421" t="s">
        <v>190</v>
      </c>
      <c r="Q61" s="421" t="s">
        <v>190</v>
      </c>
      <c r="R61" s="421" t="s">
        <v>190</v>
      </c>
      <c r="S61" s="421" t="s">
        <v>190</v>
      </c>
      <c r="T61" s="421" t="s">
        <v>190</v>
      </c>
      <c r="U61" s="421" t="s">
        <v>190</v>
      </c>
      <c r="V61" s="421" t="s">
        <v>190</v>
      </c>
      <c r="W61" s="421" t="s">
        <v>190</v>
      </c>
      <c r="X61" s="421" t="s">
        <v>190</v>
      </c>
      <c r="Y61" s="421" t="s">
        <v>190</v>
      </c>
      <c r="Z61" s="421" t="s">
        <v>190</v>
      </c>
      <c r="AA61" s="421" t="s">
        <v>190</v>
      </c>
      <c r="AB61" s="421" t="s">
        <v>190</v>
      </c>
      <c r="AC61" s="421" t="s">
        <v>190</v>
      </c>
      <c r="AD61" s="421" t="s">
        <v>190</v>
      </c>
    </row>
    <row r="62" spans="1:30" ht="42" customHeight="1" x14ac:dyDescent="0.25">
      <c r="A62" s="105"/>
      <c r="B62" s="450" t="s">
        <v>167</v>
      </c>
      <c r="C62" s="456" t="s">
        <v>168</v>
      </c>
      <c r="D62" s="421" t="s">
        <v>93</v>
      </c>
      <c r="E62" s="421" t="s">
        <v>190</v>
      </c>
      <c r="F62" s="421" t="s">
        <v>190</v>
      </c>
      <c r="G62" s="421" t="s">
        <v>190</v>
      </c>
      <c r="H62" s="421" t="s">
        <v>190</v>
      </c>
      <c r="I62" s="421" t="s">
        <v>190</v>
      </c>
      <c r="J62" s="421" t="s">
        <v>190</v>
      </c>
      <c r="K62" s="421" t="s">
        <v>190</v>
      </c>
      <c r="L62" s="421" t="s">
        <v>190</v>
      </c>
      <c r="M62" s="421" t="s">
        <v>190</v>
      </c>
      <c r="N62" s="421" t="s">
        <v>190</v>
      </c>
      <c r="O62" s="421" t="s">
        <v>190</v>
      </c>
      <c r="P62" s="421" t="s">
        <v>190</v>
      </c>
      <c r="Q62" s="421" t="s">
        <v>190</v>
      </c>
      <c r="R62" s="421" t="s">
        <v>190</v>
      </c>
      <c r="S62" s="421" t="s">
        <v>190</v>
      </c>
      <c r="T62" s="421" t="s">
        <v>190</v>
      </c>
      <c r="U62" s="421" t="s">
        <v>190</v>
      </c>
      <c r="V62" s="421" t="s">
        <v>190</v>
      </c>
      <c r="W62" s="421" t="s">
        <v>190</v>
      </c>
      <c r="X62" s="421" t="s">
        <v>190</v>
      </c>
      <c r="Y62" s="421" t="s">
        <v>190</v>
      </c>
      <c r="Z62" s="421" t="s">
        <v>190</v>
      </c>
      <c r="AA62" s="421" t="s">
        <v>190</v>
      </c>
      <c r="AB62" s="421" t="s">
        <v>190</v>
      </c>
      <c r="AC62" s="421" t="s">
        <v>190</v>
      </c>
      <c r="AD62" s="421" t="s">
        <v>190</v>
      </c>
    </row>
    <row r="63" spans="1:30" ht="42" customHeight="1" x14ac:dyDescent="0.25">
      <c r="A63" s="105"/>
      <c r="B63" s="450" t="s">
        <v>169</v>
      </c>
      <c r="C63" s="456" t="s">
        <v>170</v>
      </c>
      <c r="D63" s="421" t="s">
        <v>93</v>
      </c>
      <c r="E63" s="421" t="s">
        <v>190</v>
      </c>
      <c r="F63" s="421" t="s">
        <v>190</v>
      </c>
      <c r="G63" s="421" t="s">
        <v>190</v>
      </c>
      <c r="H63" s="421" t="s">
        <v>190</v>
      </c>
      <c r="I63" s="421" t="s">
        <v>190</v>
      </c>
      <c r="J63" s="421" t="s">
        <v>190</v>
      </c>
      <c r="K63" s="421" t="s">
        <v>190</v>
      </c>
      <c r="L63" s="421" t="s">
        <v>190</v>
      </c>
      <c r="M63" s="421" t="s">
        <v>190</v>
      </c>
      <c r="N63" s="421" t="s">
        <v>190</v>
      </c>
      <c r="O63" s="421" t="s">
        <v>190</v>
      </c>
      <c r="P63" s="421" t="s">
        <v>190</v>
      </c>
      <c r="Q63" s="421" t="s">
        <v>190</v>
      </c>
      <c r="R63" s="421" t="s">
        <v>190</v>
      </c>
      <c r="S63" s="421" t="s">
        <v>190</v>
      </c>
      <c r="T63" s="421" t="s">
        <v>190</v>
      </c>
      <c r="U63" s="421" t="s">
        <v>190</v>
      </c>
      <c r="V63" s="421" t="s">
        <v>190</v>
      </c>
      <c r="W63" s="421" t="s">
        <v>190</v>
      </c>
      <c r="X63" s="421" t="s">
        <v>190</v>
      </c>
      <c r="Y63" s="421" t="s">
        <v>190</v>
      </c>
      <c r="Z63" s="421" t="s">
        <v>190</v>
      </c>
      <c r="AA63" s="421" t="s">
        <v>190</v>
      </c>
      <c r="AB63" s="421" t="s">
        <v>190</v>
      </c>
      <c r="AC63" s="421" t="s">
        <v>190</v>
      </c>
      <c r="AD63" s="421" t="s">
        <v>190</v>
      </c>
    </row>
    <row r="64" spans="1:30" ht="48" customHeight="1" x14ac:dyDescent="0.25">
      <c r="A64" s="105"/>
      <c r="B64" s="394" t="s">
        <v>171</v>
      </c>
      <c r="C64" s="395" t="s">
        <v>172</v>
      </c>
      <c r="D64" s="394" t="s">
        <v>93</v>
      </c>
      <c r="E64" s="488" t="s">
        <v>190</v>
      </c>
      <c r="F64" s="488" t="s">
        <v>190</v>
      </c>
      <c r="G64" s="488" t="s">
        <v>190</v>
      </c>
      <c r="H64" s="488" t="s">
        <v>190</v>
      </c>
      <c r="I64" s="488" t="s">
        <v>190</v>
      </c>
      <c r="J64" s="488" t="s">
        <v>190</v>
      </c>
      <c r="K64" s="488" t="s">
        <v>190</v>
      </c>
      <c r="L64" s="488" t="s">
        <v>190</v>
      </c>
      <c r="M64" s="488" t="s">
        <v>190</v>
      </c>
      <c r="N64" s="488" t="s">
        <v>190</v>
      </c>
      <c r="O64" s="488" t="s">
        <v>190</v>
      </c>
      <c r="P64" s="488" t="s">
        <v>190</v>
      </c>
      <c r="Q64" s="488" t="s">
        <v>190</v>
      </c>
      <c r="R64" s="488" t="s">
        <v>190</v>
      </c>
      <c r="S64" s="488" t="s">
        <v>190</v>
      </c>
      <c r="T64" s="488" t="s">
        <v>190</v>
      </c>
      <c r="U64" s="488" t="s">
        <v>190</v>
      </c>
      <c r="V64" s="488" t="s">
        <v>190</v>
      </c>
      <c r="W64" s="488" t="s">
        <v>190</v>
      </c>
      <c r="X64" s="488" t="s">
        <v>190</v>
      </c>
      <c r="Y64" s="488" t="s">
        <v>190</v>
      </c>
      <c r="Z64" s="488" t="s">
        <v>190</v>
      </c>
      <c r="AA64" s="488" t="s">
        <v>190</v>
      </c>
      <c r="AB64" s="488" t="s">
        <v>190</v>
      </c>
      <c r="AC64" s="488" t="s">
        <v>190</v>
      </c>
      <c r="AD64" s="488" t="s">
        <v>190</v>
      </c>
    </row>
    <row r="65" spans="1:30" ht="42" customHeight="1" x14ac:dyDescent="0.25">
      <c r="A65" s="105"/>
      <c r="B65" s="421" t="s">
        <v>173</v>
      </c>
      <c r="C65" s="422" t="s">
        <v>174</v>
      </c>
      <c r="D65" s="421" t="s">
        <v>93</v>
      </c>
      <c r="E65" s="421" t="s">
        <v>190</v>
      </c>
      <c r="F65" s="421" t="s">
        <v>190</v>
      </c>
      <c r="G65" s="421" t="s">
        <v>190</v>
      </c>
      <c r="H65" s="421" t="s">
        <v>190</v>
      </c>
      <c r="I65" s="421" t="s">
        <v>190</v>
      </c>
      <c r="J65" s="421" t="s">
        <v>190</v>
      </c>
      <c r="K65" s="421" t="s">
        <v>190</v>
      </c>
      <c r="L65" s="421" t="s">
        <v>190</v>
      </c>
      <c r="M65" s="421" t="s">
        <v>190</v>
      </c>
      <c r="N65" s="421" t="s">
        <v>190</v>
      </c>
      <c r="O65" s="421" t="s">
        <v>190</v>
      </c>
      <c r="P65" s="421" t="s">
        <v>190</v>
      </c>
      <c r="Q65" s="421" t="s">
        <v>190</v>
      </c>
      <c r="R65" s="421" t="s">
        <v>190</v>
      </c>
      <c r="S65" s="421" t="s">
        <v>190</v>
      </c>
      <c r="T65" s="421" t="s">
        <v>190</v>
      </c>
      <c r="U65" s="421" t="s">
        <v>190</v>
      </c>
      <c r="V65" s="421" t="s">
        <v>190</v>
      </c>
      <c r="W65" s="421" t="s">
        <v>190</v>
      </c>
      <c r="X65" s="421" t="s">
        <v>190</v>
      </c>
      <c r="Y65" s="421" t="s">
        <v>190</v>
      </c>
      <c r="Z65" s="421" t="s">
        <v>190</v>
      </c>
      <c r="AA65" s="421" t="s">
        <v>190</v>
      </c>
      <c r="AB65" s="421" t="s">
        <v>190</v>
      </c>
      <c r="AC65" s="421" t="s">
        <v>190</v>
      </c>
      <c r="AD65" s="421" t="s">
        <v>190</v>
      </c>
    </row>
    <row r="66" spans="1:30" ht="42" customHeight="1" x14ac:dyDescent="0.25">
      <c r="A66" s="105"/>
      <c r="B66" s="421" t="s">
        <v>175</v>
      </c>
      <c r="C66" s="422" t="s">
        <v>176</v>
      </c>
      <c r="D66" s="421" t="s">
        <v>93</v>
      </c>
      <c r="E66" s="208" t="s">
        <v>190</v>
      </c>
      <c r="F66" s="208" t="s">
        <v>190</v>
      </c>
      <c r="G66" s="208" t="s">
        <v>190</v>
      </c>
      <c r="H66" s="208" t="s">
        <v>190</v>
      </c>
      <c r="I66" s="208" t="s">
        <v>190</v>
      </c>
      <c r="J66" s="208" t="s">
        <v>190</v>
      </c>
      <c r="K66" s="208" t="s">
        <v>190</v>
      </c>
      <c r="L66" s="208" t="s">
        <v>190</v>
      </c>
      <c r="M66" s="208" t="s">
        <v>190</v>
      </c>
      <c r="N66" s="208" t="s">
        <v>190</v>
      </c>
      <c r="O66" s="208" t="s">
        <v>190</v>
      </c>
      <c r="P66" s="208" t="s">
        <v>190</v>
      </c>
      <c r="Q66" s="208" t="s">
        <v>190</v>
      </c>
      <c r="R66" s="208" t="s">
        <v>190</v>
      </c>
      <c r="S66" s="208" t="s">
        <v>190</v>
      </c>
      <c r="T66" s="208" t="s">
        <v>190</v>
      </c>
      <c r="U66" s="208" t="s">
        <v>190</v>
      </c>
      <c r="V66" s="208" t="s">
        <v>190</v>
      </c>
      <c r="W66" s="208" t="s">
        <v>190</v>
      </c>
      <c r="X66" s="208" t="s">
        <v>190</v>
      </c>
      <c r="Y66" s="208" t="s">
        <v>190</v>
      </c>
      <c r="Z66" s="208" t="s">
        <v>190</v>
      </c>
      <c r="AA66" s="208" t="s">
        <v>190</v>
      </c>
      <c r="AB66" s="208" t="s">
        <v>190</v>
      </c>
      <c r="AC66" s="208" t="s">
        <v>190</v>
      </c>
      <c r="AD66" s="208" t="s">
        <v>190</v>
      </c>
    </row>
    <row r="67" spans="1:30" ht="48" customHeight="1" x14ac:dyDescent="0.25">
      <c r="A67" s="105"/>
      <c r="B67" s="394" t="s">
        <v>177</v>
      </c>
      <c r="C67" s="395" t="s">
        <v>178</v>
      </c>
      <c r="D67" s="440" t="s">
        <v>93</v>
      </c>
      <c r="E67" s="488" t="s">
        <v>190</v>
      </c>
      <c r="F67" s="488" t="s">
        <v>190</v>
      </c>
      <c r="G67" s="488" t="s">
        <v>190</v>
      </c>
      <c r="H67" s="488" t="s">
        <v>190</v>
      </c>
      <c r="I67" s="488" t="s">
        <v>190</v>
      </c>
      <c r="J67" s="488" t="s">
        <v>190</v>
      </c>
      <c r="K67" s="488" t="s">
        <v>190</v>
      </c>
      <c r="L67" s="488" t="s">
        <v>190</v>
      </c>
      <c r="M67" s="488" t="s">
        <v>190</v>
      </c>
      <c r="N67" s="488" t="s">
        <v>190</v>
      </c>
      <c r="O67" s="488" t="s">
        <v>190</v>
      </c>
      <c r="P67" s="488" t="s">
        <v>190</v>
      </c>
      <c r="Q67" s="488" t="s">
        <v>190</v>
      </c>
      <c r="R67" s="488" t="s">
        <v>190</v>
      </c>
      <c r="S67" s="488" t="s">
        <v>190</v>
      </c>
      <c r="T67" s="488" t="s">
        <v>190</v>
      </c>
      <c r="U67" s="488" t="s">
        <v>190</v>
      </c>
      <c r="V67" s="488" t="s">
        <v>190</v>
      </c>
      <c r="W67" s="488" t="s">
        <v>190</v>
      </c>
      <c r="X67" s="488" t="s">
        <v>190</v>
      </c>
      <c r="Y67" s="488" t="s">
        <v>190</v>
      </c>
      <c r="Z67" s="488" t="s">
        <v>190</v>
      </c>
      <c r="AA67" s="488" t="s">
        <v>190</v>
      </c>
      <c r="AB67" s="488" t="s">
        <v>190</v>
      </c>
      <c r="AC67" s="488" t="s">
        <v>190</v>
      </c>
      <c r="AD67" s="488" t="s">
        <v>190</v>
      </c>
    </row>
    <row r="68" spans="1:30" ht="42" customHeight="1" x14ac:dyDescent="0.25">
      <c r="A68" s="105"/>
      <c r="B68" s="424" t="s">
        <v>179</v>
      </c>
      <c r="C68" s="425" t="s">
        <v>180</v>
      </c>
      <c r="D68" s="424" t="s">
        <v>93</v>
      </c>
      <c r="E68" s="208" t="s">
        <v>190</v>
      </c>
      <c r="F68" s="208" t="s">
        <v>190</v>
      </c>
      <c r="G68" s="208" t="s">
        <v>190</v>
      </c>
      <c r="H68" s="208" t="s">
        <v>190</v>
      </c>
      <c r="I68" s="208" t="s">
        <v>190</v>
      </c>
      <c r="J68" s="208" t="s">
        <v>190</v>
      </c>
      <c r="K68" s="208" t="s">
        <v>190</v>
      </c>
      <c r="L68" s="208" t="s">
        <v>190</v>
      </c>
      <c r="M68" s="208" t="s">
        <v>190</v>
      </c>
      <c r="N68" s="208" t="s">
        <v>190</v>
      </c>
      <c r="O68" s="208" t="s">
        <v>190</v>
      </c>
      <c r="P68" s="208" t="s">
        <v>190</v>
      </c>
      <c r="Q68" s="208" t="s">
        <v>190</v>
      </c>
      <c r="R68" s="208" t="s">
        <v>190</v>
      </c>
      <c r="S68" s="208" t="s">
        <v>190</v>
      </c>
      <c r="T68" s="208" t="s">
        <v>190</v>
      </c>
      <c r="U68" s="208" t="s">
        <v>190</v>
      </c>
      <c r="V68" s="208" t="s">
        <v>190</v>
      </c>
      <c r="W68" s="208" t="s">
        <v>190</v>
      </c>
      <c r="X68" s="208" t="s">
        <v>190</v>
      </c>
      <c r="Y68" s="208" t="s">
        <v>190</v>
      </c>
      <c r="Z68" s="208" t="s">
        <v>190</v>
      </c>
      <c r="AA68" s="208" t="s">
        <v>190</v>
      </c>
      <c r="AB68" s="208" t="s">
        <v>190</v>
      </c>
      <c r="AC68" s="208" t="s">
        <v>190</v>
      </c>
      <c r="AD68" s="208" t="s">
        <v>190</v>
      </c>
    </row>
    <row r="69" spans="1:30" ht="42" customHeight="1" x14ac:dyDescent="0.25">
      <c r="A69" s="105"/>
      <c r="B69" s="424" t="s">
        <v>181</v>
      </c>
      <c r="C69" s="425" t="s">
        <v>182</v>
      </c>
      <c r="D69" s="424" t="s">
        <v>93</v>
      </c>
      <c r="E69" s="208" t="s">
        <v>190</v>
      </c>
      <c r="F69" s="208" t="s">
        <v>190</v>
      </c>
      <c r="G69" s="208" t="s">
        <v>190</v>
      </c>
      <c r="H69" s="208" t="s">
        <v>190</v>
      </c>
      <c r="I69" s="208" t="s">
        <v>190</v>
      </c>
      <c r="J69" s="208" t="s">
        <v>190</v>
      </c>
      <c r="K69" s="208" t="s">
        <v>190</v>
      </c>
      <c r="L69" s="208" t="s">
        <v>190</v>
      </c>
      <c r="M69" s="208" t="s">
        <v>190</v>
      </c>
      <c r="N69" s="208" t="s">
        <v>190</v>
      </c>
      <c r="O69" s="208" t="s">
        <v>190</v>
      </c>
      <c r="P69" s="208" t="s">
        <v>190</v>
      </c>
      <c r="Q69" s="208" t="s">
        <v>190</v>
      </c>
      <c r="R69" s="208" t="s">
        <v>190</v>
      </c>
      <c r="S69" s="208" t="s">
        <v>190</v>
      </c>
      <c r="T69" s="208" t="s">
        <v>190</v>
      </c>
      <c r="U69" s="208" t="s">
        <v>190</v>
      </c>
      <c r="V69" s="208" t="s">
        <v>190</v>
      </c>
      <c r="W69" s="208" t="s">
        <v>190</v>
      </c>
      <c r="X69" s="208" t="s">
        <v>190</v>
      </c>
      <c r="Y69" s="208" t="s">
        <v>190</v>
      </c>
      <c r="Z69" s="208" t="s">
        <v>190</v>
      </c>
      <c r="AA69" s="208" t="s">
        <v>190</v>
      </c>
      <c r="AB69" s="208" t="s">
        <v>190</v>
      </c>
      <c r="AC69" s="208" t="s">
        <v>190</v>
      </c>
      <c r="AD69" s="208" t="s">
        <v>190</v>
      </c>
    </row>
    <row r="70" spans="1:30" ht="48" customHeight="1" x14ac:dyDescent="0.25">
      <c r="A70" s="105"/>
      <c r="B70" s="394" t="s">
        <v>183</v>
      </c>
      <c r="C70" s="395" t="s">
        <v>184</v>
      </c>
      <c r="D70" s="394" t="s">
        <v>93</v>
      </c>
      <c r="E70" s="488" t="s">
        <v>190</v>
      </c>
      <c r="F70" s="488" t="s">
        <v>190</v>
      </c>
      <c r="G70" s="488" t="s">
        <v>190</v>
      </c>
      <c r="H70" s="488" t="s">
        <v>190</v>
      </c>
      <c r="I70" s="488" t="s">
        <v>190</v>
      </c>
      <c r="J70" s="488" t="s">
        <v>190</v>
      </c>
      <c r="K70" s="488" t="s">
        <v>190</v>
      </c>
      <c r="L70" s="488" t="s">
        <v>190</v>
      </c>
      <c r="M70" s="488" t="s">
        <v>190</v>
      </c>
      <c r="N70" s="488" t="s">
        <v>190</v>
      </c>
      <c r="O70" s="488" t="s">
        <v>190</v>
      </c>
      <c r="P70" s="488" t="s">
        <v>190</v>
      </c>
      <c r="Q70" s="488" t="s">
        <v>190</v>
      </c>
      <c r="R70" s="488" t="s">
        <v>190</v>
      </c>
      <c r="S70" s="488" t="s">
        <v>190</v>
      </c>
      <c r="T70" s="488" t="s">
        <v>190</v>
      </c>
      <c r="U70" s="488" t="s">
        <v>190</v>
      </c>
      <c r="V70" s="488" t="s">
        <v>190</v>
      </c>
      <c r="W70" s="488" t="s">
        <v>190</v>
      </c>
      <c r="X70" s="488" t="s">
        <v>190</v>
      </c>
      <c r="Y70" s="488" t="s">
        <v>190</v>
      </c>
      <c r="Z70" s="488" t="s">
        <v>190</v>
      </c>
      <c r="AA70" s="488" t="s">
        <v>190</v>
      </c>
      <c r="AB70" s="488" t="s">
        <v>190</v>
      </c>
      <c r="AC70" s="488" t="s">
        <v>190</v>
      </c>
      <c r="AD70" s="488" t="s">
        <v>190</v>
      </c>
    </row>
    <row r="71" spans="1:30" s="510" customFormat="1" ht="33" customHeight="1" x14ac:dyDescent="0.25">
      <c r="B71" s="76" t="s">
        <v>183</v>
      </c>
      <c r="C71" s="399" t="s">
        <v>728</v>
      </c>
      <c r="D71" s="76" t="s">
        <v>727</v>
      </c>
      <c r="E71" s="209" t="s">
        <v>190</v>
      </c>
      <c r="F71" s="209" t="s">
        <v>190</v>
      </c>
      <c r="G71" s="209" t="s">
        <v>190</v>
      </c>
      <c r="H71" s="209" t="s">
        <v>190</v>
      </c>
      <c r="I71" s="209" t="s">
        <v>190</v>
      </c>
      <c r="J71" s="209" t="s">
        <v>190</v>
      </c>
      <c r="K71" s="209" t="s">
        <v>190</v>
      </c>
      <c r="L71" s="209" t="s">
        <v>190</v>
      </c>
      <c r="M71" s="209" t="s">
        <v>190</v>
      </c>
      <c r="N71" s="209" t="s">
        <v>190</v>
      </c>
      <c r="O71" s="209" t="s">
        <v>190</v>
      </c>
      <c r="P71" s="209" t="s">
        <v>190</v>
      </c>
      <c r="Q71" s="209" t="s">
        <v>190</v>
      </c>
      <c r="R71" s="209" t="s">
        <v>190</v>
      </c>
      <c r="S71" s="209" t="s">
        <v>190</v>
      </c>
      <c r="T71" s="209" t="s">
        <v>190</v>
      </c>
      <c r="U71" s="209" t="s">
        <v>190</v>
      </c>
      <c r="V71" s="209" t="s">
        <v>190</v>
      </c>
      <c r="W71" s="209" t="s">
        <v>190</v>
      </c>
      <c r="X71" s="209" t="s">
        <v>190</v>
      </c>
      <c r="Y71" s="209" t="s">
        <v>190</v>
      </c>
      <c r="Z71" s="209" t="s">
        <v>190</v>
      </c>
      <c r="AA71" s="209" t="s">
        <v>190</v>
      </c>
      <c r="AB71" s="209" t="s">
        <v>190</v>
      </c>
      <c r="AC71" s="209" t="s">
        <v>190</v>
      </c>
      <c r="AD71" s="209" t="s">
        <v>190</v>
      </c>
    </row>
    <row r="72" spans="1:30" s="510" customFormat="1" ht="33" customHeight="1" x14ac:dyDescent="0.25">
      <c r="B72" s="76" t="s">
        <v>183</v>
      </c>
      <c r="C72" s="399" t="s">
        <v>729</v>
      </c>
      <c r="D72" s="76" t="s">
        <v>730</v>
      </c>
      <c r="E72" s="209" t="s">
        <v>190</v>
      </c>
      <c r="F72" s="209" t="s">
        <v>190</v>
      </c>
      <c r="G72" s="209" t="s">
        <v>190</v>
      </c>
      <c r="H72" s="209" t="s">
        <v>190</v>
      </c>
      <c r="I72" s="209" t="s">
        <v>190</v>
      </c>
      <c r="J72" s="209" t="s">
        <v>190</v>
      </c>
      <c r="K72" s="209" t="s">
        <v>190</v>
      </c>
      <c r="L72" s="209" t="s">
        <v>190</v>
      </c>
      <c r="M72" s="209" t="s">
        <v>190</v>
      </c>
      <c r="N72" s="209" t="s">
        <v>190</v>
      </c>
      <c r="O72" s="209" t="s">
        <v>190</v>
      </c>
      <c r="P72" s="209" t="s">
        <v>190</v>
      </c>
      <c r="Q72" s="209" t="s">
        <v>190</v>
      </c>
      <c r="R72" s="209" t="s">
        <v>190</v>
      </c>
      <c r="S72" s="209" t="s">
        <v>190</v>
      </c>
      <c r="T72" s="209" t="s">
        <v>190</v>
      </c>
      <c r="U72" s="209" t="s">
        <v>190</v>
      </c>
      <c r="V72" s="209" t="s">
        <v>190</v>
      </c>
      <c r="W72" s="209" t="s">
        <v>190</v>
      </c>
      <c r="X72" s="209" t="s">
        <v>190</v>
      </c>
      <c r="Y72" s="209" t="s">
        <v>190</v>
      </c>
      <c r="Z72" s="209" t="s">
        <v>190</v>
      </c>
      <c r="AA72" s="209" t="s">
        <v>190</v>
      </c>
      <c r="AB72" s="209" t="s">
        <v>190</v>
      </c>
      <c r="AC72" s="209" t="s">
        <v>190</v>
      </c>
      <c r="AD72" s="209" t="s">
        <v>190</v>
      </c>
    </row>
    <row r="73" spans="1:30" s="510" customFormat="1" ht="33" customHeight="1" x14ac:dyDescent="0.25">
      <c r="B73" s="76" t="s">
        <v>183</v>
      </c>
      <c r="C73" s="399" t="s">
        <v>712</v>
      </c>
      <c r="D73" s="76" t="s">
        <v>733</v>
      </c>
      <c r="E73" s="209" t="s">
        <v>190</v>
      </c>
      <c r="F73" s="209" t="s">
        <v>190</v>
      </c>
      <c r="G73" s="209" t="s">
        <v>190</v>
      </c>
      <c r="H73" s="209" t="s">
        <v>190</v>
      </c>
      <c r="I73" s="209" t="s">
        <v>190</v>
      </c>
      <c r="J73" s="209" t="s">
        <v>190</v>
      </c>
      <c r="K73" s="209" t="s">
        <v>190</v>
      </c>
      <c r="L73" s="209" t="s">
        <v>190</v>
      </c>
      <c r="M73" s="209" t="s">
        <v>190</v>
      </c>
      <c r="N73" s="209" t="s">
        <v>190</v>
      </c>
      <c r="O73" s="209" t="s">
        <v>190</v>
      </c>
      <c r="P73" s="209" t="s">
        <v>190</v>
      </c>
      <c r="Q73" s="209" t="s">
        <v>190</v>
      </c>
      <c r="R73" s="209" t="s">
        <v>190</v>
      </c>
      <c r="S73" s="209" t="s">
        <v>190</v>
      </c>
      <c r="T73" s="209" t="s">
        <v>190</v>
      </c>
      <c r="U73" s="209" t="s">
        <v>190</v>
      </c>
      <c r="V73" s="209" t="s">
        <v>190</v>
      </c>
      <c r="W73" s="209" t="s">
        <v>190</v>
      </c>
      <c r="X73" s="209" t="s">
        <v>190</v>
      </c>
      <c r="Y73" s="209" t="s">
        <v>190</v>
      </c>
      <c r="Z73" s="209" t="s">
        <v>190</v>
      </c>
      <c r="AA73" s="209" t="s">
        <v>190</v>
      </c>
      <c r="AB73" s="209" t="s">
        <v>190</v>
      </c>
      <c r="AC73" s="209" t="s">
        <v>190</v>
      </c>
      <c r="AD73" s="209" t="s">
        <v>190</v>
      </c>
    </row>
    <row r="74" spans="1:30" s="711" customFormat="1" ht="33" customHeight="1" x14ac:dyDescent="0.25">
      <c r="B74" s="76" t="s">
        <v>183</v>
      </c>
      <c r="C74" s="453" t="s">
        <v>711</v>
      </c>
      <c r="D74" s="645" t="s">
        <v>829</v>
      </c>
      <c r="E74" s="209" t="s">
        <v>776</v>
      </c>
      <c r="F74" s="209" t="s">
        <v>190</v>
      </c>
      <c r="G74" s="209" t="s">
        <v>190</v>
      </c>
      <c r="H74" s="209" t="s">
        <v>190</v>
      </c>
      <c r="I74" s="209" t="s">
        <v>190</v>
      </c>
      <c r="J74" s="209" t="s">
        <v>190</v>
      </c>
      <c r="K74" s="209">
        <v>0.25</v>
      </c>
      <c r="L74" s="209" t="s">
        <v>190</v>
      </c>
      <c r="M74" s="209">
        <v>0.65</v>
      </c>
      <c r="N74" s="209" t="s">
        <v>190</v>
      </c>
      <c r="O74" s="209" t="s">
        <v>190</v>
      </c>
      <c r="P74" s="209" t="s">
        <v>190</v>
      </c>
      <c r="Q74" s="209" t="s">
        <v>190</v>
      </c>
      <c r="R74" s="209" t="s">
        <v>190</v>
      </c>
      <c r="S74" s="209" t="s">
        <v>190</v>
      </c>
      <c r="T74" s="209" t="s">
        <v>190</v>
      </c>
      <c r="U74" s="209" t="s">
        <v>190</v>
      </c>
      <c r="V74" s="209" t="s">
        <v>190</v>
      </c>
      <c r="W74" s="209" t="s">
        <v>190</v>
      </c>
      <c r="X74" s="209" t="s">
        <v>190</v>
      </c>
      <c r="Y74" s="209" t="s">
        <v>190</v>
      </c>
      <c r="Z74" s="209">
        <f>K74</f>
        <v>0.25</v>
      </c>
      <c r="AA74" s="209" t="s">
        <v>190</v>
      </c>
      <c r="AB74" s="209">
        <f>M74</f>
        <v>0.65</v>
      </c>
      <c r="AC74" s="209" t="s">
        <v>190</v>
      </c>
      <c r="AD74" s="209" t="s">
        <v>190</v>
      </c>
    </row>
    <row r="75" spans="1:30" s="711" customFormat="1" ht="33" customHeight="1" x14ac:dyDescent="0.25">
      <c r="B75" s="76" t="s">
        <v>183</v>
      </c>
      <c r="C75" s="453" t="s">
        <v>707</v>
      </c>
      <c r="D75" s="645" t="s">
        <v>830</v>
      </c>
      <c r="E75" s="209" t="s">
        <v>190</v>
      </c>
      <c r="F75" s="209" t="s">
        <v>190</v>
      </c>
      <c r="G75" s="209" t="s">
        <v>190</v>
      </c>
      <c r="H75" s="209" t="s">
        <v>190</v>
      </c>
      <c r="I75" s="209" t="s">
        <v>190</v>
      </c>
      <c r="J75" s="209" t="s">
        <v>190</v>
      </c>
      <c r="K75" s="209" t="s">
        <v>190</v>
      </c>
      <c r="L75" s="209" t="s">
        <v>190</v>
      </c>
      <c r="M75" s="209" t="s">
        <v>190</v>
      </c>
      <c r="N75" s="209" t="s">
        <v>190</v>
      </c>
      <c r="O75" s="209" t="s">
        <v>190</v>
      </c>
      <c r="P75" s="209" t="s">
        <v>190</v>
      </c>
      <c r="Q75" s="209" t="s">
        <v>190</v>
      </c>
      <c r="R75" s="209" t="s">
        <v>190</v>
      </c>
      <c r="S75" s="209" t="s">
        <v>190</v>
      </c>
      <c r="T75" s="209" t="s">
        <v>190</v>
      </c>
      <c r="U75" s="209" t="s">
        <v>190</v>
      </c>
      <c r="V75" s="209" t="s">
        <v>190</v>
      </c>
      <c r="W75" s="209" t="s">
        <v>190</v>
      </c>
      <c r="X75" s="209" t="s">
        <v>190</v>
      </c>
      <c r="Y75" s="209" t="s">
        <v>190</v>
      </c>
      <c r="Z75" s="209" t="s">
        <v>190</v>
      </c>
      <c r="AA75" s="209" t="s">
        <v>190</v>
      </c>
      <c r="AB75" s="209" t="s">
        <v>190</v>
      </c>
      <c r="AC75" s="209" t="s">
        <v>190</v>
      </c>
      <c r="AD75" s="209" t="s">
        <v>190</v>
      </c>
    </row>
    <row r="76" spans="1:30" s="510" customFormat="1" ht="33" customHeight="1" x14ac:dyDescent="0.25">
      <c r="B76" s="76" t="s">
        <v>183</v>
      </c>
      <c r="C76" s="399" t="s">
        <v>1715</v>
      </c>
      <c r="D76" s="76" t="s">
        <v>789</v>
      </c>
      <c r="E76" s="209" t="s">
        <v>190</v>
      </c>
      <c r="F76" s="209" t="s">
        <v>190</v>
      </c>
      <c r="G76" s="209" t="s">
        <v>190</v>
      </c>
      <c r="H76" s="209" t="s">
        <v>190</v>
      </c>
      <c r="I76" s="209" t="s">
        <v>190</v>
      </c>
      <c r="J76" s="209" t="s">
        <v>190</v>
      </c>
      <c r="K76" s="209" t="s">
        <v>190</v>
      </c>
      <c r="L76" s="209" t="s">
        <v>190</v>
      </c>
      <c r="M76" s="209" t="s">
        <v>190</v>
      </c>
      <c r="N76" s="209" t="s">
        <v>190</v>
      </c>
      <c r="O76" s="209" t="s">
        <v>190</v>
      </c>
      <c r="P76" s="209" t="s">
        <v>190</v>
      </c>
      <c r="Q76" s="209" t="s">
        <v>190</v>
      </c>
      <c r="R76" s="209" t="s">
        <v>190</v>
      </c>
      <c r="S76" s="209" t="s">
        <v>190</v>
      </c>
      <c r="T76" s="209" t="s">
        <v>190</v>
      </c>
      <c r="U76" s="209" t="s">
        <v>190</v>
      </c>
      <c r="V76" s="209" t="s">
        <v>190</v>
      </c>
      <c r="W76" s="209" t="s">
        <v>190</v>
      </c>
      <c r="X76" s="209" t="s">
        <v>190</v>
      </c>
      <c r="Y76" s="209" t="s">
        <v>190</v>
      </c>
      <c r="Z76" s="209" t="s">
        <v>190</v>
      </c>
      <c r="AA76" s="209" t="s">
        <v>190</v>
      </c>
      <c r="AB76" s="209" t="s">
        <v>190</v>
      </c>
      <c r="AC76" s="209" t="s">
        <v>190</v>
      </c>
      <c r="AD76" s="209" t="s">
        <v>190</v>
      </c>
    </row>
    <row r="77" spans="1:30" s="510" customFormat="1" ht="33" customHeight="1" x14ac:dyDescent="0.25">
      <c r="B77" s="76" t="s">
        <v>183</v>
      </c>
      <c r="C77" s="399" t="s">
        <v>743</v>
      </c>
      <c r="D77" s="76" t="s">
        <v>790</v>
      </c>
      <c r="E77" s="209" t="s">
        <v>190</v>
      </c>
      <c r="F77" s="209" t="s">
        <v>190</v>
      </c>
      <c r="G77" s="209" t="s">
        <v>190</v>
      </c>
      <c r="H77" s="209" t="s">
        <v>190</v>
      </c>
      <c r="I77" s="209" t="s">
        <v>190</v>
      </c>
      <c r="J77" s="209" t="s">
        <v>190</v>
      </c>
      <c r="K77" s="209" t="s">
        <v>190</v>
      </c>
      <c r="L77" s="209" t="s">
        <v>190</v>
      </c>
      <c r="M77" s="209" t="s">
        <v>190</v>
      </c>
      <c r="N77" s="209" t="s">
        <v>190</v>
      </c>
      <c r="O77" s="209" t="s">
        <v>190</v>
      </c>
      <c r="P77" s="209" t="s">
        <v>190</v>
      </c>
      <c r="Q77" s="209" t="s">
        <v>190</v>
      </c>
      <c r="R77" s="209" t="s">
        <v>190</v>
      </c>
      <c r="S77" s="209" t="s">
        <v>190</v>
      </c>
      <c r="T77" s="209" t="s">
        <v>190</v>
      </c>
      <c r="U77" s="209" t="s">
        <v>190</v>
      </c>
      <c r="V77" s="209" t="s">
        <v>190</v>
      </c>
      <c r="W77" s="209" t="s">
        <v>190</v>
      </c>
      <c r="X77" s="209" t="s">
        <v>190</v>
      </c>
      <c r="Y77" s="209" t="s">
        <v>190</v>
      </c>
      <c r="Z77" s="209" t="s">
        <v>190</v>
      </c>
      <c r="AA77" s="209" t="s">
        <v>190</v>
      </c>
      <c r="AB77" s="209" t="s">
        <v>190</v>
      </c>
      <c r="AC77" s="209" t="s">
        <v>190</v>
      </c>
      <c r="AD77" s="209" t="s">
        <v>190</v>
      </c>
    </row>
    <row r="78" spans="1:30" s="510" customFormat="1" ht="33" customHeight="1" x14ac:dyDescent="0.25">
      <c r="B78" s="76" t="s">
        <v>183</v>
      </c>
      <c r="C78" s="399" t="s">
        <v>756</v>
      </c>
      <c r="D78" s="76" t="s">
        <v>791</v>
      </c>
      <c r="E78" s="209" t="s">
        <v>190</v>
      </c>
      <c r="F78" s="209" t="s">
        <v>190</v>
      </c>
      <c r="G78" s="209" t="s">
        <v>190</v>
      </c>
      <c r="H78" s="209" t="s">
        <v>190</v>
      </c>
      <c r="I78" s="209" t="s">
        <v>190</v>
      </c>
      <c r="J78" s="209" t="s">
        <v>190</v>
      </c>
      <c r="K78" s="209" t="s">
        <v>190</v>
      </c>
      <c r="L78" s="209" t="s">
        <v>190</v>
      </c>
      <c r="M78" s="209" t="s">
        <v>190</v>
      </c>
      <c r="N78" s="209" t="s">
        <v>190</v>
      </c>
      <c r="O78" s="209" t="s">
        <v>190</v>
      </c>
      <c r="P78" s="209" t="s">
        <v>190</v>
      </c>
      <c r="Q78" s="209" t="s">
        <v>190</v>
      </c>
      <c r="R78" s="209" t="s">
        <v>190</v>
      </c>
      <c r="S78" s="209" t="s">
        <v>190</v>
      </c>
      <c r="T78" s="209" t="s">
        <v>190</v>
      </c>
      <c r="U78" s="209" t="s">
        <v>190</v>
      </c>
      <c r="V78" s="209" t="s">
        <v>190</v>
      </c>
      <c r="W78" s="209" t="s">
        <v>190</v>
      </c>
      <c r="X78" s="209" t="s">
        <v>190</v>
      </c>
      <c r="Y78" s="209" t="s">
        <v>190</v>
      </c>
      <c r="Z78" s="209" t="s">
        <v>190</v>
      </c>
      <c r="AA78" s="209" t="s">
        <v>190</v>
      </c>
      <c r="AB78" s="209" t="s">
        <v>190</v>
      </c>
      <c r="AC78" s="209" t="s">
        <v>190</v>
      </c>
      <c r="AD78" s="209" t="s">
        <v>190</v>
      </c>
    </row>
    <row r="79" spans="1:30" s="510" customFormat="1" ht="33" customHeight="1" x14ac:dyDescent="0.25">
      <c r="B79" s="76" t="s">
        <v>183</v>
      </c>
      <c r="C79" s="399" t="s">
        <v>749</v>
      </c>
      <c r="D79" s="76" t="s">
        <v>751</v>
      </c>
      <c r="E79" s="209" t="s">
        <v>190</v>
      </c>
      <c r="F79" s="209" t="s">
        <v>190</v>
      </c>
      <c r="G79" s="209" t="s">
        <v>190</v>
      </c>
      <c r="H79" s="209" t="s">
        <v>190</v>
      </c>
      <c r="I79" s="209" t="s">
        <v>190</v>
      </c>
      <c r="J79" s="209" t="s">
        <v>190</v>
      </c>
      <c r="K79" s="209" t="s">
        <v>190</v>
      </c>
      <c r="L79" s="209" t="s">
        <v>190</v>
      </c>
      <c r="M79" s="209" t="s">
        <v>190</v>
      </c>
      <c r="N79" s="209" t="s">
        <v>190</v>
      </c>
      <c r="O79" s="209" t="s">
        <v>190</v>
      </c>
      <c r="P79" s="209" t="s">
        <v>190</v>
      </c>
      <c r="Q79" s="209" t="s">
        <v>190</v>
      </c>
      <c r="R79" s="209" t="s">
        <v>190</v>
      </c>
      <c r="S79" s="209" t="s">
        <v>190</v>
      </c>
      <c r="T79" s="209" t="s">
        <v>190</v>
      </c>
      <c r="U79" s="209" t="s">
        <v>190</v>
      </c>
      <c r="V79" s="209" t="s">
        <v>190</v>
      </c>
      <c r="W79" s="209" t="s">
        <v>190</v>
      </c>
      <c r="X79" s="209" t="s">
        <v>190</v>
      </c>
      <c r="Y79" s="209" t="s">
        <v>190</v>
      </c>
      <c r="Z79" s="209" t="s">
        <v>190</v>
      </c>
      <c r="AA79" s="209" t="s">
        <v>190</v>
      </c>
      <c r="AB79" s="209" t="s">
        <v>190</v>
      </c>
      <c r="AC79" s="209" t="s">
        <v>190</v>
      </c>
      <c r="AD79" s="209" t="s">
        <v>190</v>
      </c>
    </row>
    <row r="80" spans="1:30" s="711" customFormat="1" ht="33" customHeight="1" x14ac:dyDescent="0.25">
      <c r="B80" s="388" t="s">
        <v>183</v>
      </c>
      <c r="C80" s="406" t="s">
        <v>805</v>
      </c>
      <c r="D80" s="388" t="s">
        <v>842</v>
      </c>
      <c r="E80" s="709" t="s">
        <v>852</v>
      </c>
      <c r="F80" s="209" t="s">
        <v>190</v>
      </c>
      <c r="G80" s="209" t="s">
        <v>190</v>
      </c>
      <c r="H80" s="209" t="s">
        <v>190</v>
      </c>
      <c r="I80" s="209" t="s">
        <v>190</v>
      </c>
      <c r="J80" s="209" t="s">
        <v>190</v>
      </c>
      <c r="K80" s="209">
        <v>0.16</v>
      </c>
      <c r="L80" s="209" t="s">
        <v>190</v>
      </c>
      <c r="M80" s="209" t="s">
        <v>190</v>
      </c>
      <c r="N80" s="209" t="s">
        <v>190</v>
      </c>
      <c r="O80" s="209" t="s">
        <v>190</v>
      </c>
      <c r="P80" s="209" t="s">
        <v>190</v>
      </c>
      <c r="Q80" s="209" t="s">
        <v>190</v>
      </c>
      <c r="R80" s="209" t="s">
        <v>190</v>
      </c>
      <c r="S80" s="209" t="s">
        <v>190</v>
      </c>
      <c r="T80" s="209" t="s">
        <v>190</v>
      </c>
      <c r="U80" s="209" t="s">
        <v>190</v>
      </c>
      <c r="V80" s="209" t="s">
        <v>190</v>
      </c>
      <c r="W80" s="209" t="s">
        <v>190</v>
      </c>
      <c r="X80" s="209" t="s">
        <v>190</v>
      </c>
      <c r="Y80" s="209" t="s">
        <v>190</v>
      </c>
      <c r="Z80" s="209">
        <f>K80</f>
        <v>0.16</v>
      </c>
      <c r="AA80" s="209" t="s">
        <v>190</v>
      </c>
      <c r="AB80" s="209" t="s">
        <v>190</v>
      </c>
      <c r="AC80" s="209" t="s">
        <v>190</v>
      </c>
      <c r="AD80" s="209" t="s">
        <v>190</v>
      </c>
    </row>
    <row r="81" spans="1:30" s="940" customFormat="1" ht="33" customHeight="1" x14ac:dyDescent="0.25">
      <c r="B81" s="388" t="s">
        <v>183</v>
      </c>
      <c r="C81" s="406" t="s">
        <v>1688</v>
      </c>
      <c r="D81" s="388" t="s">
        <v>1718</v>
      </c>
      <c r="E81" s="209" t="s">
        <v>190</v>
      </c>
      <c r="F81" s="209" t="s">
        <v>190</v>
      </c>
      <c r="G81" s="209" t="s">
        <v>190</v>
      </c>
      <c r="H81" s="209" t="s">
        <v>190</v>
      </c>
      <c r="I81" s="209" t="s">
        <v>190</v>
      </c>
      <c r="J81" s="209" t="s">
        <v>190</v>
      </c>
      <c r="K81" s="209" t="s">
        <v>190</v>
      </c>
      <c r="L81" s="209" t="s">
        <v>190</v>
      </c>
      <c r="M81" s="209" t="s">
        <v>190</v>
      </c>
      <c r="N81" s="209" t="s">
        <v>190</v>
      </c>
      <c r="O81" s="209" t="s">
        <v>190</v>
      </c>
      <c r="P81" s="209" t="s">
        <v>190</v>
      </c>
      <c r="Q81" s="209" t="s">
        <v>190</v>
      </c>
      <c r="R81" s="209" t="s">
        <v>190</v>
      </c>
      <c r="S81" s="209" t="s">
        <v>190</v>
      </c>
      <c r="T81" s="209" t="s">
        <v>190</v>
      </c>
      <c r="U81" s="209" t="s">
        <v>190</v>
      </c>
      <c r="V81" s="209" t="s">
        <v>190</v>
      </c>
      <c r="W81" s="209" t="s">
        <v>190</v>
      </c>
      <c r="X81" s="209" t="s">
        <v>190</v>
      </c>
      <c r="Y81" s="209" t="s">
        <v>190</v>
      </c>
      <c r="Z81" s="209" t="s">
        <v>190</v>
      </c>
      <c r="AA81" s="209" t="s">
        <v>190</v>
      </c>
      <c r="AB81" s="209" t="s">
        <v>190</v>
      </c>
      <c r="AC81" s="209" t="s">
        <v>190</v>
      </c>
      <c r="AD81" s="209" t="s">
        <v>190</v>
      </c>
    </row>
    <row r="82" spans="1:30" s="510" customFormat="1" ht="33" customHeight="1" x14ac:dyDescent="0.25">
      <c r="B82" s="76" t="s">
        <v>183</v>
      </c>
      <c r="C82" s="399" t="s">
        <v>732</v>
      </c>
      <c r="D82" s="76" t="s">
        <v>760</v>
      </c>
      <c r="E82" s="209" t="s">
        <v>190</v>
      </c>
      <c r="F82" s="209" t="s">
        <v>190</v>
      </c>
      <c r="G82" s="209" t="s">
        <v>190</v>
      </c>
      <c r="H82" s="209" t="s">
        <v>190</v>
      </c>
      <c r="I82" s="209" t="s">
        <v>190</v>
      </c>
      <c r="J82" s="209" t="s">
        <v>190</v>
      </c>
      <c r="K82" s="209" t="s">
        <v>190</v>
      </c>
      <c r="L82" s="209" t="s">
        <v>190</v>
      </c>
      <c r="M82" s="209" t="s">
        <v>190</v>
      </c>
      <c r="N82" s="209" t="s">
        <v>190</v>
      </c>
      <c r="O82" s="209" t="s">
        <v>190</v>
      </c>
      <c r="P82" s="209" t="s">
        <v>190</v>
      </c>
      <c r="Q82" s="209" t="s">
        <v>190</v>
      </c>
      <c r="R82" s="209" t="s">
        <v>190</v>
      </c>
      <c r="S82" s="209" t="s">
        <v>190</v>
      </c>
      <c r="T82" s="209" t="s">
        <v>190</v>
      </c>
      <c r="U82" s="209">
        <v>0.25</v>
      </c>
      <c r="V82" s="209" t="s">
        <v>190</v>
      </c>
      <c r="W82" s="209" t="s">
        <v>190</v>
      </c>
      <c r="X82" s="209" t="s">
        <v>190</v>
      </c>
      <c r="Y82" s="209" t="s">
        <v>190</v>
      </c>
      <c r="Z82" s="209" t="s">
        <v>190</v>
      </c>
      <c r="AA82" s="209" t="s">
        <v>190</v>
      </c>
      <c r="AB82" s="209" t="s">
        <v>190</v>
      </c>
      <c r="AC82" s="209" t="s">
        <v>190</v>
      </c>
      <c r="AD82" s="209" t="s">
        <v>190</v>
      </c>
    </row>
    <row r="83" spans="1:30" ht="48" customHeight="1" x14ac:dyDescent="0.25">
      <c r="A83" s="105"/>
      <c r="B83" s="394" t="s">
        <v>185</v>
      </c>
      <c r="C83" s="395" t="s">
        <v>186</v>
      </c>
      <c r="D83" s="394" t="s">
        <v>93</v>
      </c>
      <c r="E83" s="488" t="s">
        <v>190</v>
      </c>
      <c r="F83" s="488" t="s">
        <v>190</v>
      </c>
      <c r="G83" s="488" t="s">
        <v>190</v>
      </c>
      <c r="H83" s="488" t="s">
        <v>190</v>
      </c>
      <c r="I83" s="488" t="s">
        <v>190</v>
      </c>
      <c r="J83" s="488" t="s">
        <v>190</v>
      </c>
      <c r="K83" s="488" t="s">
        <v>190</v>
      </c>
      <c r="L83" s="488" t="s">
        <v>190</v>
      </c>
      <c r="M83" s="488" t="s">
        <v>190</v>
      </c>
      <c r="N83" s="488" t="s">
        <v>190</v>
      </c>
      <c r="O83" s="488" t="s">
        <v>190</v>
      </c>
      <c r="P83" s="488" t="s">
        <v>190</v>
      </c>
      <c r="Q83" s="488" t="s">
        <v>190</v>
      </c>
      <c r="R83" s="488" t="s">
        <v>190</v>
      </c>
      <c r="S83" s="488" t="s">
        <v>190</v>
      </c>
      <c r="T83" s="488" t="s">
        <v>190</v>
      </c>
      <c r="U83" s="488" t="s">
        <v>190</v>
      </c>
      <c r="V83" s="488" t="s">
        <v>190</v>
      </c>
      <c r="W83" s="488" t="s">
        <v>190</v>
      </c>
      <c r="X83" s="488" t="s">
        <v>190</v>
      </c>
      <c r="Y83" s="488" t="s">
        <v>190</v>
      </c>
      <c r="Z83" s="488" t="s">
        <v>190</v>
      </c>
      <c r="AA83" s="488" t="s">
        <v>190</v>
      </c>
      <c r="AB83" s="488" t="s">
        <v>190</v>
      </c>
      <c r="AC83" s="488" t="s">
        <v>190</v>
      </c>
      <c r="AD83" s="488" t="s">
        <v>190</v>
      </c>
    </row>
    <row r="84" spans="1:30" ht="48" customHeight="1" x14ac:dyDescent="0.25">
      <c r="A84" s="105"/>
      <c r="B84" s="394" t="s">
        <v>187</v>
      </c>
      <c r="C84" s="395" t="s">
        <v>188</v>
      </c>
      <c r="D84" s="394" t="s">
        <v>93</v>
      </c>
      <c r="E84" s="488" t="s">
        <v>190</v>
      </c>
      <c r="F84" s="488" t="s">
        <v>190</v>
      </c>
      <c r="G84" s="488" t="s">
        <v>190</v>
      </c>
      <c r="H84" s="488" t="s">
        <v>190</v>
      </c>
      <c r="I84" s="488" t="s">
        <v>190</v>
      </c>
      <c r="J84" s="488" t="s">
        <v>190</v>
      </c>
      <c r="K84" s="488" t="s">
        <v>190</v>
      </c>
      <c r="L84" s="488" t="s">
        <v>190</v>
      </c>
      <c r="M84" s="488" t="s">
        <v>190</v>
      </c>
      <c r="N84" s="488" t="s">
        <v>190</v>
      </c>
      <c r="O84" s="488" t="s">
        <v>190</v>
      </c>
      <c r="P84" s="488" t="s">
        <v>190</v>
      </c>
      <c r="Q84" s="488" t="s">
        <v>190</v>
      </c>
      <c r="R84" s="488" t="s">
        <v>190</v>
      </c>
      <c r="S84" s="488" t="s">
        <v>190</v>
      </c>
      <c r="T84" s="488" t="s">
        <v>190</v>
      </c>
      <c r="U84" s="488" t="s">
        <v>190</v>
      </c>
      <c r="V84" s="488" t="s">
        <v>190</v>
      </c>
      <c r="W84" s="488" t="s">
        <v>190</v>
      </c>
      <c r="X84" s="488" t="s">
        <v>190</v>
      </c>
      <c r="Y84" s="488" t="s">
        <v>190</v>
      </c>
      <c r="Z84" s="488" t="s">
        <v>190</v>
      </c>
      <c r="AA84" s="488" t="s">
        <v>190</v>
      </c>
      <c r="AB84" s="488" t="s">
        <v>190</v>
      </c>
      <c r="AC84" s="488" t="s">
        <v>190</v>
      </c>
      <c r="AD84" s="488" t="s">
        <v>190</v>
      </c>
    </row>
    <row r="85" spans="1:30" s="510" customFormat="1" ht="33" customHeight="1" x14ac:dyDescent="0.25">
      <c r="B85" s="388" t="s">
        <v>187</v>
      </c>
      <c r="C85" s="518" t="s">
        <v>713</v>
      </c>
      <c r="D85" s="388" t="s">
        <v>731</v>
      </c>
      <c r="E85" s="209" t="s">
        <v>190</v>
      </c>
      <c r="F85" s="209" t="s">
        <v>190</v>
      </c>
      <c r="G85" s="209" t="s">
        <v>190</v>
      </c>
      <c r="H85" s="209" t="s">
        <v>190</v>
      </c>
      <c r="I85" s="209" t="s">
        <v>190</v>
      </c>
      <c r="J85" s="209" t="s">
        <v>190</v>
      </c>
      <c r="K85" s="209" t="s">
        <v>190</v>
      </c>
      <c r="L85" s="209" t="s">
        <v>190</v>
      </c>
      <c r="M85" s="209" t="s">
        <v>190</v>
      </c>
      <c r="N85" s="209" t="s">
        <v>190</v>
      </c>
      <c r="O85" s="209" t="s">
        <v>190</v>
      </c>
      <c r="P85" s="209" t="s">
        <v>190</v>
      </c>
      <c r="Q85" s="209" t="s">
        <v>190</v>
      </c>
      <c r="R85" s="209" t="s">
        <v>190</v>
      </c>
      <c r="S85" s="209" t="s">
        <v>190</v>
      </c>
      <c r="T85" s="209" t="s">
        <v>190</v>
      </c>
      <c r="U85" s="209" t="s">
        <v>190</v>
      </c>
      <c r="V85" s="209" t="s">
        <v>190</v>
      </c>
      <c r="W85" s="209" t="s">
        <v>190</v>
      </c>
      <c r="X85" s="209" t="s">
        <v>190</v>
      </c>
      <c r="Y85" s="209" t="s">
        <v>190</v>
      </c>
      <c r="Z85" s="209" t="s">
        <v>190</v>
      </c>
      <c r="AA85" s="209" t="s">
        <v>190</v>
      </c>
      <c r="AB85" s="209" t="s">
        <v>190</v>
      </c>
      <c r="AC85" s="209" t="s">
        <v>190</v>
      </c>
      <c r="AD85" s="209" t="s">
        <v>190</v>
      </c>
    </row>
    <row r="86" spans="1:30" s="510" customFormat="1" ht="33" customHeight="1" x14ac:dyDescent="0.25">
      <c r="B86" s="388" t="s">
        <v>187</v>
      </c>
      <c r="C86" s="518" t="s">
        <v>714</v>
      </c>
      <c r="D86" s="388" t="s">
        <v>734</v>
      </c>
      <c r="E86" s="209" t="s">
        <v>190</v>
      </c>
      <c r="F86" s="209" t="s">
        <v>190</v>
      </c>
      <c r="G86" s="209" t="s">
        <v>190</v>
      </c>
      <c r="H86" s="209" t="s">
        <v>190</v>
      </c>
      <c r="I86" s="209" t="s">
        <v>190</v>
      </c>
      <c r="J86" s="209" t="s">
        <v>190</v>
      </c>
      <c r="K86" s="209" t="s">
        <v>190</v>
      </c>
      <c r="L86" s="209" t="s">
        <v>190</v>
      </c>
      <c r="M86" s="209" t="s">
        <v>190</v>
      </c>
      <c r="N86" s="209" t="s">
        <v>190</v>
      </c>
      <c r="O86" s="209" t="s">
        <v>190</v>
      </c>
      <c r="P86" s="209" t="s">
        <v>190</v>
      </c>
      <c r="Q86" s="209" t="s">
        <v>190</v>
      </c>
      <c r="R86" s="209" t="s">
        <v>190</v>
      </c>
      <c r="S86" s="209" t="s">
        <v>190</v>
      </c>
      <c r="T86" s="209" t="s">
        <v>190</v>
      </c>
      <c r="U86" s="209" t="s">
        <v>190</v>
      </c>
      <c r="V86" s="209" t="s">
        <v>190</v>
      </c>
      <c r="W86" s="209" t="s">
        <v>190</v>
      </c>
      <c r="X86" s="209" t="s">
        <v>190</v>
      </c>
      <c r="Y86" s="209" t="s">
        <v>190</v>
      </c>
      <c r="Z86" s="209" t="s">
        <v>190</v>
      </c>
      <c r="AA86" s="209" t="s">
        <v>190</v>
      </c>
      <c r="AB86" s="209" t="s">
        <v>190</v>
      </c>
      <c r="AC86" s="209" t="s">
        <v>190</v>
      </c>
      <c r="AD86" s="209" t="s">
        <v>190</v>
      </c>
    </row>
    <row r="87" spans="1:30" s="510" customFormat="1" ht="33" customHeight="1" x14ac:dyDescent="0.25">
      <c r="B87" s="388" t="s">
        <v>187</v>
      </c>
      <c r="C87" s="518" t="s">
        <v>715</v>
      </c>
      <c r="D87" s="388" t="s">
        <v>735</v>
      </c>
      <c r="E87" s="209" t="s">
        <v>190</v>
      </c>
      <c r="F87" s="209" t="s">
        <v>190</v>
      </c>
      <c r="G87" s="209" t="s">
        <v>190</v>
      </c>
      <c r="H87" s="209" t="s">
        <v>190</v>
      </c>
      <c r="I87" s="209" t="s">
        <v>190</v>
      </c>
      <c r="J87" s="209" t="s">
        <v>190</v>
      </c>
      <c r="K87" s="209" t="s">
        <v>190</v>
      </c>
      <c r="L87" s="209" t="s">
        <v>190</v>
      </c>
      <c r="M87" s="209" t="s">
        <v>190</v>
      </c>
      <c r="N87" s="209" t="s">
        <v>190</v>
      </c>
      <c r="O87" s="209" t="s">
        <v>190</v>
      </c>
      <c r="P87" s="209" t="s">
        <v>190</v>
      </c>
      <c r="Q87" s="209" t="s">
        <v>190</v>
      </c>
      <c r="R87" s="209" t="s">
        <v>190</v>
      </c>
      <c r="S87" s="209" t="s">
        <v>190</v>
      </c>
      <c r="T87" s="209" t="s">
        <v>190</v>
      </c>
      <c r="U87" s="209" t="s">
        <v>190</v>
      </c>
      <c r="V87" s="209" t="s">
        <v>190</v>
      </c>
      <c r="W87" s="209" t="s">
        <v>190</v>
      </c>
      <c r="X87" s="209" t="s">
        <v>190</v>
      </c>
      <c r="Y87" s="209" t="s">
        <v>190</v>
      </c>
      <c r="Z87" s="209" t="s">
        <v>190</v>
      </c>
      <c r="AA87" s="209" t="s">
        <v>190</v>
      </c>
      <c r="AB87" s="209" t="s">
        <v>190</v>
      </c>
      <c r="AC87" s="209" t="s">
        <v>190</v>
      </c>
      <c r="AD87" s="209" t="s">
        <v>190</v>
      </c>
    </row>
    <row r="88" spans="1:30" s="510" customFormat="1" ht="33" customHeight="1" x14ac:dyDescent="0.25">
      <c r="B88" s="388" t="s">
        <v>187</v>
      </c>
      <c r="C88" s="491" t="s">
        <v>761</v>
      </c>
      <c r="D88" s="390" t="s">
        <v>762</v>
      </c>
      <c r="E88" s="209" t="s">
        <v>190</v>
      </c>
      <c r="F88" s="209" t="s">
        <v>190</v>
      </c>
      <c r="G88" s="209" t="s">
        <v>190</v>
      </c>
      <c r="H88" s="209" t="s">
        <v>190</v>
      </c>
      <c r="I88" s="209" t="s">
        <v>190</v>
      </c>
      <c r="J88" s="209" t="s">
        <v>190</v>
      </c>
      <c r="K88" s="209" t="s">
        <v>190</v>
      </c>
      <c r="L88" s="209" t="s">
        <v>190</v>
      </c>
      <c r="M88" s="209" t="s">
        <v>190</v>
      </c>
      <c r="N88" s="209" t="s">
        <v>190</v>
      </c>
      <c r="O88" s="209" t="s">
        <v>190</v>
      </c>
      <c r="P88" s="209" t="s">
        <v>190</v>
      </c>
      <c r="Q88" s="209" t="s">
        <v>190</v>
      </c>
      <c r="R88" s="209" t="s">
        <v>190</v>
      </c>
      <c r="S88" s="209" t="s">
        <v>190</v>
      </c>
      <c r="T88" s="209" t="s">
        <v>190</v>
      </c>
      <c r="U88" s="209" t="s">
        <v>190</v>
      </c>
      <c r="V88" s="209" t="s">
        <v>190</v>
      </c>
      <c r="W88" s="209" t="s">
        <v>190</v>
      </c>
      <c r="X88" s="209" t="s">
        <v>190</v>
      </c>
      <c r="Y88" s="209" t="s">
        <v>190</v>
      </c>
      <c r="Z88" s="209" t="s">
        <v>190</v>
      </c>
      <c r="AA88" s="209" t="s">
        <v>190</v>
      </c>
      <c r="AB88" s="209" t="s">
        <v>190</v>
      </c>
      <c r="AC88" s="209" t="s">
        <v>190</v>
      </c>
      <c r="AD88" s="209" t="s">
        <v>190</v>
      </c>
    </row>
    <row r="89" spans="1:30" x14ac:dyDescent="0.25">
      <c r="A89" s="105"/>
    </row>
  </sheetData>
  <sheetProtection formatCells="0" formatColumns="0" formatRows="0" insertColumns="0" insertRows="0" insertHyperlinks="0" deleteColumns="0" deleteRows="0" sort="0" autoFilter="0" pivotTables="0"/>
  <mergeCells count="25">
    <mergeCell ref="B9:AD9"/>
    <mergeCell ref="B13:Y13"/>
    <mergeCell ref="B14:B17"/>
    <mergeCell ref="C14:C17"/>
    <mergeCell ref="D14:D17"/>
    <mergeCell ref="E14:E17"/>
    <mergeCell ref="F14:J15"/>
    <mergeCell ref="B7:AD7"/>
    <mergeCell ref="Z1:AD1"/>
    <mergeCell ref="Z2:AD2"/>
    <mergeCell ref="Z3:AD3"/>
    <mergeCell ref="B4:AD4"/>
    <mergeCell ref="B6:AD6"/>
    <mergeCell ref="F16:J16"/>
    <mergeCell ref="K16:O16"/>
    <mergeCell ref="K14:AD14"/>
    <mergeCell ref="K15:O15"/>
    <mergeCell ref="C11:AD11"/>
    <mergeCell ref="C12:AD12"/>
    <mergeCell ref="P15:T15"/>
    <mergeCell ref="U15:Y15"/>
    <mergeCell ref="Z15:AD15"/>
    <mergeCell ref="P16:T16"/>
    <mergeCell ref="U16:Y16"/>
    <mergeCell ref="Z16:AD16"/>
  </mergeCells>
  <conditionalFormatting sqref="D30:D31 B88 D58:D66 C43:C50 D43:D52 B39:B50">
    <cfRule type="containsText" dxfId="241" priority="64" operator="containsText" text="Наименование инвестиционного проекта">
      <formula>NOT(ISERROR(SEARCH("Наименование инвестиционного проекта",B30)))</formula>
    </cfRule>
  </conditionalFormatting>
  <conditionalFormatting sqref="C39:C42 B51:C54 B64:C73 B58:C61 B76:C79 B74:B75 B82:C87">
    <cfRule type="containsText" dxfId="240" priority="77" operator="containsText" text="Наименование инвестиционного проекта">
      <formula>NOT(ISERROR(SEARCH("Наименование инвестиционного проекта",B39)))</formula>
    </cfRule>
  </conditionalFormatting>
  <conditionalFormatting sqref="B64:C73 B53:C54 B30:D31 B39:C42 B58:D60 B88 D61:D66 B61:C61 B43:D52 B76:C79 B38:D38 B74:D75 B82:C87">
    <cfRule type="cellIs" dxfId="239" priority="76" operator="equal">
      <formula>0</formula>
    </cfRule>
  </conditionalFormatting>
  <conditionalFormatting sqref="B19:C19 B28:C28 B27">
    <cfRule type="cellIs" dxfId="238" priority="75" operator="equal">
      <formula>0</formula>
    </cfRule>
  </conditionalFormatting>
  <conditionalFormatting sqref="B29">
    <cfRule type="cellIs" dxfId="237" priority="74" operator="equal">
      <formula>0</formula>
    </cfRule>
  </conditionalFormatting>
  <conditionalFormatting sqref="B33 B34:C37">
    <cfRule type="cellIs" dxfId="236" priority="73" operator="equal">
      <formula>0</formula>
    </cfRule>
  </conditionalFormatting>
  <conditionalFormatting sqref="B55:C55">
    <cfRule type="cellIs" dxfId="235" priority="71" operator="equal">
      <formula>0</formula>
    </cfRule>
  </conditionalFormatting>
  <conditionalFormatting sqref="B56:C57">
    <cfRule type="cellIs" dxfId="234" priority="70" operator="equal">
      <formula>0</formula>
    </cfRule>
  </conditionalFormatting>
  <conditionalFormatting sqref="C29">
    <cfRule type="cellIs" dxfId="233" priority="69" operator="equal">
      <formula>0</formula>
    </cfRule>
  </conditionalFormatting>
  <conditionalFormatting sqref="C33">
    <cfRule type="cellIs" dxfId="232" priority="68" operator="equal">
      <formula>0</formula>
    </cfRule>
  </conditionalFormatting>
  <conditionalFormatting sqref="C26:C27">
    <cfRule type="cellIs" dxfId="231" priority="67" operator="equal">
      <formula>0</formula>
    </cfRule>
  </conditionalFormatting>
  <conditionalFormatting sqref="B62:C62">
    <cfRule type="cellIs" dxfId="230" priority="66" operator="equal">
      <formula>0</formula>
    </cfRule>
  </conditionalFormatting>
  <conditionalFormatting sqref="B63:C63">
    <cfRule type="cellIs" dxfId="229" priority="65" operator="equal">
      <formula>0</formula>
    </cfRule>
  </conditionalFormatting>
  <conditionalFormatting sqref="B19">
    <cfRule type="cellIs" dxfId="228" priority="63" operator="equal">
      <formula>0</formula>
    </cfRule>
  </conditionalFormatting>
  <conditionalFormatting sqref="D68:D73 D19 D39:D42 D53:D57 D26:D28 D76:D79 D82:D87">
    <cfRule type="containsText" dxfId="227" priority="62" operator="containsText" text="Наименование инвестиционного проекта">
      <formula>NOT(ISERROR(SEARCH("Наименование инвестиционного проекта",D19)))</formula>
    </cfRule>
  </conditionalFormatting>
  <conditionalFormatting sqref="D68:D73 D39:D42 D53:D57 D19 D26:D28 D76:D79 D82:D87">
    <cfRule type="cellIs" dxfId="226" priority="61" operator="equal">
      <formula>0</formula>
    </cfRule>
  </conditionalFormatting>
  <conditionalFormatting sqref="D33 D36:D37">
    <cfRule type="cellIs" dxfId="225" priority="60" operator="equal">
      <formula>0</formula>
    </cfRule>
  </conditionalFormatting>
  <conditionalFormatting sqref="D67">
    <cfRule type="cellIs" dxfId="224" priority="58" operator="equal">
      <formula>0</formula>
    </cfRule>
  </conditionalFormatting>
  <conditionalFormatting sqref="D34:D35 D29 D20:D25">
    <cfRule type="containsText" dxfId="223" priority="57" operator="containsText" text="Наименование инвестиционного проекта">
      <formula>NOT(ISERROR(SEARCH("Наименование инвестиционного проекта",D20)))</formula>
    </cfRule>
  </conditionalFormatting>
  <conditionalFormatting sqref="D34:D35 D29 D20:D25">
    <cfRule type="cellIs" dxfId="222" priority="56" operator="equal">
      <formula>0</formula>
    </cfRule>
  </conditionalFormatting>
  <conditionalFormatting sqref="E62:E63">
    <cfRule type="containsText" dxfId="221" priority="55" operator="containsText" text="Наименование инвестиционного проекта">
      <formula>NOT(ISERROR(SEARCH("Наименование инвестиционного проекта",E62)))</formula>
    </cfRule>
  </conditionalFormatting>
  <conditionalFormatting sqref="E62:E63">
    <cfRule type="cellIs" dxfId="220" priority="54" operator="equal">
      <formula>0</formula>
    </cfRule>
  </conditionalFormatting>
  <conditionalFormatting sqref="F62:F63 P62:P63 U62:U63 Z62:Z63">
    <cfRule type="containsText" dxfId="219" priority="53" operator="containsText" text="Наименование инвестиционного проекта">
      <formula>NOT(ISERROR(SEARCH("Наименование инвестиционного проекта",F62)))</formula>
    </cfRule>
  </conditionalFormatting>
  <conditionalFormatting sqref="F62:F63 P62:P63 U62:U63 Z62:Z63">
    <cfRule type="cellIs" dxfId="218" priority="52" operator="equal">
      <formula>0</formula>
    </cfRule>
  </conditionalFormatting>
  <conditionalFormatting sqref="G62:G63 Q62:Q63 V62:V63 AA62:AA63">
    <cfRule type="containsText" dxfId="217" priority="51" operator="containsText" text="Наименование инвестиционного проекта">
      <formula>NOT(ISERROR(SEARCH("Наименование инвестиционного проекта",G62)))</formula>
    </cfRule>
  </conditionalFormatting>
  <conditionalFormatting sqref="G62:G63 Q62:Q63 V62:V63 AA62:AA63">
    <cfRule type="cellIs" dxfId="216" priority="50" operator="equal">
      <formula>0</formula>
    </cfRule>
  </conditionalFormatting>
  <conditionalFormatting sqref="H62:J63 R62:T63 W62:Y63 AB62:AD63">
    <cfRule type="containsText" dxfId="215" priority="49" operator="containsText" text="Наименование инвестиционного проекта">
      <formula>NOT(ISERROR(SEARCH("Наименование инвестиционного проекта",H62)))</formula>
    </cfRule>
  </conditionalFormatting>
  <conditionalFormatting sqref="H62:J63 R62:T63 W62:Y63 AB62:AD63">
    <cfRule type="cellIs" dxfId="214" priority="48" operator="equal">
      <formula>0</formula>
    </cfRule>
  </conditionalFormatting>
  <conditionalFormatting sqref="E65">
    <cfRule type="containsText" dxfId="213" priority="47" operator="containsText" text="Наименование инвестиционного проекта">
      <formula>NOT(ISERROR(SEARCH("Наименование инвестиционного проекта",E65)))</formula>
    </cfRule>
  </conditionalFormatting>
  <conditionalFormatting sqref="E65">
    <cfRule type="cellIs" dxfId="212" priority="46" operator="equal">
      <formula>0</formula>
    </cfRule>
  </conditionalFormatting>
  <conditionalFormatting sqref="F65:J65 P65:AD65">
    <cfRule type="containsText" dxfId="211" priority="45" operator="containsText" text="Наименование инвестиционного проекта">
      <formula>NOT(ISERROR(SEARCH("Наименование инвестиционного проекта",F65)))</formula>
    </cfRule>
  </conditionalFormatting>
  <conditionalFormatting sqref="F65:J65 P65:AD65">
    <cfRule type="cellIs" dxfId="210" priority="44" operator="equal">
      <formula>0</formula>
    </cfRule>
  </conditionalFormatting>
  <conditionalFormatting sqref="E59:E61">
    <cfRule type="containsText" dxfId="209" priority="43" operator="containsText" text="Наименование инвестиционного проекта">
      <formula>NOT(ISERROR(SEARCH("Наименование инвестиционного проекта",E59)))</formula>
    </cfRule>
  </conditionalFormatting>
  <conditionalFormatting sqref="E59:E61">
    <cfRule type="cellIs" dxfId="208" priority="42" operator="equal">
      <formula>0</formula>
    </cfRule>
  </conditionalFormatting>
  <conditionalFormatting sqref="P59:AD61 F59:J61">
    <cfRule type="containsText" dxfId="207" priority="41" operator="containsText" text="Наименование инвестиционного проекта">
      <formula>NOT(ISERROR(SEARCH("Наименование инвестиционного проекта",F59)))</formula>
    </cfRule>
  </conditionalFormatting>
  <conditionalFormatting sqref="P59:AD61 F59:J61">
    <cfRule type="cellIs" dxfId="206" priority="40" operator="equal">
      <formula>0</formula>
    </cfRule>
  </conditionalFormatting>
  <conditionalFormatting sqref="E58:J58 P58:AD58">
    <cfRule type="containsText" dxfId="205" priority="39" operator="containsText" text="Наименование инвестиционного проекта">
      <formula>NOT(ISERROR(SEARCH("Наименование инвестиционного проекта",E58)))</formula>
    </cfRule>
  </conditionalFormatting>
  <conditionalFormatting sqref="E58:J58 P58:AD58">
    <cfRule type="cellIs" dxfId="204" priority="38" operator="equal">
      <formula>0</formula>
    </cfRule>
  </conditionalFormatting>
  <conditionalFormatting sqref="C88">
    <cfRule type="cellIs" dxfId="203" priority="33" operator="equal">
      <formula>0</formula>
    </cfRule>
  </conditionalFormatting>
  <conditionalFormatting sqref="D88">
    <cfRule type="cellIs" dxfId="202" priority="26" operator="equal">
      <formula>0</formula>
    </cfRule>
  </conditionalFormatting>
  <conditionalFormatting sqref="D88">
    <cfRule type="containsText" dxfId="201" priority="27" operator="containsText" text="Наименование инвестиционного проекта">
      <formula>NOT(ISERROR(SEARCH("Наименование инвестиционного проекта",D88)))</formula>
    </cfRule>
  </conditionalFormatting>
  <conditionalFormatting sqref="K62:K63">
    <cfRule type="containsText" dxfId="200" priority="25" operator="containsText" text="Наименование инвестиционного проекта">
      <formula>NOT(ISERROR(SEARCH("Наименование инвестиционного проекта",K62)))</formula>
    </cfRule>
  </conditionalFormatting>
  <conditionalFormatting sqref="K62:K63">
    <cfRule type="cellIs" dxfId="199" priority="24" operator="equal">
      <formula>0</formula>
    </cfRule>
  </conditionalFormatting>
  <conditionalFormatting sqref="L62:L63">
    <cfRule type="containsText" dxfId="198" priority="23" operator="containsText" text="Наименование инвестиционного проекта">
      <formula>NOT(ISERROR(SEARCH("Наименование инвестиционного проекта",L62)))</formula>
    </cfRule>
  </conditionalFormatting>
  <conditionalFormatting sqref="L62:L63">
    <cfRule type="cellIs" dxfId="197" priority="22" operator="equal">
      <formula>0</formula>
    </cfRule>
  </conditionalFormatting>
  <conditionalFormatting sqref="M62:O63">
    <cfRule type="containsText" dxfId="196" priority="21" operator="containsText" text="Наименование инвестиционного проекта">
      <formula>NOT(ISERROR(SEARCH("Наименование инвестиционного проекта",M62)))</formula>
    </cfRule>
  </conditionalFormatting>
  <conditionalFormatting sqref="M62:O63">
    <cfRule type="cellIs" dxfId="195" priority="20" operator="equal">
      <formula>0</formula>
    </cfRule>
  </conditionalFormatting>
  <conditionalFormatting sqref="K65:O65">
    <cfRule type="containsText" dxfId="194" priority="19" operator="containsText" text="Наименование инвестиционного проекта">
      <formula>NOT(ISERROR(SEARCH("Наименование инвестиционного проекта",K65)))</formula>
    </cfRule>
  </conditionalFormatting>
  <conditionalFormatting sqref="K65:O65">
    <cfRule type="cellIs" dxfId="193" priority="18" operator="equal">
      <formula>0</formula>
    </cfRule>
  </conditionalFormatting>
  <conditionalFormatting sqref="K59:O61">
    <cfRule type="containsText" dxfId="192" priority="17" operator="containsText" text="Наименование инвестиционного проекта">
      <formula>NOT(ISERROR(SEARCH("Наименование инвестиционного проекта",K59)))</formula>
    </cfRule>
  </conditionalFormatting>
  <conditionalFormatting sqref="K59:O61">
    <cfRule type="cellIs" dxfId="191" priority="16" operator="equal">
      <formula>0</formula>
    </cfRule>
  </conditionalFormatting>
  <conditionalFormatting sqref="K58:O58">
    <cfRule type="containsText" dxfId="190" priority="15" operator="containsText" text="Наименование инвестиционного проекта">
      <formula>NOT(ISERROR(SEARCH("Наименование инвестиционного проекта",K58)))</formula>
    </cfRule>
  </conditionalFormatting>
  <conditionalFormatting sqref="K58:O58">
    <cfRule type="cellIs" dxfId="189" priority="14" operator="equal">
      <formula>0</formula>
    </cfRule>
  </conditionalFormatting>
  <conditionalFormatting sqref="B80:D81">
    <cfRule type="cellIs" dxfId="188" priority="6" operator="equal">
      <formula>0</formula>
    </cfRule>
  </conditionalFormatting>
  <conditionalFormatting sqref="B80:D81">
    <cfRule type="containsText" dxfId="187" priority="7" operator="containsText" text="Наименование инвестиционного проекта">
      <formula>NOT(ISERROR(SEARCH("Наименование инвестиционного проекта",B80)))</formula>
    </cfRule>
  </conditionalFormatting>
  <conditionalFormatting sqref="D32">
    <cfRule type="cellIs" dxfId="186" priority="1" operator="equal">
      <formula>0</formula>
    </cfRule>
  </conditionalFormatting>
  <conditionalFormatting sqref="B32">
    <cfRule type="cellIs" dxfId="185" priority="5" operator="equal">
      <formula>0</formula>
    </cfRule>
  </conditionalFormatting>
  <conditionalFormatting sqref="C32">
    <cfRule type="cellIs" dxfId="184" priority="3" operator="equal">
      <formula>0</formula>
    </cfRule>
  </conditionalFormatting>
  <conditionalFormatting sqref="C32">
    <cfRule type="containsText" dxfId="183" priority="4" operator="containsText" text="Наименование инвестиционного проекта">
      <formula>NOT(ISERROR(SEARCH("Наименование инвестиционного проекта",C32)))</formula>
    </cfRule>
  </conditionalFormatting>
  <conditionalFormatting sqref="D32">
    <cfRule type="containsText" dxfId="182" priority="2" operator="containsText" text="Наименование инвестиционного проекта">
      <formula>NOT(ISERROR(SEARCH("Наименование инвестиционного проекта",D32)))</formula>
    </cfRule>
  </conditionalFormatting>
  <pageMargins left="0.70866141732283472" right="0.70866141732283472" top="0.74803149606299213" bottom="0.74803149606299213" header="0.31496062992125984" footer="0.31496062992125984"/>
  <pageSetup paperSize="8" scale="1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A1:AT91"/>
  <sheetViews>
    <sheetView view="pageBreakPreview" zoomScale="70" zoomScaleNormal="100" zoomScaleSheetLayoutView="70" workbookViewId="0">
      <pane xSplit="3" ySplit="20" topLeftCell="D75" activePane="bottomRight" state="frozen"/>
      <selection activeCell="A15" sqref="A15"/>
      <selection pane="topRight" activeCell="D15" sqref="D15"/>
      <selection pane="bottomLeft" activeCell="A21" sqref="A21"/>
      <selection pane="bottomRight" activeCell="B33" sqref="B33:D33"/>
    </sheetView>
  </sheetViews>
  <sheetFormatPr defaultRowHeight="15.75" x14ac:dyDescent="0.25"/>
  <cols>
    <col min="1" max="1" width="6.7109375" style="104" customWidth="1"/>
    <col min="2" max="2" width="13.7109375" style="104" customWidth="1"/>
    <col min="3" max="3" width="101.85546875" style="104" customWidth="1"/>
    <col min="4" max="4" width="27.7109375" style="104" bestFit="1" customWidth="1"/>
    <col min="5" max="5" width="32.140625" style="104" customWidth="1"/>
    <col min="6" max="7" width="33.85546875" style="104" customWidth="1"/>
    <col min="8" max="8" width="28.7109375" style="104" customWidth="1"/>
    <col min="9" max="9" width="5.28515625" style="104" customWidth="1"/>
    <col min="10" max="10" width="5" style="104" customWidth="1"/>
    <col min="11" max="12" width="3.85546875" style="104" customWidth="1"/>
    <col min="13" max="13" width="4.7109375" style="104" customWidth="1"/>
    <col min="14" max="16" width="6.5703125" style="104" customWidth="1"/>
    <col min="17" max="17" width="4.42578125" style="104" customWidth="1"/>
    <col min="18" max="18" width="5.140625" style="104" customWidth="1"/>
    <col min="19" max="19" width="4.42578125" style="104" customWidth="1"/>
    <col min="20" max="20" width="5" style="104" customWidth="1"/>
    <col min="21" max="23" width="6.5703125" style="104" customWidth="1"/>
    <col min="24" max="24" width="7" style="104" customWidth="1"/>
    <col min="25" max="25" width="6.5703125" style="104" customWidth="1"/>
    <col min="26" max="26" width="7.42578125" style="104" customWidth="1"/>
    <col min="27" max="27" width="4" style="104" customWidth="1"/>
    <col min="28" max="28" width="6.5703125" style="104" customWidth="1"/>
    <col min="29" max="29" width="18.42578125" style="104" customWidth="1"/>
    <col min="30" max="30" width="24.28515625" style="104" customWidth="1"/>
    <col min="31" max="31" width="14.42578125" style="104" customWidth="1"/>
    <col min="32" max="32" width="25.5703125" style="104" customWidth="1"/>
    <col min="33" max="33" width="12.42578125" style="104" customWidth="1"/>
    <col min="34" max="34" width="19.85546875" style="104" customWidth="1"/>
    <col min="35" max="36" width="4.7109375" style="104" customWidth="1"/>
    <col min="37" max="37" width="4.28515625" style="104" customWidth="1"/>
    <col min="38" max="38" width="4.42578125" style="104" customWidth="1"/>
    <col min="39" max="39" width="5.140625" style="104" customWidth="1"/>
    <col min="40" max="40" width="5.7109375" style="104" customWidth="1"/>
    <col min="41" max="41" width="6.28515625" style="104" customWidth="1"/>
    <col min="42" max="42" width="6.5703125" style="104" customWidth="1"/>
    <col min="43" max="43" width="6.28515625" style="104" customWidth="1"/>
    <col min="44" max="45" width="5.7109375" style="104" customWidth="1"/>
    <col min="46" max="46" width="14.7109375" style="104" customWidth="1"/>
    <col min="47" max="56" width="5.7109375" style="104" customWidth="1"/>
    <col min="57" max="16384" width="9.140625" style="104"/>
  </cols>
  <sheetData>
    <row r="1" spans="1:46" ht="18.75" x14ac:dyDescent="0.25">
      <c r="H1" s="119" t="s">
        <v>543</v>
      </c>
    </row>
    <row r="2" spans="1:46" ht="18.75" x14ac:dyDescent="0.25">
      <c r="H2" s="119" t="s">
        <v>1</v>
      </c>
    </row>
    <row r="3" spans="1:46" ht="18.75" x14ac:dyDescent="0.25">
      <c r="H3" s="119" t="s">
        <v>327</v>
      </c>
    </row>
    <row r="4" spans="1:46" x14ac:dyDescent="0.25">
      <c r="B4" s="1187" t="s">
        <v>544</v>
      </c>
      <c r="C4" s="1187"/>
      <c r="D4" s="1187"/>
      <c r="E4" s="1187"/>
      <c r="F4" s="1187"/>
      <c r="G4" s="1187"/>
      <c r="H4" s="1187"/>
    </row>
    <row r="6" spans="1:46" x14ac:dyDescent="0.25">
      <c r="B6" s="1021" t="str">
        <f>'С № 1 (2020)'!B7:AY7</f>
        <v>Инвестиционная программа  ГУП НАО "Нарьян-Марская электростанция"</v>
      </c>
      <c r="C6" s="1021"/>
      <c r="D6" s="1021"/>
      <c r="E6" s="1021"/>
      <c r="F6" s="1021"/>
      <c r="G6" s="1021"/>
      <c r="H6" s="1021"/>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c r="AP6" s="210"/>
      <c r="AQ6" s="210"/>
      <c r="AR6" s="210"/>
      <c r="AS6" s="210"/>
      <c r="AT6" s="210"/>
    </row>
    <row r="7" spans="1:46" x14ac:dyDescent="0.25">
      <c r="B7" s="1213" t="s">
        <v>4</v>
      </c>
      <c r="C7" s="1213"/>
      <c r="D7" s="1213"/>
      <c r="E7" s="1213"/>
      <c r="F7" s="1213"/>
      <c r="G7" s="1213"/>
      <c r="H7" s="1213"/>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row>
    <row r="8" spans="1:46" x14ac:dyDescent="0.25">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row>
    <row r="9" spans="1:46" x14ac:dyDescent="0.25">
      <c r="B9" s="1191" t="s">
        <v>1741</v>
      </c>
      <c r="C9" s="1070"/>
      <c r="D9" s="1070"/>
      <c r="E9" s="1070"/>
      <c r="F9" s="1070"/>
      <c r="G9" s="1070"/>
      <c r="H9" s="1070"/>
    </row>
    <row r="10" spans="1:46" x14ac:dyDescent="0.25">
      <c r="B10" s="211"/>
      <c r="C10" s="211"/>
      <c r="D10" s="211"/>
      <c r="E10" s="211"/>
      <c r="F10" s="211"/>
      <c r="G10" s="211"/>
      <c r="H10" s="211"/>
    </row>
    <row r="11" spans="1:46" x14ac:dyDescent="0.25">
      <c r="B11" s="1214" t="s">
        <v>1720</v>
      </c>
      <c r="C11" s="1215"/>
      <c r="D11" s="1215"/>
      <c r="E11" s="1215"/>
      <c r="F11" s="1215"/>
      <c r="G11" s="1215"/>
      <c r="H11" s="1215"/>
    </row>
    <row r="12" spans="1:46" ht="16.5" thickBot="1" x14ac:dyDescent="0.3">
      <c r="B12" s="1216" t="s">
        <v>545</v>
      </c>
      <c r="C12" s="1216"/>
      <c r="D12" s="1216"/>
      <c r="E12" s="1216"/>
      <c r="F12" s="1216"/>
      <c r="G12" s="1216"/>
      <c r="H12" s="1216"/>
    </row>
    <row r="13" spans="1:46" hidden="1" x14ac:dyDescent="0.25"/>
    <row r="14" spans="1:46" ht="16.5" hidden="1" thickBot="1" x14ac:dyDescent="0.3">
      <c r="B14" s="1162"/>
      <c r="C14" s="1162"/>
      <c r="D14" s="1162"/>
      <c r="E14" s="1162"/>
      <c r="F14" s="1162"/>
      <c r="G14" s="1162"/>
      <c r="H14" s="122"/>
      <c r="I14" s="122"/>
      <c r="J14" s="122"/>
      <c r="K14" s="122"/>
      <c r="L14" s="122"/>
      <c r="M14" s="122"/>
      <c r="N14" s="122"/>
      <c r="O14" s="122"/>
      <c r="P14" s="122"/>
    </row>
    <row r="15" spans="1:46" ht="53.25" customHeight="1" x14ac:dyDescent="0.25">
      <c r="A15" s="105"/>
      <c r="B15" s="1167" t="s">
        <v>7</v>
      </c>
      <c r="C15" s="1146" t="s">
        <v>8</v>
      </c>
      <c r="D15" s="1146" t="s">
        <v>546</v>
      </c>
      <c r="E15" s="1134" t="s">
        <v>547</v>
      </c>
      <c r="F15" s="1208"/>
      <c r="G15" s="1136"/>
      <c r="H15" s="1210" t="s">
        <v>548</v>
      </c>
      <c r="I15" s="99"/>
      <c r="J15" s="97"/>
      <c r="K15" s="97"/>
      <c r="L15" s="97"/>
      <c r="M15" s="97"/>
      <c r="N15" s="97"/>
      <c r="O15" s="97"/>
      <c r="P15" s="97"/>
    </row>
    <row r="16" spans="1:46" ht="8.25" customHeight="1" thickBot="1" x14ac:dyDescent="0.3">
      <c r="A16" s="105"/>
      <c r="B16" s="1168"/>
      <c r="C16" s="1147"/>
      <c r="D16" s="1147"/>
      <c r="E16" s="1135"/>
      <c r="F16" s="1209"/>
      <c r="G16" s="1217"/>
      <c r="H16" s="1211"/>
      <c r="I16" s="105"/>
    </row>
    <row r="17" spans="1:9" ht="75.75" customHeight="1" thickBot="1" x14ac:dyDescent="0.3">
      <c r="A17" s="105"/>
      <c r="B17" s="1168"/>
      <c r="C17" s="1147"/>
      <c r="D17" s="1147"/>
      <c r="E17" s="1131" t="s">
        <v>549</v>
      </c>
      <c r="F17" s="1132"/>
      <c r="G17" s="1133"/>
      <c r="H17" s="1211"/>
      <c r="I17" s="105"/>
    </row>
    <row r="18" spans="1:9" ht="52.5" customHeight="1" thickBot="1" x14ac:dyDescent="0.3">
      <c r="A18" s="105"/>
      <c r="B18" s="1168"/>
      <c r="C18" s="1148"/>
      <c r="D18" s="1148"/>
      <c r="E18" s="126" t="s">
        <v>550</v>
      </c>
      <c r="F18" s="126" t="s">
        <v>551</v>
      </c>
      <c r="G18" s="126" t="s">
        <v>552</v>
      </c>
      <c r="H18" s="1212"/>
      <c r="I18" s="105"/>
    </row>
    <row r="19" spans="1:9" x14ac:dyDescent="0.25">
      <c r="A19" s="105"/>
      <c r="B19" s="519">
        <v>1</v>
      </c>
      <c r="C19" s="520">
        <v>2</v>
      </c>
      <c r="D19" s="520">
        <v>3</v>
      </c>
      <c r="E19" s="521" t="s">
        <v>423</v>
      </c>
      <c r="F19" s="521" t="s">
        <v>424</v>
      </c>
      <c r="G19" s="521" t="s">
        <v>425</v>
      </c>
      <c r="H19" s="522" t="s">
        <v>451</v>
      </c>
      <c r="I19" s="105"/>
    </row>
    <row r="20" spans="1:9" ht="48" customHeight="1" x14ac:dyDescent="0.25">
      <c r="A20" s="105"/>
      <c r="B20" s="449">
        <v>0</v>
      </c>
      <c r="C20" s="499" t="s">
        <v>92</v>
      </c>
      <c r="D20" s="441" t="s">
        <v>93</v>
      </c>
      <c r="E20" s="441" t="s">
        <v>190</v>
      </c>
      <c r="F20" s="441" t="s">
        <v>190</v>
      </c>
      <c r="G20" s="441" t="s">
        <v>190</v>
      </c>
      <c r="H20" s="441" t="s">
        <v>190</v>
      </c>
      <c r="I20" s="105"/>
    </row>
    <row r="21" spans="1:9" ht="42" customHeight="1" x14ac:dyDescent="0.25">
      <c r="A21" s="105"/>
      <c r="B21" s="443" t="s">
        <v>94</v>
      </c>
      <c r="C21" s="451" t="s">
        <v>95</v>
      </c>
      <c r="D21" s="444" t="s">
        <v>93</v>
      </c>
      <c r="E21" s="208" t="s">
        <v>190</v>
      </c>
      <c r="F21" s="208" t="s">
        <v>190</v>
      </c>
      <c r="G21" s="208" t="s">
        <v>190</v>
      </c>
      <c r="H21" s="208" t="s">
        <v>190</v>
      </c>
      <c r="I21" s="105"/>
    </row>
    <row r="22" spans="1:9" ht="42" customHeight="1" x14ac:dyDescent="0.25">
      <c r="A22" s="105"/>
      <c r="B22" s="443" t="s">
        <v>96</v>
      </c>
      <c r="C22" s="451" t="s">
        <v>97</v>
      </c>
      <c r="D22" s="444" t="s">
        <v>93</v>
      </c>
      <c r="E22" s="208" t="s">
        <v>190</v>
      </c>
      <c r="F22" s="208" t="s">
        <v>190</v>
      </c>
      <c r="G22" s="208" t="s">
        <v>190</v>
      </c>
      <c r="H22" s="208" t="s">
        <v>190</v>
      </c>
      <c r="I22" s="105"/>
    </row>
    <row r="23" spans="1:9" ht="42" customHeight="1" x14ac:dyDescent="0.25">
      <c r="A23" s="105"/>
      <c r="B23" s="443" t="s">
        <v>98</v>
      </c>
      <c r="C23" s="451" t="s">
        <v>99</v>
      </c>
      <c r="D23" s="444" t="s">
        <v>93</v>
      </c>
      <c r="E23" s="208" t="s">
        <v>190</v>
      </c>
      <c r="F23" s="208" t="s">
        <v>190</v>
      </c>
      <c r="G23" s="208" t="s">
        <v>190</v>
      </c>
      <c r="H23" s="208" t="s">
        <v>190</v>
      </c>
      <c r="I23" s="105"/>
    </row>
    <row r="24" spans="1:9" ht="42" customHeight="1" x14ac:dyDescent="0.25">
      <c r="A24" s="105"/>
      <c r="B24" s="443" t="s">
        <v>100</v>
      </c>
      <c r="C24" s="451" t="s">
        <v>101</v>
      </c>
      <c r="D24" s="444" t="s">
        <v>93</v>
      </c>
      <c r="E24" s="208" t="s">
        <v>190</v>
      </c>
      <c r="F24" s="208" t="s">
        <v>190</v>
      </c>
      <c r="G24" s="208" t="s">
        <v>190</v>
      </c>
      <c r="H24" s="208" t="s">
        <v>190</v>
      </c>
      <c r="I24" s="105"/>
    </row>
    <row r="25" spans="1:9" ht="42" customHeight="1" x14ac:dyDescent="0.25">
      <c r="A25" s="105"/>
      <c r="B25" s="443" t="s">
        <v>102</v>
      </c>
      <c r="C25" s="451" t="s">
        <v>103</v>
      </c>
      <c r="D25" s="444" t="s">
        <v>93</v>
      </c>
      <c r="E25" s="208" t="s">
        <v>190</v>
      </c>
      <c r="F25" s="208" t="s">
        <v>190</v>
      </c>
      <c r="G25" s="208" t="s">
        <v>190</v>
      </c>
      <c r="H25" s="208" t="s">
        <v>190</v>
      </c>
      <c r="I25" s="105"/>
    </row>
    <row r="26" spans="1:9" ht="42" customHeight="1" x14ac:dyDescent="0.25">
      <c r="A26" s="105"/>
      <c r="B26" s="443" t="s">
        <v>104</v>
      </c>
      <c r="C26" s="451" t="s">
        <v>105</v>
      </c>
      <c r="D26" s="444" t="s">
        <v>93</v>
      </c>
      <c r="E26" s="208" t="s">
        <v>190</v>
      </c>
      <c r="F26" s="208" t="s">
        <v>190</v>
      </c>
      <c r="G26" s="208" t="s">
        <v>190</v>
      </c>
      <c r="H26" s="208" t="s">
        <v>190</v>
      </c>
      <c r="I26" s="105"/>
    </row>
    <row r="27" spans="1:9" ht="48" customHeight="1" x14ac:dyDescent="0.25">
      <c r="A27" s="105"/>
      <c r="B27" s="440" t="s">
        <v>106</v>
      </c>
      <c r="C27" s="500" t="s">
        <v>107</v>
      </c>
      <c r="D27" s="441" t="s">
        <v>93</v>
      </c>
      <c r="E27" s="488" t="s">
        <v>190</v>
      </c>
      <c r="F27" s="488" t="s">
        <v>190</v>
      </c>
      <c r="G27" s="488" t="s">
        <v>190</v>
      </c>
      <c r="H27" s="488" t="s">
        <v>190</v>
      </c>
      <c r="I27" s="105"/>
    </row>
    <row r="28" spans="1:9" ht="48" customHeight="1" x14ac:dyDescent="0.25">
      <c r="A28" s="105"/>
      <c r="B28" s="440" t="s">
        <v>108</v>
      </c>
      <c r="C28" s="500" t="s">
        <v>109</v>
      </c>
      <c r="D28" s="441" t="s">
        <v>93</v>
      </c>
      <c r="E28" s="488" t="s">
        <v>190</v>
      </c>
      <c r="F28" s="488" t="s">
        <v>190</v>
      </c>
      <c r="G28" s="488" t="s">
        <v>190</v>
      </c>
      <c r="H28" s="488" t="s">
        <v>190</v>
      </c>
      <c r="I28" s="105"/>
    </row>
    <row r="29" spans="1:9" ht="48" customHeight="1" x14ac:dyDescent="0.25">
      <c r="A29" s="105"/>
      <c r="B29" s="445" t="s">
        <v>110</v>
      </c>
      <c r="C29" s="500" t="s">
        <v>111</v>
      </c>
      <c r="D29" s="441" t="s">
        <v>93</v>
      </c>
      <c r="E29" s="488" t="s">
        <v>190</v>
      </c>
      <c r="F29" s="488" t="s">
        <v>190</v>
      </c>
      <c r="G29" s="488" t="s">
        <v>190</v>
      </c>
      <c r="H29" s="488" t="s">
        <v>190</v>
      </c>
      <c r="I29" s="105"/>
    </row>
    <row r="30" spans="1:9" ht="42" customHeight="1" x14ac:dyDescent="0.25">
      <c r="A30" s="105"/>
      <c r="B30" s="446" t="s">
        <v>112</v>
      </c>
      <c r="C30" s="501" t="s">
        <v>113</v>
      </c>
      <c r="D30" s="72" t="s">
        <v>93</v>
      </c>
      <c r="E30" s="208" t="s">
        <v>190</v>
      </c>
      <c r="F30" s="208" t="s">
        <v>190</v>
      </c>
      <c r="G30" s="208" t="s">
        <v>190</v>
      </c>
      <c r="H30" s="208" t="s">
        <v>190</v>
      </c>
      <c r="I30" s="105"/>
    </row>
    <row r="31" spans="1:9" ht="42" customHeight="1" x14ac:dyDescent="0.25">
      <c r="A31" s="105"/>
      <c r="B31" s="446" t="s">
        <v>114</v>
      </c>
      <c r="C31" s="501" t="s">
        <v>115</v>
      </c>
      <c r="D31" s="72" t="s">
        <v>93</v>
      </c>
      <c r="E31" s="208" t="s">
        <v>190</v>
      </c>
      <c r="F31" s="208" t="s">
        <v>190</v>
      </c>
      <c r="G31" s="208" t="s">
        <v>190</v>
      </c>
      <c r="H31" s="208" t="s">
        <v>190</v>
      </c>
      <c r="I31" s="105"/>
    </row>
    <row r="32" spans="1:9" ht="42" customHeight="1" x14ac:dyDescent="0.25">
      <c r="A32" s="105"/>
      <c r="B32" s="446" t="s">
        <v>116</v>
      </c>
      <c r="C32" s="501" t="s">
        <v>117</v>
      </c>
      <c r="D32" s="72" t="s">
        <v>93</v>
      </c>
      <c r="E32" s="208" t="s">
        <v>190</v>
      </c>
      <c r="F32" s="208" t="s">
        <v>190</v>
      </c>
      <c r="G32" s="208" t="s">
        <v>190</v>
      </c>
      <c r="H32" s="208" t="s">
        <v>190</v>
      </c>
      <c r="I32" s="105"/>
    </row>
    <row r="33" spans="1:9" s="1002" customFormat="1" ht="33" customHeight="1" x14ac:dyDescent="0.25">
      <c r="B33" s="963" t="s">
        <v>116</v>
      </c>
      <c r="C33" s="399" t="s">
        <v>1738</v>
      </c>
      <c r="D33" s="76" t="s">
        <v>1740</v>
      </c>
      <c r="E33" s="209" t="s">
        <v>190</v>
      </c>
      <c r="F33" s="209" t="s">
        <v>190</v>
      </c>
      <c r="G33" s="209" t="s">
        <v>190</v>
      </c>
      <c r="H33" s="709" t="s">
        <v>1721</v>
      </c>
    </row>
    <row r="34" spans="1:9" ht="48" customHeight="1" x14ac:dyDescent="0.25">
      <c r="A34" s="105"/>
      <c r="B34" s="440" t="s">
        <v>118</v>
      </c>
      <c r="C34" s="500" t="s">
        <v>119</v>
      </c>
      <c r="D34" s="440" t="s">
        <v>93</v>
      </c>
      <c r="E34" s="488" t="s">
        <v>190</v>
      </c>
      <c r="F34" s="488" t="s">
        <v>190</v>
      </c>
      <c r="G34" s="488" t="s">
        <v>190</v>
      </c>
      <c r="H34" s="488" t="s">
        <v>190</v>
      </c>
      <c r="I34" s="105"/>
    </row>
    <row r="35" spans="1:9" ht="42" customHeight="1" x14ac:dyDescent="0.25">
      <c r="A35" s="105"/>
      <c r="B35" s="447" t="s">
        <v>120</v>
      </c>
      <c r="C35" s="501" t="s">
        <v>121</v>
      </c>
      <c r="D35" s="72" t="s">
        <v>93</v>
      </c>
      <c r="E35" s="208" t="s">
        <v>190</v>
      </c>
      <c r="F35" s="208" t="s">
        <v>190</v>
      </c>
      <c r="G35" s="208" t="s">
        <v>190</v>
      </c>
      <c r="H35" s="208" t="s">
        <v>190</v>
      </c>
      <c r="I35" s="105"/>
    </row>
    <row r="36" spans="1:9" ht="42" customHeight="1" x14ac:dyDescent="0.25">
      <c r="A36" s="105"/>
      <c r="B36" s="446" t="s">
        <v>122</v>
      </c>
      <c r="C36" s="501" t="s">
        <v>123</v>
      </c>
      <c r="D36" s="72" t="s">
        <v>93</v>
      </c>
      <c r="E36" s="208" t="s">
        <v>190</v>
      </c>
      <c r="F36" s="208" t="s">
        <v>190</v>
      </c>
      <c r="G36" s="208" t="s">
        <v>190</v>
      </c>
      <c r="H36" s="208" t="s">
        <v>190</v>
      </c>
      <c r="I36" s="105"/>
    </row>
    <row r="37" spans="1:9" ht="48" customHeight="1" x14ac:dyDescent="0.25">
      <c r="A37" s="105"/>
      <c r="B37" s="440" t="s">
        <v>124</v>
      </c>
      <c r="C37" s="499" t="s">
        <v>125</v>
      </c>
      <c r="D37" s="440" t="s">
        <v>93</v>
      </c>
      <c r="E37" s="488" t="s">
        <v>190</v>
      </c>
      <c r="F37" s="488" t="s">
        <v>190</v>
      </c>
      <c r="G37" s="488" t="s">
        <v>190</v>
      </c>
      <c r="H37" s="488" t="s">
        <v>190</v>
      </c>
      <c r="I37" s="105"/>
    </row>
    <row r="38" spans="1:9" ht="48" customHeight="1" x14ac:dyDescent="0.25">
      <c r="A38" s="105"/>
      <c r="B38" s="408" t="s">
        <v>126</v>
      </c>
      <c r="C38" s="499" t="s">
        <v>127</v>
      </c>
      <c r="D38" s="440" t="s">
        <v>93</v>
      </c>
      <c r="E38" s="488" t="s">
        <v>190</v>
      </c>
      <c r="F38" s="488" t="s">
        <v>190</v>
      </c>
      <c r="G38" s="488" t="s">
        <v>190</v>
      </c>
      <c r="H38" s="488" t="s">
        <v>190</v>
      </c>
      <c r="I38" s="105"/>
    </row>
    <row r="39" spans="1:9" ht="42" customHeight="1" x14ac:dyDescent="0.25">
      <c r="A39" s="105"/>
      <c r="B39" s="450" t="s">
        <v>283</v>
      </c>
      <c r="C39" s="72" t="s">
        <v>284</v>
      </c>
      <c r="D39" s="72" t="s">
        <v>93</v>
      </c>
      <c r="E39" s="208" t="s">
        <v>190</v>
      </c>
      <c r="F39" s="208" t="s">
        <v>190</v>
      </c>
      <c r="G39" s="208" t="s">
        <v>190</v>
      </c>
      <c r="H39" s="208" t="s">
        <v>190</v>
      </c>
      <c r="I39" s="105"/>
    </row>
    <row r="40" spans="1:9" ht="42" customHeight="1" x14ac:dyDescent="0.25">
      <c r="A40" s="105"/>
      <c r="B40" s="421" t="s">
        <v>128</v>
      </c>
      <c r="C40" s="422" t="s">
        <v>129</v>
      </c>
      <c r="D40" s="444" t="s">
        <v>93</v>
      </c>
      <c r="E40" s="208" t="s">
        <v>190</v>
      </c>
      <c r="F40" s="208" t="s">
        <v>190</v>
      </c>
      <c r="G40" s="208" t="s">
        <v>190</v>
      </c>
      <c r="H40" s="208" t="s">
        <v>190</v>
      </c>
      <c r="I40" s="105"/>
    </row>
    <row r="41" spans="1:9" ht="48" customHeight="1" x14ac:dyDescent="0.25">
      <c r="A41" s="105"/>
      <c r="B41" s="394" t="s">
        <v>130</v>
      </c>
      <c r="C41" s="395" t="s">
        <v>131</v>
      </c>
      <c r="D41" s="441" t="s">
        <v>93</v>
      </c>
      <c r="E41" s="488" t="s">
        <v>190</v>
      </c>
      <c r="F41" s="488" t="s">
        <v>190</v>
      </c>
      <c r="G41" s="488" t="s">
        <v>190</v>
      </c>
      <c r="H41" s="488" t="s">
        <v>190</v>
      </c>
      <c r="I41" s="105"/>
    </row>
    <row r="42" spans="1:9" s="117" customFormat="1" ht="48" customHeight="1" x14ac:dyDescent="0.25">
      <c r="A42" s="105"/>
      <c r="B42" s="394" t="s">
        <v>132</v>
      </c>
      <c r="C42" s="395" t="s">
        <v>133</v>
      </c>
      <c r="D42" s="394" t="s">
        <v>93</v>
      </c>
      <c r="E42" s="488" t="s">
        <v>190</v>
      </c>
      <c r="F42" s="488" t="s">
        <v>190</v>
      </c>
      <c r="G42" s="488" t="s">
        <v>190</v>
      </c>
      <c r="H42" s="488" t="s">
        <v>190</v>
      </c>
      <c r="I42" s="105"/>
    </row>
    <row r="43" spans="1:9" ht="42" customHeight="1" x14ac:dyDescent="0.25">
      <c r="A43" s="105"/>
      <c r="B43" s="424" t="s">
        <v>134</v>
      </c>
      <c r="C43" s="425" t="s">
        <v>135</v>
      </c>
      <c r="D43" s="424" t="s">
        <v>93</v>
      </c>
      <c r="E43" s="517" t="s">
        <v>190</v>
      </c>
      <c r="F43" s="517" t="s">
        <v>190</v>
      </c>
      <c r="G43" s="517" t="s">
        <v>190</v>
      </c>
      <c r="H43" s="517" t="s">
        <v>190</v>
      </c>
      <c r="I43" s="105"/>
    </row>
    <row r="44" spans="1:9" ht="42" customHeight="1" x14ac:dyDescent="0.25">
      <c r="A44" s="105"/>
      <c r="B44" s="424" t="s">
        <v>139</v>
      </c>
      <c r="C44" s="425" t="s">
        <v>140</v>
      </c>
      <c r="D44" s="424" t="s">
        <v>93</v>
      </c>
      <c r="E44" s="517" t="s">
        <v>190</v>
      </c>
      <c r="F44" s="517" t="s">
        <v>190</v>
      </c>
      <c r="G44" s="517" t="s">
        <v>190</v>
      </c>
      <c r="H44" s="517" t="s">
        <v>190</v>
      </c>
      <c r="I44" s="105"/>
    </row>
    <row r="45" spans="1:9" s="512" customFormat="1" ht="33" customHeight="1" x14ac:dyDescent="0.25">
      <c r="B45" s="76" t="s">
        <v>139</v>
      </c>
      <c r="C45" s="399" t="s">
        <v>737</v>
      </c>
      <c r="D45" s="76" t="s">
        <v>825</v>
      </c>
      <c r="E45" s="209">
        <v>1.7549999999999999</v>
      </c>
      <c r="F45" s="709" t="s">
        <v>1722</v>
      </c>
      <c r="G45" s="209">
        <v>19.940999999999999</v>
      </c>
      <c r="H45" s="709" t="s">
        <v>1723</v>
      </c>
    </row>
    <row r="46" spans="1:9" s="512" customFormat="1" ht="33" customHeight="1" x14ac:dyDescent="0.25">
      <c r="B46" s="76" t="s">
        <v>139</v>
      </c>
      <c r="C46" s="399" t="s">
        <v>745</v>
      </c>
      <c r="D46" s="76" t="s">
        <v>747</v>
      </c>
      <c r="E46" s="209">
        <v>1.758</v>
      </c>
      <c r="F46" s="709" t="s">
        <v>1722</v>
      </c>
      <c r="G46" s="209">
        <v>19.943000000000001</v>
      </c>
      <c r="H46" s="709" t="s">
        <v>1723</v>
      </c>
    </row>
    <row r="47" spans="1:9" s="512" customFormat="1" ht="33" customHeight="1" x14ac:dyDescent="0.25">
      <c r="B47" s="76" t="s">
        <v>139</v>
      </c>
      <c r="C47" s="399" t="s">
        <v>748</v>
      </c>
      <c r="D47" s="76" t="s">
        <v>826</v>
      </c>
      <c r="E47" s="209">
        <v>1.7589999999999999</v>
      </c>
      <c r="F47" s="709" t="s">
        <v>1722</v>
      </c>
      <c r="G47" s="209">
        <v>19.631</v>
      </c>
      <c r="H47" s="709" t="s">
        <v>1723</v>
      </c>
    </row>
    <row r="48" spans="1:9" s="512" customFormat="1" ht="33" customHeight="1" x14ac:dyDescent="0.25">
      <c r="B48" s="76" t="s">
        <v>139</v>
      </c>
      <c r="C48" s="399" t="s">
        <v>708</v>
      </c>
      <c r="D48" s="76" t="s">
        <v>724</v>
      </c>
      <c r="E48" s="209" t="s">
        <v>190</v>
      </c>
      <c r="F48" s="209" t="s">
        <v>190</v>
      </c>
      <c r="G48" s="209" t="s">
        <v>190</v>
      </c>
      <c r="H48" s="709" t="s">
        <v>1721</v>
      </c>
    </row>
    <row r="49" spans="1:9" s="512" customFormat="1" ht="33" customHeight="1" x14ac:dyDescent="0.25">
      <c r="B49" s="76" t="s">
        <v>139</v>
      </c>
      <c r="C49" s="399" t="s">
        <v>709</v>
      </c>
      <c r="D49" s="76" t="s">
        <v>827</v>
      </c>
      <c r="E49" s="209" t="s">
        <v>190</v>
      </c>
      <c r="F49" s="209" t="s">
        <v>190</v>
      </c>
      <c r="G49" s="209" t="s">
        <v>190</v>
      </c>
      <c r="H49" s="709" t="s">
        <v>1721</v>
      </c>
    </row>
    <row r="50" spans="1:9" s="940" customFormat="1" ht="33" customHeight="1" x14ac:dyDescent="0.25">
      <c r="B50" s="76" t="s">
        <v>139</v>
      </c>
      <c r="C50" s="399" t="s">
        <v>1690</v>
      </c>
      <c r="D50" s="76" t="s">
        <v>1694</v>
      </c>
      <c r="E50" s="209" t="s">
        <v>190</v>
      </c>
      <c r="F50" s="209" t="s">
        <v>190</v>
      </c>
      <c r="G50" s="209" t="s">
        <v>190</v>
      </c>
      <c r="H50" s="709" t="s">
        <v>1721</v>
      </c>
    </row>
    <row r="51" spans="1:9" s="940" customFormat="1" ht="33" customHeight="1" x14ac:dyDescent="0.25">
      <c r="B51" s="76" t="s">
        <v>139</v>
      </c>
      <c r="C51" s="399" t="s">
        <v>1692</v>
      </c>
      <c r="D51" s="76" t="s">
        <v>1695</v>
      </c>
      <c r="E51" s="209" t="s">
        <v>190</v>
      </c>
      <c r="F51" s="209" t="s">
        <v>190</v>
      </c>
      <c r="G51" s="209" t="s">
        <v>190</v>
      </c>
      <c r="H51" s="709" t="s">
        <v>1721</v>
      </c>
    </row>
    <row r="52" spans="1:9" ht="48" customHeight="1" x14ac:dyDescent="0.25">
      <c r="A52" s="105"/>
      <c r="B52" s="394" t="s">
        <v>141</v>
      </c>
      <c r="C52" s="395" t="s">
        <v>142</v>
      </c>
      <c r="D52" s="394" t="s">
        <v>93</v>
      </c>
      <c r="E52" s="488" t="s">
        <v>190</v>
      </c>
      <c r="F52" s="488" t="s">
        <v>190</v>
      </c>
      <c r="G52" s="488" t="s">
        <v>190</v>
      </c>
      <c r="H52" s="488" t="s">
        <v>190</v>
      </c>
      <c r="I52" s="105"/>
    </row>
    <row r="53" spans="1:9" ht="42" customHeight="1" x14ac:dyDescent="0.25">
      <c r="A53" s="105"/>
      <c r="B53" s="424" t="s">
        <v>143</v>
      </c>
      <c r="C53" s="425" t="s">
        <v>144</v>
      </c>
      <c r="D53" s="424" t="s">
        <v>93</v>
      </c>
      <c r="E53" s="517" t="s">
        <v>190</v>
      </c>
      <c r="F53" s="517" t="s">
        <v>190</v>
      </c>
      <c r="G53" s="517" t="s">
        <v>190</v>
      </c>
      <c r="H53" s="517" t="s">
        <v>190</v>
      </c>
      <c r="I53" s="105"/>
    </row>
    <row r="54" spans="1:9" ht="42" customHeight="1" x14ac:dyDescent="0.25">
      <c r="A54" s="105"/>
      <c r="B54" s="424" t="s">
        <v>148</v>
      </c>
      <c r="C54" s="425" t="s">
        <v>149</v>
      </c>
      <c r="D54" s="424" t="s">
        <v>93</v>
      </c>
      <c r="E54" s="517" t="s">
        <v>190</v>
      </c>
      <c r="F54" s="517" t="s">
        <v>190</v>
      </c>
      <c r="G54" s="517" t="s">
        <v>190</v>
      </c>
      <c r="H54" s="517" t="s">
        <v>190</v>
      </c>
      <c r="I54" s="105"/>
    </row>
    <row r="55" spans="1:9" ht="48" customHeight="1" x14ac:dyDescent="0.25">
      <c r="A55" s="105"/>
      <c r="B55" s="394" t="s">
        <v>150</v>
      </c>
      <c r="C55" s="395" t="s">
        <v>151</v>
      </c>
      <c r="D55" s="394" t="s">
        <v>93</v>
      </c>
      <c r="E55" s="488" t="s">
        <v>190</v>
      </c>
      <c r="F55" s="488" t="s">
        <v>190</v>
      </c>
      <c r="G55" s="488" t="s">
        <v>190</v>
      </c>
      <c r="H55" s="488" t="s">
        <v>190</v>
      </c>
      <c r="I55" s="105"/>
    </row>
    <row r="56" spans="1:9" ht="42" customHeight="1" x14ac:dyDescent="0.25">
      <c r="A56" s="105"/>
      <c r="B56" s="450" t="s">
        <v>152</v>
      </c>
      <c r="C56" s="456" t="s">
        <v>153</v>
      </c>
      <c r="D56" s="421" t="s">
        <v>93</v>
      </c>
      <c r="E56" s="208" t="s">
        <v>190</v>
      </c>
      <c r="F56" s="208" t="s">
        <v>190</v>
      </c>
      <c r="G56" s="208" t="s">
        <v>190</v>
      </c>
      <c r="H56" s="208" t="s">
        <v>190</v>
      </c>
      <c r="I56" s="105"/>
    </row>
    <row r="57" spans="1:9" ht="42" customHeight="1" x14ac:dyDescent="0.25">
      <c r="A57" s="105"/>
      <c r="B57" s="450" t="s">
        <v>154</v>
      </c>
      <c r="C57" s="456" t="s">
        <v>155</v>
      </c>
      <c r="D57" s="421" t="s">
        <v>93</v>
      </c>
      <c r="E57" s="208" t="s">
        <v>190</v>
      </c>
      <c r="F57" s="208" t="s">
        <v>190</v>
      </c>
      <c r="G57" s="208" t="s">
        <v>190</v>
      </c>
      <c r="H57" s="208" t="s">
        <v>190</v>
      </c>
      <c r="I57" s="105"/>
    </row>
    <row r="58" spans="1:9" s="512" customFormat="1" ht="33" customHeight="1" x14ac:dyDescent="0.25">
      <c r="B58" s="407" t="s">
        <v>154</v>
      </c>
      <c r="C58" s="457" t="s">
        <v>725</v>
      </c>
      <c r="D58" s="686" t="s">
        <v>828</v>
      </c>
      <c r="E58" s="209" t="s">
        <v>190</v>
      </c>
      <c r="F58" s="209" t="s">
        <v>190</v>
      </c>
      <c r="G58" s="209" t="s">
        <v>190</v>
      </c>
      <c r="H58" s="209" t="s">
        <v>1721</v>
      </c>
    </row>
    <row r="59" spans="1:9" ht="42" customHeight="1" x14ac:dyDescent="0.25">
      <c r="A59" s="105"/>
      <c r="B59" s="421" t="s">
        <v>156</v>
      </c>
      <c r="C59" s="422" t="s">
        <v>157</v>
      </c>
      <c r="D59" s="421" t="s">
        <v>93</v>
      </c>
      <c r="E59" s="208" t="s">
        <v>190</v>
      </c>
      <c r="F59" s="208" t="s">
        <v>190</v>
      </c>
      <c r="G59" s="208" t="s">
        <v>190</v>
      </c>
      <c r="H59" s="208" t="s">
        <v>190</v>
      </c>
      <c r="I59" s="105"/>
    </row>
    <row r="60" spans="1:9" ht="42" customHeight="1" x14ac:dyDescent="0.25">
      <c r="A60" s="105"/>
      <c r="B60" s="421" t="s">
        <v>158</v>
      </c>
      <c r="C60" s="422" t="s">
        <v>159</v>
      </c>
      <c r="D60" s="421" t="s">
        <v>93</v>
      </c>
      <c r="E60" s="208" t="s">
        <v>190</v>
      </c>
      <c r="F60" s="208" t="s">
        <v>190</v>
      </c>
      <c r="G60" s="208" t="s">
        <v>190</v>
      </c>
      <c r="H60" s="208" t="s">
        <v>190</v>
      </c>
      <c r="I60" s="105"/>
    </row>
    <row r="61" spans="1:9" ht="42" customHeight="1" x14ac:dyDescent="0.25">
      <c r="A61" s="105"/>
      <c r="B61" s="421" t="s">
        <v>160</v>
      </c>
      <c r="C61" s="422" t="s">
        <v>161</v>
      </c>
      <c r="D61" s="421" t="s">
        <v>93</v>
      </c>
      <c r="E61" s="208" t="s">
        <v>190</v>
      </c>
      <c r="F61" s="208" t="s">
        <v>190</v>
      </c>
      <c r="G61" s="208" t="s">
        <v>190</v>
      </c>
      <c r="H61" s="208" t="s">
        <v>190</v>
      </c>
      <c r="I61" s="105"/>
    </row>
    <row r="62" spans="1:9" ht="42" customHeight="1" x14ac:dyDescent="0.25">
      <c r="A62" s="105"/>
      <c r="B62" s="421" t="s">
        <v>165</v>
      </c>
      <c r="C62" s="422" t="s">
        <v>166</v>
      </c>
      <c r="D62" s="421" t="s">
        <v>93</v>
      </c>
      <c r="E62" s="208" t="s">
        <v>190</v>
      </c>
      <c r="F62" s="208" t="s">
        <v>190</v>
      </c>
      <c r="G62" s="208" t="s">
        <v>190</v>
      </c>
      <c r="H62" s="208" t="s">
        <v>190</v>
      </c>
      <c r="I62" s="105"/>
    </row>
    <row r="63" spans="1:9" ht="42" customHeight="1" x14ac:dyDescent="0.25">
      <c r="A63" s="105"/>
      <c r="B63" s="450" t="s">
        <v>167</v>
      </c>
      <c r="C63" s="456" t="s">
        <v>168</v>
      </c>
      <c r="D63" s="421" t="s">
        <v>93</v>
      </c>
      <c r="E63" s="208" t="s">
        <v>190</v>
      </c>
      <c r="F63" s="208" t="s">
        <v>190</v>
      </c>
      <c r="G63" s="208" t="s">
        <v>190</v>
      </c>
      <c r="H63" s="208" t="s">
        <v>190</v>
      </c>
      <c r="I63" s="105"/>
    </row>
    <row r="64" spans="1:9" ht="42" customHeight="1" x14ac:dyDescent="0.25">
      <c r="A64" s="105"/>
      <c r="B64" s="450" t="s">
        <v>169</v>
      </c>
      <c r="C64" s="456" t="s">
        <v>170</v>
      </c>
      <c r="D64" s="421" t="s">
        <v>93</v>
      </c>
      <c r="E64" s="208" t="s">
        <v>190</v>
      </c>
      <c r="F64" s="208" t="s">
        <v>190</v>
      </c>
      <c r="G64" s="208" t="s">
        <v>190</v>
      </c>
      <c r="H64" s="208" t="s">
        <v>190</v>
      </c>
      <c r="I64" s="105"/>
    </row>
    <row r="65" spans="1:9" ht="48" customHeight="1" x14ac:dyDescent="0.25">
      <c r="A65" s="105"/>
      <c r="B65" s="394" t="s">
        <v>171</v>
      </c>
      <c r="C65" s="395" t="s">
        <v>172</v>
      </c>
      <c r="D65" s="394" t="s">
        <v>93</v>
      </c>
      <c r="E65" s="488" t="s">
        <v>190</v>
      </c>
      <c r="F65" s="488" t="s">
        <v>190</v>
      </c>
      <c r="G65" s="488" t="s">
        <v>190</v>
      </c>
      <c r="H65" s="488" t="s">
        <v>190</v>
      </c>
      <c r="I65" s="105"/>
    </row>
    <row r="66" spans="1:9" ht="42" customHeight="1" x14ac:dyDescent="0.25">
      <c r="A66" s="105"/>
      <c r="B66" s="421" t="s">
        <v>173</v>
      </c>
      <c r="C66" s="422" t="s">
        <v>174</v>
      </c>
      <c r="D66" s="421" t="s">
        <v>93</v>
      </c>
      <c r="E66" s="208" t="s">
        <v>190</v>
      </c>
      <c r="F66" s="208" t="s">
        <v>190</v>
      </c>
      <c r="G66" s="208" t="s">
        <v>190</v>
      </c>
      <c r="H66" s="208" t="s">
        <v>190</v>
      </c>
      <c r="I66" s="105"/>
    </row>
    <row r="67" spans="1:9" ht="42" customHeight="1" x14ac:dyDescent="0.25">
      <c r="A67" s="105"/>
      <c r="B67" s="421" t="s">
        <v>175</v>
      </c>
      <c r="C67" s="422" t="s">
        <v>176</v>
      </c>
      <c r="D67" s="421" t="s">
        <v>93</v>
      </c>
      <c r="E67" s="208" t="s">
        <v>190</v>
      </c>
      <c r="F67" s="208" t="s">
        <v>190</v>
      </c>
      <c r="G67" s="208" t="s">
        <v>190</v>
      </c>
      <c r="H67" s="208" t="s">
        <v>190</v>
      </c>
      <c r="I67" s="105"/>
    </row>
    <row r="68" spans="1:9" ht="48" customHeight="1" x14ac:dyDescent="0.25">
      <c r="A68" s="105"/>
      <c r="B68" s="394" t="s">
        <v>177</v>
      </c>
      <c r="C68" s="395" t="s">
        <v>178</v>
      </c>
      <c r="D68" s="440" t="s">
        <v>93</v>
      </c>
      <c r="E68" s="488" t="s">
        <v>190</v>
      </c>
      <c r="F68" s="488" t="s">
        <v>190</v>
      </c>
      <c r="G68" s="488" t="s">
        <v>190</v>
      </c>
      <c r="H68" s="488" t="s">
        <v>190</v>
      </c>
      <c r="I68" s="105"/>
    </row>
    <row r="69" spans="1:9" ht="42" customHeight="1" x14ac:dyDescent="0.25">
      <c r="A69" s="105"/>
      <c r="B69" s="421" t="s">
        <v>179</v>
      </c>
      <c r="C69" s="422" t="s">
        <v>180</v>
      </c>
      <c r="D69" s="421" t="s">
        <v>93</v>
      </c>
      <c r="E69" s="208" t="s">
        <v>190</v>
      </c>
      <c r="F69" s="208" t="s">
        <v>190</v>
      </c>
      <c r="G69" s="208" t="s">
        <v>190</v>
      </c>
      <c r="H69" s="208" t="s">
        <v>190</v>
      </c>
      <c r="I69" s="105"/>
    </row>
    <row r="70" spans="1:9" ht="42" customHeight="1" x14ac:dyDescent="0.25">
      <c r="A70" s="105"/>
      <c r="B70" s="421" t="s">
        <v>181</v>
      </c>
      <c r="C70" s="422" t="s">
        <v>182</v>
      </c>
      <c r="D70" s="421" t="s">
        <v>93</v>
      </c>
      <c r="E70" s="208" t="s">
        <v>190</v>
      </c>
      <c r="F70" s="208" t="s">
        <v>190</v>
      </c>
      <c r="G70" s="208" t="s">
        <v>190</v>
      </c>
      <c r="H70" s="208" t="s">
        <v>190</v>
      </c>
      <c r="I70" s="105"/>
    </row>
    <row r="71" spans="1:9" ht="48" customHeight="1" x14ac:dyDescent="0.25">
      <c r="A71" s="105"/>
      <c r="B71" s="394" t="s">
        <v>183</v>
      </c>
      <c r="C71" s="395" t="s">
        <v>184</v>
      </c>
      <c r="D71" s="394" t="s">
        <v>93</v>
      </c>
      <c r="E71" s="488" t="s">
        <v>190</v>
      </c>
      <c r="F71" s="488" t="s">
        <v>190</v>
      </c>
      <c r="G71" s="488" t="s">
        <v>190</v>
      </c>
      <c r="H71" s="488" t="s">
        <v>190</v>
      </c>
      <c r="I71" s="105"/>
    </row>
    <row r="72" spans="1:9" s="512" customFormat="1" ht="33" customHeight="1" x14ac:dyDescent="0.25">
      <c r="B72" s="76" t="s">
        <v>183</v>
      </c>
      <c r="C72" s="399" t="s">
        <v>728</v>
      </c>
      <c r="D72" s="76" t="s">
        <v>727</v>
      </c>
      <c r="E72" s="209" t="s">
        <v>190</v>
      </c>
      <c r="F72" s="209" t="s">
        <v>190</v>
      </c>
      <c r="G72" s="209" t="s">
        <v>190</v>
      </c>
      <c r="H72" s="709" t="s">
        <v>1721</v>
      </c>
    </row>
    <row r="73" spans="1:9" s="512" customFormat="1" ht="33" customHeight="1" x14ac:dyDescent="0.25">
      <c r="B73" s="76" t="s">
        <v>183</v>
      </c>
      <c r="C73" s="399" t="s">
        <v>729</v>
      </c>
      <c r="D73" s="76" t="s">
        <v>730</v>
      </c>
      <c r="E73" s="209" t="s">
        <v>190</v>
      </c>
      <c r="F73" s="209" t="s">
        <v>190</v>
      </c>
      <c r="G73" s="209" t="s">
        <v>190</v>
      </c>
      <c r="H73" s="709" t="s">
        <v>1721</v>
      </c>
    </row>
    <row r="74" spans="1:9" s="512" customFormat="1" ht="33" customHeight="1" x14ac:dyDescent="0.25">
      <c r="B74" s="76" t="s">
        <v>183</v>
      </c>
      <c r="C74" s="399" t="s">
        <v>712</v>
      </c>
      <c r="D74" s="76" t="s">
        <v>733</v>
      </c>
      <c r="E74" s="209" t="s">
        <v>190</v>
      </c>
      <c r="F74" s="209" t="s">
        <v>190</v>
      </c>
      <c r="G74" s="209" t="s">
        <v>190</v>
      </c>
      <c r="H74" s="709" t="s">
        <v>1721</v>
      </c>
    </row>
    <row r="75" spans="1:9" s="711" customFormat="1" ht="33" customHeight="1" x14ac:dyDescent="0.25">
      <c r="B75" s="76" t="s">
        <v>183</v>
      </c>
      <c r="C75" s="453" t="s">
        <v>711</v>
      </c>
      <c r="D75" s="645" t="s">
        <v>829</v>
      </c>
      <c r="E75" s="209" t="s">
        <v>190</v>
      </c>
      <c r="F75" s="209" t="s">
        <v>190</v>
      </c>
      <c r="G75" s="209" t="s">
        <v>190</v>
      </c>
      <c r="H75" s="709" t="s">
        <v>1721</v>
      </c>
    </row>
    <row r="76" spans="1:9" s="711" customFormat="1" ht="33" customHeight="1" x14ac:dyDescent="0.25">
      <c r="B76" s="76" t="s">
        <v>183</v>
      </c>
      <c r="C76" s="453" t="s">
        <v>707</v>
      </c>
      <c r="D76" s="645" t="s">
        <v>830</v>
      </c>
      <c r="E76" s="209" t="s">
        <v>190</v>
      </c>
      <c r="F76" s="209" t="s">
        <v>190</v>
      </c>
      <c r="G76" s="209" t="s">
        <v>190</v>
      </c>
      <c r="H76" s="709" t="s">
        <v>1721</v>
      </c>
    </row>
    <row r="77" spans="1:9" s="512" customFormat="1" ht="33" customHeight="1" x14ac:dyDescent="0.25">
      <c r="B77" s="76" t="s">
        <v>183</v>
      </c>
      <c r="C77" s="399" t="s">
        <v>1715</v>
      </c>
      <c r="D77" s="76" t="s">
        <v>789</v>
      </c>
      <c r="E77" s="209" t="s">
        <v>190</v>
      </c>
      <c r="F77" s="209" t="s">
        <v>190</v>
      </c>
      <c r="G77" s="209" t="s">
        <v>190</v>
      </c>
      <c r="H77" s="709" t="s">
        <v>1721</v>
      </c>
    </row>
    <row r="78" spans="1:9" s="512" customFormat="1" ht="33" customHeight="1" x14ac:dyDescent="0.25">
      <c r="B78" s="76" t="s">
        <v>183</v>
      </c>
      <c r="C78" s="399" t="s">
        <v>743</v>
      </c>
      <c r="D78" s="76" t="s">
        <v>790</v>
      </c>
      <c r="E78" s="209" t="s">
        <v>190</v>
      </c>
      <c r="F78" s="209" t="s">
        <v>190</v>
      </c>
      <c r="G78" s="209" t="s">
        <v>190</v>
      </c>
      <c r="H78" s="709" t="s">
        <v>1721</v>
      </c>
    </row>
    <row r="79" spans="1:9" s="512" customFormat="1" ht="33" customHeight="1" x14ac:dyDescent="0.25">
      <c r="B79" s="76" t="s">
        <v>183</v>
      </c>
      <c r="C79" s="399" t="s">
        <v>756</v>
      </c>
      <c r="D79" s="76" t="s">
        <v>791</v>
      </c>
      <c r="E79" s="209" t="s">
        <v>190</v>
      </c>
      <c r="F79" s="209" t="s">
        <v>190</v>
      </c>
      <c r="G79" s="209" t="s">
        <v>190</v>
      </c>
      <c r="H79" s="709" t="s">
        <v>1721</v>
      </c>
    </row>
    <row r="80" spans="1:9" s="512" customFormat="1" ht="33" customHeight="1" x14ac:dyDescent="0.25">
      <c r="B80" s="76" t="s">
        <v>183</v>
      </c>
      <c r="C80" s="399" t="s">
        <v>749</v>
      </c>
      <c r="D80" s="76" t="s">
        <v>796</v>
      </c>
      <c r="E80" s="209" t="s">
        <v>190</v>
      </c>
      <c r="F80" s="209" t="s">
        <v>190</v>
      </c>
      <c r="G80" s="209" t="s">
        <v>190</v>
      </c>
      <c r="H80" s="709" t="s">
        <v>1721</v>
      </c>
    </row>
    <row r="81" spans="1:9" s="711" customFormat="1" ht="33" customHeight="1" x14ac:dyDescent="0.25">
      <c r="B81" s="388" t="s">
        <v>183</v>
      </c>
      <c r="C81" s="406" t="s">
        <v>805</v>
      </c>
      <c r="D81" s="388" t="s">
        <v>842</v>
      </c>
      <c r="E81" s="209" t="s">
        <v>190</v>
      </c>
      <c r="F81" s="209" t="s">
        <v>190</v>
      </c>
      <c r="G81" s="209" t="s">
        <v>190</v>
      </c>
      <c r="H81" s="709" t="s">
        <v>1721</v>
      </c>
    </row>
    <row r="82" spans="1:9" s="940" customFormat="1" ht="33" customHeight="1" x14ac:dyDescent="0.25">
      <c r="B82" s="388" t="s">
        <v>183</v>
      </c>
      <c r="C82" s="406" t="s">
        <v>1688</v>
      </c>
      <c r="D82" s="388" t="s">
        <v>1718</v>
      </c>
      <c r="E82" s="209" t="s">
        <v>190</v>
      </c>
      <c r="F82" s="209" t="s">
        <v>190</v>
      </c>
      <c r="G82" s="209" t="s">
        <v>190</v>
      </c>
      <c r="H82" s="709" t="s">
        <v>1721</v>
      </c>
    </row>
    <row r="83" spans="1:9" s="512" customFormat="1" ht="33" customHeight="1" x14ac:dyDescent="0.25">
      <c r="B83" s="76" t="s">
        <v>183</v>
      </c>
      <c r="C83" s="399" t="s">
        <v>732</v>
      </c>
      <c r="D83" s="76" t="s">
        <v>843</v>
      </c>
      <c r="E83" s="209" t="s">
        <v>190</v>
      </c>
      <c r="F83" s="209" t="s">
        <v>190</v>
      </c>
      <c r="G83" s="209" t="s">
        <v>190</v>
      </c>
      <c r="H83" s="709" t="s">
        <v>1721</v>
      </c>
    </row>
    <row r="84" spans="1:9" ht="48" customHeight="1" x14ac:dyDescent="0.25">
      <c r="A84" s="105"/>
      <c r="B84" s="394" t="s">
        <v>185</v>
      </c>
      <c r="C84" s="395" t="s">
        <v>186</v>
      </c>
      <c r="D84" s="394" t="s">
        <v>93</v>
      </c>
      <c r="E84" s="488" t="s">
        <v>190</v>
      </c>
      <c r="F84" s="488" t="s">
        <v>190</v>
      </c>
      <c r="G84" s="488" t="s">
        <v>190</v>
      </c>
      <c r="H84" s="488" t="s">
        <v>190</v>
      </c>
      <c r="I84" s="105"/>
    </row>
    <row r="85" spans="1:9" ht="48" customHeight="1" x14ac:dyDescent="0.25">
      <c r="A85" s="105"/>
      <c r="B85" s="394" t="s">
        <v>187</v>
      </c>
      <c r="C85" s="395" t="s">
        <v>188</v>
      </c>
      <c r="D85" s="394" t="s">
        <v>93</v>
      </c>
      <c r="E85" s="488" t="s">
        <v>190</v>
      </c>
      <c r="F85" s="488" t="s">
        <v>190</v>
      </c>
      <c r="G85" s="488" t="s">
        <v>190</v>
      </c>
      <c r="H85" s="488" t="s">
        <v>190</v>
      </c>
      <c r="I85" s="105"/>
    </row>
    <row r="86" spans="1:9" s="512" customFormat="1" ht="33" customHeight="1" x14ac:dyDescent="0.25">
      <c r="B86" s="76" t="s">
        <v>187</v>
      </c>
      <c r="C86" s="399" t="s">
        <v>713</v>
      </c>
      <c r="D86" s="76" t="s">
        <v>794</v>
      </c>
      <c r="E86" s="209" t="s">
        <v>190</v>
      </c>
      <c r="F86" s="209" t="s">
        <v>190</v>
      </c>
      <c r="G86" s="209" t="s">
        <v>190</v>
      </c>
      <c r="H86" s="209" t="s">
        <v>1721</v>
      </c>
    </row>
    <row r="87" spans="1:9" s="512" customFormat="1" ht="33" customHeight="1" x14ac:dyDescent="0.25">
      <c r="B87" s="76" t="s">
        <v>187</v>
      </c>
      <c r="C87" s="399" t="s">
        <v>714</v>
      </c>
      <c r="D87" s="76" t="s">
        <v>844</v>
      </c>
      <c r="E87" s="209" t="s">
        <v>190</v>
      </c>
      <c r="F87" s="209" t="s">
        <v>190</v>
      </c>
      <c r="G87" s="209" t="s">
        <v>190</v>
      </c>
      <c r="H87" s="209" t="s">
        <v>1721</v>
      </c>
    </row>
    <row r="88" spans="1:9" s="512" customFormat="1" ht="33" customHeight="1" x14ac:dyDescent="0.25">
      <c r="B88" s="76" t="s">
        <v>187</v>
      </c>
      <c r="C88" s="399" t="s">
        <v>715</v>
      </c>
      <c r="D88" s="76" t="s">
        <v>845</v>
      </c>
      <c r="E88" s="209" t="s">
        <v>190</v>
      </c>
      <c r="F88" s="209" t="s">
        <v>190</v>
      </c>
      <c r="G88" s="209" t="s">
        <v>190</v>
      </c>
      <c r="H88" s="209" t="s">
        <v>1721</v>
      </c>
    </row>
    <row r="89" spans="1:9" s="512" customFormat="1" ht="33" customHeight="1" x14ac:dyDescent="0.25">
      <c r="B89" s="76" t="s">
        <v>187</v>
      </c>
      <c r="C89" s="523" t="s">
        <v>761</v>
      </c>
      <c r="D89" s="380" t="s">
        <v>847</v>
      </c>
      <c r="E89" s="209" t="s">
        <v>190</v>
      </c>
      <c r="F89" s="209" t="s">
        <v>190</v>
      </c>
      <c r="G89" s="209" t="s">
        <v>190</v>
      </c>
      <c r="H89" s="209" t="s">
        <v>1721</v>
      </c>
    </row>
    <row r="90" spans="1:9" x14ac:dyDescent="0.25">
      <c r="A90" s="105"/>
      <c r="I90" s="105"/>
    </row>
    <row r="91" spans="1:9" x14ac:dyDescent="0.25">
      <c r="A91" s="105"/>
    </row>
  </sheetData>
  <sheetProtection formatCells="0" formatColumns="0" formatRows="0" insertColumns="0" insertRows="0" insertHyperlinks="0" deleteColumns="0" deleteRows="0" sort="0" autoFilter="0" pivotTables="0"/>
  <mergeCells count="13">
    <mergeCell ref="H15:H18"/>
    <mergeCell ref="E17:G17"/>
    <mergeCell ref="B4:H4"/>
    <mergeCell ref="B6:H6"/>
    <mergeCell ref="B7:H7"/>
    <mergeCell ref="B9:H9"/>
    <mergeCell ref="B11:H11"/>
    <mergeCell ref="B12:H12"/>
    <mergeCell ref="B14:G14"/>
    <mergeCell ref="B15:B18"/>
    <mergeCell ref="C15:C18"/>
    <mergeCell ref="D15:D18"/>
    <mergeCell ref="E15:G16"/>
  </mergeCells>
  <conditionalFormatting sqref="B89 B40:D51">
    <cfRule type="containsText" dxfId="181" priority="22" operator="containsText" text="Наименование инвестиционного проекта">
      <formula>NOT(ISERROR(SEARCH("Наименование инвестиционного проекта",B40)))</formula>
    </cfRule>
  </conditionalFormatting>
  <conditionalFormatting sqref="B68:C68 B69:D74 D20:D29 B52:D55 D63:D64 D56:D58 B65:D67 E20:H20 B59:D62 B77:D80 B83:D88 B75:B76">
    <cfRule type="containsText" dxfId="180" priority="38" operator="containsText" text="Наименование инвестиционного проекта">
      <formula>NOT(ISERROR(SEARCH("Наименование инвестиционного проекта",B20)))</formula>
    </cfRule>
  </conditionalFormatting>
  <conditionalFormatting sqref="B68:C68 D63:D64 B65:D67 D20:D29 E20:H20 B31:H32 D56:D58 B89 B59:D62 B39:D55 B83:D88 B69:D80">
    <cfRule type="cellIs" dxfId="179" priority="37" operator="equal">
      <formula>0</formula>
    </cfRule>
  </conditionalFormatting>
  <conditionalFormatting sqref="B20:C20 B29:C29 B28">
    <cfRule type="cellIs" dxfId="178" priority="31" operator="equal">
      <formula>0</formula>
    </cfRule>
  </conditionalFormatting>
  <conditionalFormatting sqref="B30 D30:H30">
    <cfRule type="cellIs" dxfId="177" priority="30" operator="equal">
      <formula>0</formula>
    </cfRule>
  </conditionalFormatting>
  <conditionalFormatting sqref="B34 D34 B35:D38">
    <cfRule type="cellIs" dxfId="176" priority="29" operator="equal">
      <formula>0</formula>
    </cfRule>
  </conditionalFormatting>
  <conditionalFormatting sqref="B56:C56">
    <cfRule type="cellIs" dxfId="175" priority="27" operator="equal">
      <formula>0</formula>
    </cfRule>
  </conditionalFormatting>
  <conditionalFormatting sqref="B57:C58">
    <cfRule type="cellIs" dxfId="174" priority="26" operator="equal">
      <formula>0</formula>
    </cfRule>
  </conditionalFormatting>
  <conditionalFormatting sqref="C30">
    <cfRule type="cellIs" dxfId="173" priority="25" operator="equal">
      <formula>0</formula>
    </cfRule>
  </conditionalFormatting>
  <conditionalFormatting sqref="C34">
    <cfRule type="cellIs" dxfId="172" priority="24" operator="equal">
      <formula>0</formula>
    </cfRule>
  </conditionalFormatting>
  <conditionalFormatting sqref="C27:C28">
    <cfRule type="cellIs" dxfId="171" priority="23" operator="equal">
      <formula>0</formula>
    </cfRule>
  </conditionalFormatting>
  <conditionalFormatting sqref="B63:C63">
    <cfRule type="cellIs" dxfId="170" priority="21" operator="equal">
      <formula>0</formula>
    </cfRule>
  </conditionalFormatting>
  <conditionalFormatting sqref="B64:C64">
    <cfRule type="cellIs" dxfId="169" priority="20" operator="equal">
      <formula>0</formula>
    </cfRule>
  </conditionalFormatting>
  <conditionalFormatting sqref="D68">
    <cfRule type="cellIs" dxfId="168" priority="19" operator="equal">
      <formula>0</formula>
    </cfRule>
  </conditionalFormatting>
  <conditionalFormatting sqref="B20">
    <cfRule type="cellIs" dxfId="167" priority="18" operator="equal">
      <formula>0</formula>
    </cfRule>
  </conditionalFormatting>
  <conditionalFormatting sqref="D89">
    <cfRule type="containsText" dxfId="166" priority="14" operator="containsText" text="Наименование инвестиционного проекта">
      <formula>NOT(ISERROR(SEARCH("Наименование инвестиционного проекта",D89)))</formula>
    </cfRule>
  </conditionalFormatting>
  <conditionalFormatting sqref="D89">
    <cfRule type="cellIs" dxfId="165" priority="13" operator="equal">
      <formula>0</formula>
    </cfRule>
  </conditionalFormatting>
  <conditionalFormatting sqref="B81:D82">
    <cfRule type="cellIs" dxfId="164" priority="6" operator="equal">
      <formula>0</formula>
    </cfRule>
  </conditionalFormatting>
  <conditionalFormatting sqref="B81:D82">
    <cfRule type="containsText" dxfId="163" priority="7" operator="containsText" text="Наименование инвестиционного проекта">
      <formula>NOT(ISERROR(SEARCH("Наименование инвестиционного проекта",B81)))</formula>
    </cfRule>
  </conditionalFormatting>
  <conditionalFormatting sqref="D33">
    <cfRule type="cellIs" dxfId="162" priority="1" operator="equal">
      <formula>0</formula>
    </cfRule>
  </conditionalFormatting>
  <conditionalFormatting sqref="B33">
    <cfRule type="cellIs" dxfId="161" priority="5" operator="equal">
      <formula>0</formula>
    </cfRule>
  </conditionalFormatting>
  <conditionalFormatting sqref="C33">
    <cfRule type="cellIs" dxfId="160" priority="3" operator="equal">
      <formula>0</formula>
    </cfRule>
  </conditionalFormatting>
  <conditionalFormatting sqref="C33">
    <cfRule type="containsText" dxfId="159" priority="4" operator="containsText" text="Наименование инвестиционного проекта">
      <formula>NOT(ISERROR(SEARCH("Наименование инвестиционного проекта",C33)))</formula>
    </cfRule>
  </conditionalFormatting>
  <conditionalFormatting sqref="D33">
    <cfRule type="containsText" dxfId="158" priority="2" operator="containsText" text="Наименование инвестиционного проекта">
      <formula>NOT(ISERROR(SEARCH("Наименование инвестиционного проекта",D33)))</formula>
    </cfRule>
  </conditionalFormatting>
  <pageMargins left="0.70866141732283472" right="0.70866141732283472" top="0.74803149606299213" bottom="0.74803149606299213" header="0.31496062992125984" footer="0.31496062992125984"/>
  <pageSetup paperSize="8" scale="1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pageSetUpPr fitToPage="1"/>
  </sheetPr>
  <dimension ref="A1:AT85"/>
  <sheetViews>
    <sheetView view="pageBreakPreview" zoomScale="70" zoomScaleNormal="100" zoomScaleSheetLayoutView="70" workbookViewId="0">
      <pane xSplit="3" ySplit="15" topLeftCell="F67" activePane="bottomRight" state="frozen"/>
      <selection activeCell="A13" sqref="A13"/>
      <selection pane="topRight" activeCell="D13" sqref="D13"/>
      <selection pane="bottomLeft" activeCell="A16" sqref="A16"/>
      <selection pane="bottomRight" activeCell="S73" sqref="S73"/>
    </sheetView>
  </sheetViews>
  <sheetFormatPr defaultRowHeight="15" x14ac:dyDescent="0.25"/>
  <cols>
    <col min="1" max="1" width="7" style="212" customWidth="1"/>
    <col min="2" max="2" width="12" style="212" customWidth="1"/>
    <col min="3" max="3" width="133.7109375" style="212" bestFit="1" customWidth="1"/>
    <col min="4" max="4" width="24" style="212" customWidth="1"/>
    <col min="5" max="5" width="22.28515625" style="212" customWidth="1"/>
    <col min="6" max="6" width="31.42578125" style="224" customWidth="1"/>
    <col min="7" max="7" width="55.5703125" style="212" customWidth="1"/>
    <col min="8" max="8" width="61.28515625" style="212" customWidth="1"/>
    <col min="9" max="9" width="23.42578125" style="212" customWidth="1"/>
    <col min="10" max="10" width="27.7109375" style="212" customWidth="1"/>
    <col min="11" max="12" width="32.42578125" style="212" customWidth="1"/>
    <col min="13" max="13" width="27.85546875" style="212" customWidth="1"/>
    <col min="14" max="14" width="38" style="212" customWidth="1"/>
    <col min="15" max="15" width="48.140625" style="212" customWidth="1"/>
    <col min="16" max="18" width="19.5703125" style="212" customWidth="1"/>
    <col min="19" max="19" width="15.42578125" style="212" customWidth="1"/>
    <col min="20" max="20" width="8.7109375" style="212" customWidth="1"/>
    <col min="21" max="21" width="16.140625" style="212" customWidth="1"/>
    <col min="22" max="22" width="8.140625" style="212" customWidth="1"/>
    <col min="23" max="23" width="22.42578125" style="212" customWidth="1"/>
    <col min="24" max="24" width="17.28515625" style="212" customWidth="1"/>
    <col min="25" max="25" width="25.42578125" style="212" customWidth="1"/>
    <col min="26" max="26" width="27" style="212" customWidth="1"/>
    <col min="27" max="27" width="7.85546875" style="212" bestFit="1" customWidth="1"/>
    <col min="28" max="28" width="7.5703125" style="212" customWidth="1"/>
    <col min="29" max="29" width="9.28515625" style="212" customWidth="1"/>
    <col min="30" max="30" width="13.85546875" style="212" customWidth="1"/>
    <col min="31" max="259" width="9.140625" style="212"/>
    <col min="260" max="260" width="4.42578125" style="212" bestFit="1" customWidth="1"/>
    <col min="261" max="261" width="18.28515625" style="212" bestFit="1" customWidth="1"/>
    <col min="262" max="262" width="19" style="212" bestFit="1" customWidth="1"/>
    <col min="263" max="263" width="15.42578125" style="212" bestFit="1" customWidth="1"/>
    <col min="264" max="265" width="12.42578125" style="212" bestFit="1" customWidth="1"/>
    <col min="266" max="266" width="7.140625" style="212" bestFit="1" customWidth="1"/>
    <col min="267" max="267" width="10.140625" style="212" bestFit="1" customWidth="1"/>
    <col min="268" max="268" width="15.85546875" style="212" bestFit="1" customWidth="1"/>
    <col min="269" max="269" width="15.140625" style="212" bestFit="1" customWidth="1"/>
    <col min="270" max="270" width="18.28515625" style="212" bestFit="1" customWidth="1"/>
    <col min="271" max="271" width="13.28515625" style="212" bestFit="1" customWidth="1"/>
    <col min="272" max="272" width="19.28515625" style="212" customWidth="1"/>
    <col min="273" max="273" width="15.140625" style="212" customWidth="1"/>
    <col min="274" max="274" width="21" style="212" bestFit="1" customWidth="1"/>
    <col min="275" max="275" width="17.140625" style="212" bestFit="1" customWidth="1"/>
    <col min="276" max="276" width="16.85546875" style="212" bestFit="1" customWidth="1"/>
    <col min="277" max="277" width="16.7109375" style="212" bestFit="1" customWidth="1"/>
    <col min="278" max="278" width="15.7109375" style="212" bestFit="1" customWidth="1"/>
    <col min="279" max="279" width="16.28515625" style="212" bestFit="1" customWidth="1"/>
    <col min="280" max="280" width="17.28515625" style="212" customWidth="1"/>
    <col min="281" max="281" width="23.42578125" style="212" bestFit="1" customWidth="1"/>
    <col min="282" max="282" width="31.85546875" style="212" bestFit="1" customWidth="1"/>
    <col min="283" max="283" width="7.85546875" style="212" bestFit="1" customWidth="1"/>
    <col min="284" max="284" width="5.7109375" style="212" bestFit="1" customWidth="1"/>
    <col min="285" max="285" width="9.140625" style="212" bestFit="1" customWidth="1"/>
    <col min="286" max="286" width="13.5703125" style="212" bestFit="1" customWidth="1"/>
    <col min="287" max="515" width="9.140625" style="212"/>
    <col min="516" max="516" width="4.42578125" style="212" bestFit="1" customWidth="1"/>
    <col min="517" max="517" width="18.28515625" style="212" bestFit="1" customWidth="1"/>
    <col min="518" max="518" width="19" style="212" bestFit="1" customWidth="1"/>
    <col min="519" max="519" width="15.42578125" style="212" bestFit="1" customWidth="1"/>
    <col min="520" max="521" width="12.42578125" style="212" bestFit="1" customWidth="1"/>
    <col min="522" max="522" width="7.140625" style="212" bestFit="1" customWidth="1"/>
    <col min="523" max="523" width="10.140625" style="212" bestFit="1" customWidth="1"/>
    <col min="524" max="524" width="15.85546875" style="212" bestFit="1" customWidth="1"/>
    <col min="525" max="525" width="15.140625" style="212" bestFit="1" customWidth="1"/>
    <col min="526" max="526" width="18.28515625" style="212" bestFit="1" customWidth="1"/>
    <col min="527" max="527" width="13.28515625" style="212" bestFit="1" customWidth="1"/>
    <col min="528" max="528" width="19.28515625" style="212" customWidth="1"/>
    <col min="529" max="529" width="15.140625" style="212" customWidth="1"/>
    <col min="530" max="530" width="21" style="212" bestFit="1" customWidth="1"/>
    <col min="531" max="531" width="17.140625" style="212" bestFit="1" customWidth="1"/>
    <col min="532" max="532" width="16.85546875" style="212" bestFit="1" customWidth="1"/>
    <col min="533" max="533" width="16.7109375" style="212" bestFit="1" customWidth="1"/>
    <col min="534" max="534" width="15.7109375" style="212" bestFit="1" customWidth="1"/>
    <col min="535" max="535" width="16.28515625" style="212" bestFit="1" customWidth="1"/>
    <col min="536" max="536" width="17.28515625" style="212" customWidth="1"/>
    <col min="537" max="537" width="23.42578125" style="212" bestFit="1" customWidth="1"/>
    <col min="538" max="538" width="31.85546875" style="212" bestFit="1" customWidth="1"/>
    <col min="539" max="539" width="7.85546875" style="212" bestFit="1" customWidth="1"/>
    <col min="540" max="540" width="5.7109375" style="212" bestFit="1" customWidth="1"/>
    <col min="541" max="541" width="9.140625" style="212" bestFit="1" customWidth="1"/>
    <col min="542" max="542" width="13.5703125" style="212" bestFit="1" customWidth="1"/>
    <col min="543" max="771" width="9.140625" style="212"/>
    <col min="772" max="772" width="4.42578125" style="212" bestFit="1" customWidth="1"/>
    <col min="773" max="773" width="18.28515625" style="212" bestFit="1" customWidth="1"/>
    <col min="774" max="774" width="19" style="212" bestFit="1" customWidth="1"/>
    <col min="775" max="775" width="15.42578125" style="212" bestFit="1" customWidth="1"/>
    <col min="776" max="777" width="12.42578125" style="212" bestFit="1" customWidth="1"/>
    <col min="778" max="778" width="7.140625" style="212" bestFit="1" customWidth="1"/>
    <col min="779" max="779" width="10.140625" style="212" bestFit="1" customWidth="1"/>
    <col min="780" max="780" width="15.85546875" style="212" bestFit="1" customWidth="1"/>
    <col min="781" max="781" width="15.140625" style="212" bestFit="1" customWidth="1"/>
    <col min="782" max="782" width="18.28515625" style="212" bestFit="1" customWidth="1"/>
    <col min="783" max="783" width="13.28515625" style="212" bestFit="1" customWidth="1"/>
    <col min="784" max="784" width="19.28515625" style="212" customWidth="1"/>
    <col min="785" max="785" width="15.140625" style="212" customWidth="1"/>
    <col min="786" max="786" width="21" style="212" bestFit="1" customWidth="1"/>
    <col min="787" max="787" width="17.140625" style="212" bestFit="1" customWidth="1"/>
    <col min="788" max="788" width="16.85546875" style="212" bestFit="1" customWidth="1"/>
    <col min="789" max="789" width="16.7109375" style="212" bestFit="1" customWidth="1"/>
    <col min="790" max="790" width="15.7109375" style="212" bestFit="1" customWidth="1"/>
    <col min="791" max="791" width="16.28515625" style="212" bestFit="1" customWidth="1"/>
    <col min="792" max="792" width="17.28515625" style="212" customWidth="1"/>
    <col min="793" max="793" width="23.42578125" style="212" bestFit="1" customWidth="1"/>
    <col min="794" max="794" width="31.85546875" style="212" bestFit="1" customWidth="1"/>
    <col min="795" max="795" width="7.85546875" style="212" bestFit="1" customWidth="1"/>
    <col min="796" max="796" width="5.7109375" style="212" bestFit="1" customWidth="1"/>
    <col min="797" max="797" width="9.140625" style="212" bestFit="1" customWidth="1"/>
    <col min="798" max="798" width="13.5703125" style="212" bestFit="1" customWidth="1"/>
    <col min="799" max="1027" width="9.140625" style="212"/>
    <col min="1028" max="1028" width="4.42578125" style="212" bestFit="1" customWidth="1"/>
    <col min="1029" max="1029" width="18.28515625" style="212" bestFit="1" customWidth="1"/>
    <col min="1030" max="1030" width="19" style="212" bestFit="1" customWidth="1"/>
    <col min="1031" max="1031" width="15.42578125" style="212" bestFit="1" customWidth="1"/>
    <col min="1032" max="1033" width="12.42578125" style="212" bestFit="1" customWidth="1"/>
    <col min="1034" max="1034" width="7.140625" style="212" bestFit="1" customWidth="1"/>
    <col min="1035" max="1035" width="10.140625" style="212" bestFit="1" customWidth="1"/>
    <col min="1036" max="1036" width="15.85546875" style="212" bestFit="1" customWidth="1"/>
    <col min="1037" max="1037" width="15.140625" style="212" bestFit="1" customWidth="1"/>
    <col min="1038" max="1038" width="18.28515625" style="212" bestFit="1" customWidth="1"/>
    <col min="1039" max="1039" width="13.28515625" style="212" bestFit="1" customWidth="1"/>
    <col min="1040" max="1040" width="19.28515625" style="212" customWidth="1"/>
    <col min="1041" max="1041" width="15.140625" style="212" customWidth="1"/>
    <col min="1042" max="1042" width="21" style="212" bestFit="1" customWidth="1"/>
    <col min="1043" max="1043" width="17.140625" style="212" bestFit="1" customWidth="1"/>
    <col min="1044" max="1044" width="16.85546875" style="212" bestFit="1" customWidth="1"/>
    <col min="1045" max="1045" width="16.7109375" style="212" bestFit="1" customWidth="1"/>
    <col min="1046" max="1046" width="15.7109375" style="212" bestFit="1" customWidth="1"/>
    <col min="1047" max="1047" width="16.28515625" style="212" bestFit="1" customWidth="1"/>
    <col min="1048" max="1048" width="17.28515625" style="212" customWidth="1"/>
    <col min="1049" max="1049" width="23.42578125" style="212" bestFit="1" customWidth="1"/>
    <col min="1050" max="1050" width="31.85546875" style="212" bestFit="1" customWidth="1"/>
    <col min="1051" max="1051" width="7.85546875" style="212" bestFit="1" customWidth="1"/>
    <col min="1052" max="1052" width="5.7109375" style="212" bestFit="1" customWidth="1"/>
    <col min="1053" max="1053" width="9.140625" style="212" bestFit="1" customWidth="1"/>
    <col min="1054" max="1054" width="13.5703125" style="212" bestFit="1" customWidth="1"/>
    <col min="1055" max="1283" width="9.140625" style="212"/>
    <col min="1284" max="1284" width="4.42578125" style="212" bestFit="1" customWidth="1"/>
    <col min="1285" max="1285" width="18.28515625" style="212" bestFit="1" customWidth="1"/>
    <col min="1286" max="1286" width="19" style="212" bestFit="1" customWidth="1"/>
    <col min="1287" max="1287" width="15.42578125" style="212" bestFit="1" customWidth="1"/>
    <col min="1288" max="1289" width="12.42578125" style="212" bestFit="1" customWidth="1"/>
    <col min="1290" max="1290" width="7.140625" style="212" bestFit="1" customWidth="1"/>
    <col min="1291" max="1291" width="10.140625" style="212" bestFit="1" customWidth="1"/>
    <col min="1292" max="1292" width="15.85546875" style="212" bestFit="1" customWidth="1"/>
    <col min="1293" max="1293" width="15.140625" style="212" bestFit="1" customWidth="1"/>
    <col min="1294" max="1294" width="18.28515625" style="212" bestFit="1" customWidth="1"/>
    <col min="1295" max="1295" width="13.28515625" style="212" bestFit="1" customWidth="1"/>
    <col min="1296" max="1296" width="19.28515625" style="212" customWidth="1"/>
    <col min="1297" max="1297" width="15.140625" style="212" customWidth="1"/>
    <col min="1298" max="1298" width="21" style="212" bestFit="1" customWidth="1"/>
    <col min="1299" max="1299" width="17.140625" style="212" bestFit="1" customWidth="1"/>
    <col min="1300" max="1300" width="16.85546875" style="212" bestFit="1" customWidth="1"/>
    <col min="1301" max="1301" width="16.7109375" style="212" bestFit="1" customWidth="1"/>
    <col min="1302" max="1302" width="15.7109375" style="212" bestFit="1" customWidth="1"/>
    <col min="1303" max="1303" width="16.28515625" style="212" bestFit="1" customWidth="1"/>
    <col min="1304" max="1304" width="17.28515625" style="212" customWidth="1"/>
    <col min="1305" max="1305" width="23.42578125" style="212" bestFit="1" customWidth="1"/>
    <col min="1306" max="1306" width="31.85546875" style="212" bestFit="1" customWidth="1"/>
    <col min="1307" max="1307" width="7.85546875" style="212" bestFit="1" customWidth="1"/>
    <col min="1308" max="1308" width="5.7109375" style="212" bestFit="1" customWidth="1"/>
    <col min="1309" max="1309" width="9.140625" style="212" bestFit="1" customWidth="1"/>
    <col min="1310" max="1310" width="13.5703125" style="212" bestFit="1" customWidth="1"/>
    <col min="1311" max="1539" width="9.140625" style="212"/>
    <col min="1540" max="1540" width="4.42578125" style="212" bestFit="1" customWidth="1"/>
    <col min="1541" max="1541" width="18.28515625" style="212" bestFit="1" customWidth="1"/>
    <col min="1542" max="1542" width="19" style="212" bestFit="1" customWidth="1"/>
    <col min="1543" max="1543" width="15.42578125" style="212" bestFit="1" customWidth="1"/>
    <col min="1544" max="1545" width="12.42578125" style="212" bestFit="1" customWidth="1"/>
    <col min="1546" max="1546" width="7.140625" style="212" bestFit="1" customWidth="1"/>
    <col min="1547" max="1547" width="10.140625" style="212" bestFit="1" customWidth="1"/>
    <col min="1548" max="1548" width="15.85546875" style="212" bestFit="1" customWidth="1"/>
    <col min="1549" max="1549" width="15.140625" style="212" bestFit="1" customWidth="1"/>
    <col min="1550" max="1550" width="18.28515625" style="212" bestFit="1" customWidth="1"/>
    <col min="1551" max="1551" width="13.28515625" style="212" bestFit="1" customWidth="1"/>
    <col min="1552" max="1552" width="19.28515625" style="212" customWidth="1"/>
    <col min="1553" max="1553" width="15.140625" style="212" customWidth="1"/>
    <col min="1554" max="1554" width="21" style="212" bestFit="1" customWidth="1"/>
    <col min="1555" max="1555" width="17.140625" style="212" bestFit="1" customWidth="1"/>
    <col min="1556" max="1556" width="16.85546875" style="212" bestFit="1" customWidth="1"/>
    <col min="1557" max="1557" width="16.7109375" style="212" bestFit="1" customWidth="1"/>
    <col min="1558" max="1558" width="15.7109375" style="212" bestFit="1" customWidth="1"/>
    <col min="1559" max="1559" width="16.28515625" style="212" bestFit="1" customWidth="1"/>
    <col min="1560" max="1560" width="17.28515625" style="212" customWidth="1"/>
    <col min="1561" max="1561" width="23.42578125" style="212" bestFit="1" customWidth="1"/>
    <col min="1562" max="1562" width="31.85546875" style="212" bestFit="1" customWidth="1"/>
    <col min="1563" max="1563" width="7.85546875" style="212" bestFit="1" customWidth="1"/>
    <col min="1564" max="1564" width="5.7109375" style="212" bestFit="1" customWidth="1"/>
    <col min="1565" max="1565" width="9.140625" style="212" bestFit="1" customWidth="1"/>
    <col min="1566" max="1566" width="13.5703125" style="212" bestFit="1" customWidth="1"/>
    <col min="1567" max="1795" width="9.140625" style="212"/>
    <col min="1796" max="1796" width="4.42578125" style="212" bestFit="1" customWidth="1"/>
    <col min="1797" max="1797" width="18.28515625" style="212" bestFit="1" customWidth="1"/>
    <col min="1798" max="1798" width="19" style="212" bestFit="1" customWidth="1"/>
    <col min="1799" max="1799" width="15.42578125" style="212" bestFit="1" customWidth="1"/>
    <col min="1800" max="1801" width="12.42578125" style="212" bestFit="1" customWidth="1"/>
    <col min="1802" max="1802" width="7.140625" style="212" bestFit="1" customWidth="1"/>
    <col min="1803" max="1803" width="10.140625" style="212" bestFit="1" customWidth="1"/>
    <col min="1804" max="1804" width="15.85546875" style="212" bestFit="1" customWidth="1"/>
    <col min="1805" max="1805" width="15.140625" style="212" bestFit="1" customWidth="1"/>
    <col min="1806" max="1806" width="18.28515625" style="212" bestFit="1" customWidth="1"/>
    <col min="1807" max="1807" width="13.28515625" style="212" bestFit="1" customWidth="1"/>
    <col min="1808" max="1808" width="19.28515625" style="212" customWidth="1"/>
    <col min="1809" max="1809" width="15.140625" style="212" customWidth="1"/>
    <col min="1810" max="1810" width="21" style="212" bestFit="1" customWidth="1"/>
    <col min="1811" max="1811" width="17.140625" style="212" bestFit="1" customWidth="1"/>
    <col min="1812" max="1812" width="16.85546875" style="212" bestFit="1" customWidth="1"/>
    <col min="1813" max="1813" width="16.7109375" style="212" bestFit="1" customWidth="1"/>
    <col min="1814" max="1814" width="15.7109375" style="212" bestFit="1" customWidth="1"/>
    <col min="1815" max="1815" width="16.28515625" style="212" bestFit="1" customWidth="1"/>
    <col min="1816" max="1816" width="17.28515625" style="212" customWidth="1"/>
    <col min="1817" max="1817" width="23.42578125" style="212" bestFit="1" customWidth="1"/>
    <col min="1818" max="1818" width="31.85546875" style="212" bestFit="1" customWidth="1"/>
    <col min="1819" max="1819" width="7.85546875" style="212" bestFit="1" customWidth="1"/>
    <col min="1820" max="1820" width="5.7109375" style="212" bestFit="1" customWidth="1"/>
    <col min="1821" max="1821" width="9.140625" style="212" bestFit="1" customWidth="1"/>
    <col min="1822" max="1822" width="13.5703125" style="212" bestFit="1" customWidth="1"/>
    <col min="1823" max="2051" width="9.140625" style="212"/>
    <col min="2052" max="2052" width="4.42578125" style="212" bestFit="1" customWidth="1"/>
    <col min="2053" max="2053" width="18.28515625" style="212" bestFit="1" customWidth="1"/>
    <col min="2054" max="2054" width="19" style="212" bestFit="1" customWidth="1"/>
    <col min="2055" max="2055" width="15.42578125" style="212" bestFit="1" customWidth="1"/>
    <col min="2056" max="2057" width="12.42578125" style="212" bestFit="1" customWidth="1"/>
    <col min="2058" max="2058" width="7.140625" style="212" bestFit="1" customWidth="1"/>
    <col min="2059" max="2059" width="10.140625" style="212" bestFit="1" customWidth="1"/>
    <col min="2060" max="2060" width="15.85546875" style="212" bestFit="1" customWidth="1"/>
    <col min="2061" max="2061" width="15.140625" style="212" bestFit="1" customWidth="1"/>
    <col min="2062" max="2062" width="18.28515625" style="212" bestFit="1" customWidth="1"/>
    <col min="2063" max="2063" width="13.28515625" style="212" bestFit="1" customWidth="1"/>
    <col min="2064" max="2064" width="19.28515625" style="212" customWidth="1"/>
    <col min="2065" max="2065" width="15.140625" style="212" customWidth="1"/>
    <col min="2066" max="2066" width="21" style="212" bestFit="1" customWidth="1"/>
    <col min="2067" max="2067" width="17.140625" style="212" bestFit="1" customWidth="1"/>
    <col min="2068" max="2068" width="16.85546875" style="212" bestFit="1" customWidth="1"/>
    <col min="2069" max="2069" width="16.7109375" style="212" bestFit="1" customWidth="1"/>
    <col min="2070" max="2070" width="15.7109375" style="212" bestFit="1" customWidth="1"/>
    <col min="2071" max="2071" width="16.28515625" style="212" bestFit="1" customWidth="1"/>
    <col min="2072" max="2072" width="17.28515625" style="212" customWidth="1"/>
    <col min="2073" max="2073" width="23.42578125" style="212" bestFit="1" customWidth="1"/>
    <col min="2074" max="2074" width="31.85546875" style="212" bestFit="1" customWidth="1"/>
    <col min="2075" max="2075" width="7.85546875" style="212" bestFit="1" customWidth="1"/>
    <col min="2076" max="2076" width="5.7109375" style="212" bestFit="1" customWidth="1"/>
    <col min="2077" max="2077" width="9.140625" style="212" bestFit="1" customWidth="1"/>
    <col min="2078" max="2078" width="13.5703125" style="212" bestFit="1" customWidth="1"/>
    <col min="2079" max="2307" width="9.140625" style="212"/>
    <col min="2308" max="2308" width="4.42578125" style="212" bestFit="1" customWidth="1"/>
    <col min="2309" max="2309" width="18.28515625" style="212" bestFit="1" customWidth="1"/>
    <col min="2310" max="2310" width="19" style="212" bestFit="1" customWidth="1"/>
    <col min="2311" max="2311" width="15.42578125" style="212" bestFit="1" customWidth="1"/>
    <col min="2312" max="2313" width="12.42578125" style="212" bestFit="1" customWidth="1"/>
    <col min="2314" max="2314" width="7.140625" style="212" bestFit="1" customWidth="1"/>
    <col min="2315" max="2315" width="10.140625" style="212" bestFit="1" customWidth="1"/>
    <col min="2316" max="2316" width="15.85546875" style="212" bestFit="1" customWidth="1"/>
    <col min="2317" max="2317" width="15.140625" style="212" bestFit="1" customWidth="1"/>
    <col min="2318" max="2318" width="18.28515625" style="212" bestFit="1" customWidth="1"/>
    <col min="2319" max="2319" width="13.28515625" style="212" bestFit="1" customWidth="1"/>
    <col min="2320" max="2320" width="19.28515625" style="212" customWidth="1"/>
    <col min="2321" max="2321" width="15.140625" style="212" customWidth="1"/>
    <col min="2322" max="2322" width="21" style="212" bestFit="1" customWidth="1"/>
    <col min="2323" max="2323" width="17.140625" style="212" bestFit="1" customWidth="1"/>
    <col min="2324" max="2324" width="16.85546875" style="212" bestFit="1" customWidth="1"/>
    <col min="2325" max="2325" width="16.7109375" style="212" bestFit="1" customWidth="1"/>
    <col min="2326" max="2326" width="15.7109375" style="212" bestFit="1" customWidth="1"/>
    <col min="2327" max="2327" width="16.28515625" style="212" bestFit="1" customWidth="1"/>
    <col min="2328" max="2328" width="17.28515625" style="212" customWidth="1"/>
    <col min="2329" max="2329" width="23.42578125" style="212" bestFit="1" customWidth="1"/>
    <col min="2330" max="2330" width="31.85546875" style="212" bestFit="1" customWidth="1"/>
    <col min="2331" max="2331" width="7.85546875" style="212" bestFit="1" customWidth="1"/>
    <col min="2332" max="2332" width="5.7109375" style="212" bestFit="1" customWidth="1"/>
    <col min="2333" max="2333" width="9.140625" style="212" bestFit="1" customWidth="1"/>
    <col min="2334" max="2334" width="13.5703125" style="212" bestFit="1" customWidth="1"/>
    <col min="2335" max="2563" width="9.140625" style="212"/>
    <col min="2564" max="2564" width="4.42578125" style="212" bestFit="1" customWidth="1"/>
    <col min="2565" max="2565" width="18.28515625" style="212" bestFit="1" customWidth="1"/>
    <col min="2566" max="2566" width="19" style="212" bestFit="1" customWidth="1"/>
    <col min="2567" max="2567" width="15.42578125" style="212" bestFit="1" customWidth="1"/>
    <col min="2568" max="2569" width="12.42578125" style="212" bestFit="1" customWidth="1"/>
    <col min="2570" max="2570" width="7.140625" style="212" bestFit="1" customWidth="1"/>
    <col min="2571" max="2571" width="10.140625" style="212" bestFit="1" customWidth="1"/>
    <col min="2572" max="2572" width="15.85546875" style="212" bestFit="1" customWidth="1"/>
    <col min="2573" max="2573" width="15.140625" style="212" bestFit="1" customWidth="1"/>
    <col min="2574" max="2574" width="18.28515625" style="212" bestFit="1" customWidth="1"/>
    <col min="2575" max="2575" width="13.28515625" style="212" bestFit="1" customWidth="1"/>
    <col min="2576" max="2576" width="19.28515625" style="212" customWidth="1"/>
    <col min="2577" max="2577" width="15.140625" style="212" customWidth="1"/>
    <col min="2578" max="2578" width="21" style="212" bestFit="1" customWidth="1"/>
    <col min="2579" max="2579" width="17.140625" style="212" bestFit="1" customWidth="1"/>
    <col min="2580" max="2580" width="16.85546875" style="212" bestFit="1" customWidth="1"/>
    <col min="2581" max="2581" width="16.7109375" style="212" bestFit="1" customWidth="1"/>
    <col min="2582" max="2582" width="15.7109375" style="212" bestFit="1" customWidth="1"/>
    <col min="2583" max="2583" width="16.28515625" style="212" bestFit="1" customWidth="1"/>
    <col min="2584" max="2584" width="17.28515625" style="212" customWidth="1"/>
    <col min="2585" max="2585" width="23.42578125" style="212" bestFit="1" customWidth="1"/>
    <col min="2586" max="2586" width="31.85546875" style="212" bestFit="1" customWidth="1"/>
    <col min="2587" max="2587" width="7.85546875" style="212" bestFit="1" customWidth="1"/>
    <col min="2588" max="2588" width="5.7109375" style="212" bestFit="1" customWidth="1"/>
    <col min="2589" max="2589" width="9.140625" style="212" bestFit="1" customWidth="1"/>
    <col min="2590" max="2590" width="13.5703125" style="212" bestFit="1" customWidth="1"/>
    <col min="2591" max="2819" width="9.140625" style="212"/>
    <col min="2820" max="2820" width="4.42578125" style="212" bestFit="1" customWidth="1"/>
    <col min="2821" max="2821" width="18.28515625" style="212" bestFit="1" customWidth="1"/>
    <col min="2822" max="2822" width="19" style="212" bestFit="1" customWidth="1"/>
    <col min="2823" max="2823" width="15.42578125" style="212" bestFit="1" customWidth="1"/>
    <col min="2824" max="2825" width="12.42578125" style="212" bestFit="1" customWidth="1"/>
    <col min="2826" max="2826" width="7.140625" style="212" bestFit="1" customWidth="1"/>
    <col min="2827" max="2827" width="10.140625" style="212" bestFit="1" customWidth="1"/>
    <col min="2828" max="2828" width="15.85546875" style="212" bestFit="1" customWidth="1"/>
    <col min="2829" max="2829" width="15.140625" style="212" bestFit="1" customWidth="1"/>
    <col min="2830" max="2830" width="18.28515625" style="212" bestFit="1" customWidth="1"/>
    <col min="2831" max="2831" width="13.28515625" style="212" bestFit="1" customWidth="1"/>
    <col min="2832" max="2832" width="19.28515625" style="212" customWidth="1"/>
    <col min="2833" max="2833" width="15.140625" style="212" customWidth="1"/>
    <col min="2834" max="2834" width="21" style="212" bestFit="1" customWidth="1"/>
    <col min="2835" max="2835" width="17.140625" style="212" bestFit="1" customWidth="1"/>
    <col min="2836" max="2836" width="16.85546875" style="212" bestFit="1" customWidth="1"/>
    <col min="2837" max="2837" width="16.7109375" style="212" bestFit="1" customWidth="1"/>
    <col min="2838" max="2838" width="15.7109375" style="212" bestFit="1" customWidth="1"/>
    <col min="2839" max="2839" width="16.28515625" style="212" bestFit="1" customWidth="1"/>
    <col min="2840" max="2840" width="17.28515625" style="212" customWidth="1"/>
    <col min="2841" max="2841" width="23.42578125" style="212" bestFit="1" customWidth="1"/>
    <col min="2842" max="2842" width="31.85546875" style="212" bestFit="1" customWidth="1"/>
    <col min="2843" max="2843" width="7.85546875" style="212" bestFit="1" customWidth="1"/>
    <col min="2844" max="2844" width="5.7109375" style="212" bestFit="1" customWidth="1"/>
    <col min="2845" max="2845" width="9.140625" style="212" bestFit="1" customWidth="1"/>
    <col min="2846" max="2846" width="13.5703125" style="212" bestFit="1" customWidth="1"/>
    <col min="2847" max="3075" width="9.140625" style="212"/>
    <col min="3076" max="3076" width="4.42578125" style="212" bestFit="1" customWidth="1"/>
    <col min="3077" max="3077" width="18.28515625" style="212" bestFit="1" customWidth="1"/>
    <col min="3078" max="3078" width="19" style="212" bestFit="1" customWidth="1"/>
    <col min="3079" max="3079" width="15.42578125" style="212" bestFit="1" customWidth="1"/>
    <col min="3080" max="3081" width="12.42578125" style="212" bestFit="1" customWidth="1"/>
    <col min="3082" max="3082" width="7.140625" style="212" bestFit="1" customWidth="1"/>
    <col min="3083" max="3083" width="10.140625" style="212" bestFit="1" customWidth="1"/>
    <col min="3084" max="3084" width="15.85546875" style="212" bestFit="1" customWidth="1"/>
    <col min="3085" max="3085" width="15.140625" style="212" bestFit="1" customWidth="1"/>
    <col min="3086" max="3086" width="18.28515625" style="212" bestFit="1" customWidth="1"/>
    <col min="3087" max="3087" width="13.28515625" style="212" bestFit="1" customWidth="1"/>
    <col min="3088" max="3088" width="19.28515625" style="212" customWidth="1"/>
    <col min="3089" max="3089" width="15.140625" style="212" customWidth="1"/>
    <col min="3090" max="3090" width="21" style="212" bestFit="1" customWidth="1"/>
    <col min="3091" max="3091" width="17.140625" style="212" bestFit="1" customWidth="1"/>
    <col min="3092" max="3092" width="16.85546875" style="212" bestFit="1" customWidth="1"/>
    <col min="3093" max="3093" width="16.7109375" style="212" bestFit="1" customWidth="1"/>
    <col min="3094" max="3094" width="15.7109375" style="212" bestFit="1" customWidth="1"/>
    <col min="3095" max="3095" width="16.28515625" style="212" bestFit="1" customWidth="1"/>
    <col min="3096" max="3096" width="17.28515625" style="212" customWidth="1"/>
    <col min="3097" max="3097" width="23.42578125" style="212" bestFit="1" customWidth="1"/>
    <col min="3098" max="3098" width="31.85546875" style="212" bestFit="1" customWidth="1"/>
    <col min="3099" max="3099" width="7.85546875" style="212" bestFit="1" customWidth="1"/>
    <col min="3100" max="3100" width="5.7109375" style="212" bestFit="1" customWidth="1"/>
    <col min="3101" max="3101" width="9.140625" style="212" bestFit="1" customWidth="1"/>
    <col min="3102" max="3102" width="13.5703125" style="212" bestFit="1" customWidth="1"/>
    <col min="3103" max="3331" width="9.140625" style="212"/>
    <col min="3332" max="3332" width="4.42578125" style="212" bestFit="1" customWidth="1"/>
    <col min="3333" max="3333" width="18.28515625" style="212" bestFit="1" customWidth="1"/>
    <col min="3334" max="3334" width="19" style="212" bestFit="1" customWidth="1"/>
    <col min="3335" max="3335" width="15.42578125" style="212" bestFit="1" customWidth="1"/>
    <col min="3336" max="3337" width="12.42578125" style="212" bestFit="1" customWidth="1"/>
    <col min="3338" max="3338" width="7.140625" style="212" bestFit="1" customWidth="1"/>
    <col min="3339" max="3339" width="10.140625" style="212" bestFit="1" customWidth="1"/>
    <col min="3340" max="3340" width="15.85546875" style="212" bestFit="1" customWidth="1"/>
    <col min="3341" max="3341" width="15.140625" style="212" bestFit="1" customWidth="1"/>
    <col min="3342" max="3342" width="18.28515625" style="212" bestFit="1" customWidth="1"/>
    <col min="3343" max="3343" width="13.28515625" style="212" bestFit="1" customWidth="1"/>
    <col min="3344" max="3344" width="19.28515625" style="212" customWidth="1"/>
    <col min="3345" max="3345" width="15.140625" style="212" customWidth="1"/>
    <col min="3346" max="3346" width="21" style="212" bestFit="1" customWidth="1"/>
    <col min="3347" max="3347" width="17.140625" style="212" bestFit="1" customWidth="1"/>
    <col min="3348" max="3348" width="16.85546875" style="212" bestFit="1" customWidth="1"/>
    <col min="3349" max="3349" width="16.7109375" style="212" bestFit="1" customWidth="1"/>
    <col min="3350" max="3350" width="15.7109375" style="212" bestFit="1" customWidth="1"/>
    <col min="3351" max="3351" width="16.28515625" style="212" bestFit="1" customWidth="1"/>
    <col min="3352" max="3352" width="17.28515625" style="212" customWidth="1"/>
    <col min="3353" max="3353" width="23.42578125" style="212" bestFit="1" customWidth="1"/>
    <col min="3354" max="3354" width="31.85546875" style="212" bestFit="1" customWidth="1"/>
    <col min="3355" max="3355" width="7.85546875" style="212" bestFit="1" customWidth="1"/>
    <col min="3356" max="3356" width="5.7109375" style="212" bestFit="1" customWidth="1"/>
    <col min="3357" max="3357" width="9.140625" style="212" bestFit="1" customWidth="1"/>
    <col min="3358" max="3358" width="13.5703125" style="212" bestFit="1" customWidth="1"/>
    <col min="3359" max="3587" width="9.140625" style="212"/>
    <col min="3588" max="3588" width="4.42578125" style="212" bestFit="1" customWidth="1"/>
    <col min="3589" max="3589" width="18.28515625" style="212" bestFit="1" customWidth="1"/>
    <col min="3590" max="3590" width="19" style="212" bestFit="1" customWidth="1"/>
    <col min="3591" max="3591" width="15.42578125" style="212" bestFit="1" customWidth="1"/>
    <col min="3592" max="3593" width="12.42578125" style="212" bestFit="1" customWidth="1"/>
    <col min="3594" max="3594" width="7.140625" style="212" bestFit="1" customWidth="1"/>
    <col min="3595" max="3595" width="10.140625" style="212" bestFit="1" customWidth="1"/>
    <col min="3596" max="3596" width="15.85546875" style="212" bestFit="1" customWidth="1"/>
    <col min="3597" max="3597" width="15.140625" style="212" bestFit="1" customWidth="1"/>
    <col min="3598" max="3598" width="18.28515625" style="212" bestFit="1" customWidth="1"/>
    <col min="3599" max="3599" width="13.28515625" style="212" bestFit="1" customWidth="1"/>
    <col min="3600" max="3600" width="19.28515625" style="212" customWidth="1"/>
    <col min="3601" max="3601" width="15.140625" style="212" customWidth="1"/>
    <col min="3602" max="3602" width="21" style="212" bestFit="1" customWidth="1"/>
    <col min="3603" max="3603" width="17.140625" style="212" bestFit="1" customWidth="1"/>
    <col min="3604" max="3604" width="16.85546875" style="212" bestFit="1" customWidth="1"/>
    <col min="3605" max="3605" width="16.7109375" style="212" bestFit="1" customWidth="1"/>
    <col min="3606" max="3606" width="15.7109375" style="212" bestFit="1" customWidth="1"/>
    <col min="3607" max="3607" width="16.28515625" style="212" bestFit="1" customWidth="1"/>
    <col min="3608" max="3608" width="17.28515625" style="212" customWidth="1"/>
    <col min="3609" max="3609" width="23.42578125" style="212" bestFit="1" customWidth="1"/>
    <col min="3610" max="3610" width="31.85546875" style="212" bestFit="1" customWidth="1"/>
    <col min="3611" max="3611" width="7.85546875" style="212" bestFit="1" customWidth="1"/>
    <col min="3612" max="3612" width="5.7109375" style="212" bestFit="1" customWidth="1"/>
    <col min="3613" max="3613" width="9.140625" style="212" bestFit="1" customWidth="1"/>
    <col min="3614" max="3614" width="13.5703125" style="212" bestFit="1" customWidth="1"/>
    <col min="3615" max="3843" width="9.140625" style="212"/>
    <col min="3844" max="3844" width="4.42578125" style="212" bestFit="1" customWidth="1"/>
    <col min="3845" max="3845" width="18.28515625" style="212" bestFit="1" customWidth="1"/>
    <col min="3846" max="3846" width="19" style="212" bestFit="1" customWidth="1"/>
    <col min="3847" max="3847" width="15.42578125" style="212" bestFit="1" customWidth="1"/>
    <col min="3848" max="3849" width="12.42578125" style="212" bestFit="1" customWidth="1"/>
    <col min="3850" max="3850" width="7.140625" style="212" bestFit="1" customWidth="1"/>
    <col min="3851" max="3851" width="10.140625" style="212" bestFit="1" customWidth="1"/>
    <col min="3852" max="3852" width="15.85546875" style="212" bestFit="1" customWidth="1"/>
    <col min="3853" max="3853" width="15.140625" style="212" bestFit="1" customWidth="1"/>
    <col min="3854" max="3854" width="18.28515625" style="212" bestFit="1" customWidth="1"/>
    <col min="3855" max="3855" width="13.28515625" style="212" bestFit="1" customWidth="1"/>
    <col min="3856" max="3856" width="19.28515625" style="212" customWidth="1"/>
    <col min="3857" max="3857" width="15.140625" style="212" customWidth="1"/>
    <col min="3858" max="3858" width="21" style="212" bestFit="1" customWidth="1"/>
    <col min="3859" max="3859" width="17.140625" style="212" bestFit="1" customWidth="1"/>
    <col min="3860" max="3860" width="16.85546875" style="212" bestFit="1" customWidth="1"/>
    <col min="3861" max="3861" width="16.7109375" style="212" bestFit="1" customWidth="1"/>
    <col min="3862" max="3862" width="15.7109375" style="212" bestFit="1" customWidth="1"/>
    <col min="3863" max="3863" width="16.28515625" style="212" bestFit="1" customWidth="1"/>
    <col min="3864" max="3864" width="17.28515625" style="212" customWidth="1"/>
    <col min="3865" max="3865" width="23.42578125" style="212" bestFit="1" customWidth="1"/>
    <col min="3866" max="3866" width="31.85546875" style="212" bestFit="1" customWidth="1"/>
    <col min="3867" max="3867" width="7.85546875" style="212" bestFit="1" customWidth="1"/>
    <col min="3868" max="3868" width="5.7109375" style="212" bestFit="1" customWidth="1"/>
    <col min="3869" max="3869" width="9.140625" style="212" bestFit="1" customWidth="1"/>
    <col min="3870" max="3870" width="13.5703125" style="212" bestFit="1" customWidth="1"/>
    <col min="3871" max="4099" width="9.140625" style="212"/>
    <col min="4100" max="4100" width="4.42578125" style="212" bestFit="1" customWidth="1"/>
    <col min="4101" max="4101" width="18.28515625" style="212" bestFit="1" customWidth="1"/>
    <col min="4102" max="4102" width="19" style="212" bestFit="1" customWidth="1"/>
    <col min="4103" max="4103" width="15.42578125" style="212" bestFit="1" customWidth="1"/>
    <col min="4104" max="4105" width="12.42578125" style="212" bestFit="1" customWidth="1"/>
    <col min="4106" max="4106" width="7.140625" style="212" bestFit="1" customWidth="1"/>
    <col min="4107" max="4107" width="10.140625" style="212" bestFit="1" customWidth="1"/>
    <col min="4108" max="4108" width="15.85546875" style="212" bestFit="1" customWidth="1"/>
    <col min="4109" max="4109" width="15.140625" style="212" bestFit="1" customWidth="1"/>
    <col min="4110" max="4110" width="18.28515625" style="212" bestFit="1" customWidth="1"/>
    <col min="4111" max="4111" width="13.28515625" style="212" bestFit="1" customWidth="1"/>
    <col min="4112" max="4112" width="19.28515625" style="212" customWidth="1"/>
    <col min="4113" max="4113" width="15.140625" style="212" customWidth="1"/>
    <col min="4114" max="4114" width="21" style="212" bestFit="1" customWidth="1"/>
    <col min="4115" max="4115" width="17.140625" style="212" bestFit="1" customWidth="1"/>
    <col min="4116" max="4116" width="16.85546875" style="212" bestFit="1" customWidth="1"/>
    <col min="4117" max="4117" width="16.7109375" style="212" bestFit="1" customWidth="1"/>
    <col min="4118" max="4118" width="15.7109375" style="212" bestFit="1" customWidth="1"/>
    <col min="4119" max="4119" width="16.28515625" style="212" bestFit="1" customWidth="1"/>
    <col min="4120" max="4120" width="17.28515625" style="212" customWidth="1"/>
    <col min="4121" max="4121" width="23.42578125" style="212" bestFit="1" customWidth="1"/>
    <col min="4122" max="4122" width="31.85546875" style="212" bestFit="1" customWidth="1"/>
    <col min="4123" max="4123" width="7.85546875" style="212" bestFit="1" customWidth="1"/>
    <col min="4124" max="4124" width="5.7109375" style="212" bestFit="1" customWidth="1"/>
    <col min="4125" max="4125" width="9.140625" style="212" bestFit="1" customWidth="1"/>
    <col min="4126" max="4126" width="13.5703125" style="212" bestFit="1" customWidth="1"/>
    <col min="4127" max="4355" width="9.140625" style="212"/>
    <col min="4356" max="4356" width="4.42578125" style="212" bestFit="1" customWidth="1"/>
    <col min="4357" max="4357" width="18.28515625" style="212" bestFit="1" customWidth="1"/>
    <col min="4358" max="4358" width="19" style="212" bestFit="1" customWidth="1"/>
    <col min="4359" max="4359" width="15.42578125" style="212" bestFit="1" customWidth="1"/>
    <col min="4360" max="4361" width="12.42578125" style="212" bestFit="1" customWidth="1"/>
    <col min="4362" max="4362" width="7.140625" style="212" bestFit="1" customWidth="1"/>
    <col min="4363" max="4363" width="10.140625" style="212" bestFit="1" customWidth="1"/>
    <col min="4364" max="4364" width="15.85546875" style="212" bestFit="1" customWidth="1"/>
    <col min="4365" max="4365" width="15.140625" style="212" bestFit="1" customWidth="1"/>
    <col min="4366" max="4366" width="18.28515625" style="212" bestFit="1" customWidth="1"/>
    <col min="4367" max="4367" width="13.28515625" style="212" bestFit="1" customWidth="1"/>
    <col min="4368" max="4368" width="19.28515625" style="212" customWidth="1"/>
    <col min="4369" max="4369" width="15.140625" style="212" customWidth="1"/>
    <col min="4370" max="4370" width="21" style="212" bestFit="1" customWidth="1"/>
    <col min="4371" max="4371" width="17.140625" style="212" bestFit="1" customWidth="1"/>
    <col min="4372" max="4372" width="16.85546875" style="212" bestFit="1" customWidth="1"/>
    <col min="4373" max="4373" width="16.7109375" style="212" bestFit="1" customWidth="1"/>
    <col min="4374" max="4374" width="15.7109375" style="212" bestFit="1" customWidth="1"/>
    <col min="4375" max="4375" width="16.28515625" style="212" bestFit="1" customWidth="1"/>
    <col min="4376" max="4376" width="17.28515625" style="212" customWidth="1"/>
    <col min="4377" max="4377" width="23.42578125" style="212" bestFit="1" customWidth="1"/>
    <col min="4378" max="4378" width="31.85546875" style="212" bestFit="1" customWidth="1"/>
    <col min="4379" max="4379" width="7.85546875" style="212" bestFit="1" customWidth="1"/>
    <col min="4380" max="4380" width="5.7109375" style="212" bestFit="1" customWidth="1"/>
    <col min="4381" max="4381" width="9.140625" style="212" bestFit="1" customWidth="1"/>
    <col min="4382" max="4382" width="13.5703125" style="212" bestFit="1" customWidth="1"/>
    <col min="4383" max="4611" width="9.140625" style="212"/>
    <col min="4612" max="4612" width="4.42578125" style="212" bestFit="1" customWidth="1"/>
    <col min="4613" max="4613" width="18.28515625" style="212" bestFit="1" customWidth="1"/>
    <col min="4614" max="4614" width="19" style="212" bestFit="1" customWidth="1"/>
    <col min="4615" max="4615" width="15.42578125" style="212" bestFit="1" customWidth="1"/>
    <col min="4616" max="4617" width="12.42578125" style="212" bestFit="1" customWidth="1"/>
    <col min="4618" max="4618" width="7.140625" style="212" bestFit="1" customWidth="1"/>
    <col min="4619" max="4619" width="10.140625" style="212" bestFit="1" customWidth="1"/>
    <col min="4620" max="4620" width="15.85546875" style="212" bestFit="1" customWidth="1"/>
    <col min="4621" max="4621" width="15.140625" style="212" bestFit="1" customWidth="1"/>
    <col min="4622" max="4622" width="18.28515625" style="212" bestFit="1" customWidth="1"/>
    <col min="4623" max="4623" width="13.28515625" style="212" bestFit="1" customWidth="1"/>
    <col min="4624" max="4624" width="19.28515625" style="212" customWidth="1"/>
    <col min="4625" max="4625" width="15.140625" style="212" customWidth="1"/>
    <col min="4626" max="4626" width="21" style="212" bestFit="1" customWidth="1"/>
    <col min="4627" max="4627" width="17.140625" style="212" bestFit="1" customWidth="1"/>
    <col min="4628" max="4628" width="16.85546875" style="212" bestFit="1" customWidth="1"/>
    <col min="4629" max="4629" width="16.7109375" style="212" bestFit="1" customWidth="1"/>
    <col min="4630" max="4630" width="15.7109375" style="212" bestFit="1" customWidth="1"/>
    <col min="4631" max="4631" width="16.28515625" style="212" bestFit="1" customWidth="1"/>
    <col min="4632" max="4632" width="17.28515625" style="212" customWidth="1"/>
    <col min="4633" max="4633" width="23.42578125" style="212" bestFit="1" customWidth="1"/>
    <col min="4634" max="4634" width="31.85546875" style="212" bestFit="1" customWidth="1"/>
    <col min="4635" max="4635" width="7.85546875" style="212" bestFit="1" customWidth="1"/>
    <col min="4636" max="4636" width="5.7109375" style="212" bestFit="1" customWidth="1"/>
    <col min="4637" max="4637" width="9.140625" style="212" bestFit="1" customWidth="1"/>
    <col min="4638" max="4638" width="13.5703125" style="212" bestFit="1" customWidth="1"/>
    <col min="4639" max="4867" width="9.140625" style="212"/>
    <col min="4868" max="4868" width="4.42578125" style="212" bestFit="1" customWidth="1"/>
    <col min="4869" max="4869" width="18.28515625" style="212" bestFit="1" customWidth="1"/>
    <col min="4870" max="4870" width="19" style="212" bestFit="1" customWidth="1"/>
    <col min="4871" max="4871" width="15.42578125" style="212" bestFit="1" customWidth="1"/>
    <col min="4872" max="4873" width="12.42578125" style="212" bestFit="1" customWidth="1"/>
    <col min="4874" max="4874" width="7.140625" style="212" bestFit="1" customWidth="1"/>
    <col min="4875" max="4875" width="10.140625" style="212" bestFit="1" customWidth="1"/>
    <col min="4876" max="4876" width="15.85546875" style="212" bestFit="1" customWidth="1"/>
    <col min="4877" max="4877" width="15.140625" style="212" bestFit="1" customWidth="1"/>
    <col min="4878" max="4878" width="18.28515625" style="212" bestFit="1" customWidth="1"/>
    <col min="4879" max="4879" width="13.28515625" style="212" bestFit="1" customWidth="1"/>
    <col min="4880" max="4880" width="19.28515625" style="212" customWidth="1"/>
    <col min="4881" max="4881" width="15.140625" style="212" customWidth="1"/>
    <col min="4882" max="4882" width="21" style="212" bestFit="1" customWidth="1"/>
    <col min="4883" max="4883" width="17.140625" style="212" bestFit="1" customWidth="1"/>
    <col min="4884" max="4884" width="16.85546875" style="212" bestFit="1" customWidth="1"/>
    <col min="4885" max="4885" width="16.7109375" style="212" bestFit="1" customWidth="1"/>
    <col min="4886" max="4886" width="15.7109375" style="212" bestFit="1" customWidth="1"/>
    <col min="4887" max="4887" width="16.28515625" style="212" bestFit="1" customWidth="1"/>
    <col min="4888" max="4888" width="17.28515625" style="212" customWidth="1"/>
    <col min="4889" max="4889" width="23.42578125" style="212" bestFit="1" customWidth="1"/>
    <col min="4890" max="4890" width="31.85546875" style="212" bestFit="1" customWidth="1"/>
    <col min="4891" max="4891" width="7.85546875" style="212" bestFit="1" customWidth="1"/>
    <col min="4892" max="4892" width="5.7109375" style="212" bestFit="1" customWidth="1"/>
    <col min="4893" max="4893" width="9.140625" style="212" bestFit="1" customWidth="1"/>
    <col min="4894" max="4894" width="13.5703125" style="212" bestFit="1" customWidth="1"/>
    <col min="4895" max="5123" width="9.140625" style="212"/>
    <col min="5124" max="5124" width="4.42578125" style="212" bestFit="1" customWidth="1"/>
    <col min="5125" max="5125" width="18.28515625" style="212" bestFit="1" customWidth="1"/>
    <col min="5126" max="5126" width="19" style="212" bestFit="1" customWidth="1"/>
    <col min="5127" max="5127" width="15.42578125" style="212" bestFit="1" customWidth="1"/>
    <col min="5128" max="5129" width="12.42578125" style="212" bestFit="1" customWidth="1"/>
    <col min="5130" max="5130" width="7.140625" style="212" bestFit="1" customWidth="1"/>
    <col min="5131" max="5131" width="10.140625" style="212" bestFit="1" customWidth="1"/>
    <col min="5132" max="5132" width="15.85546875" style="212" bestFit="1" customWidth="1"/>
    <col min="5133" max="5133" width="15.140625" style="212" bestFit="1" customWidth="1"/>
    <col min="5134" max="5134" width="18.28515625" style="212" bestFit="1" customWidth="1"/>
    <col min="5135" max="5135" width="13.28515625" style="212" bestFit="1" customWidth="1"/>
    <col min="5136" max="5136" width="19.28515625" style="212" customWidth="1"/>
    <col min="5137" max="5137" width="15.140625" style="212" customWidth="1"/>
    <col min="5138" max="5138" width="21" style="212" bestFit="1" customWidth="1"/>
    <col min="5139" max="5139" width="17.140625" style="212" bestFit="1" customWidth="1"/>
    <col min="5140" max="5140" width="16.85546875" style="212" bestFit="1" customWidth="1"/>
    <col min="5141" max="5141" width="16.7109375" style="212" bestFit="1" customWidth="1"/>
    <col min="5142" max="5142" width="15.7109375" style="212" bestFit="1" customWidth="1"/>
    <col min="5143" max="5143" width="16.28515625" style="212" bestFit="1" customWidth="1"/>
    <col min="5144" max="5144" width="17.28515625" style="212" customWidth="1"/>
    <col min="5145" max="5145" width="23.42578125" style="212" bestFit="1" customWidth="1"/>
    <col min="5146" max="5146" width="31.85546875" style="212" bestFit="1" customWidth="1"/>
    <col min="5147" max="5147" width="7.85546875" style="212" bestFit="1" customWidth="1"/>
    <col min="5148" max="5148" width="5.7109375" style="212" bestFit="1" customWidth="1"/>
    <col min="5149" max="5149" width="9.140625" style="212" bestFit="1" customWidth="1"/>
    <col min="5150" max="5150" width="13.5703125" style="212" bestFit="1" customWidth="1"/>
    <col min="5151" max="5379" width="9.140625" style="212"/>
    <col min="5380" max="5380" width="4.42578125" style="212" bestFit="1" customWidth="1"/>
    <col min="5381" max="5381" width="18.28515625" style="212" bestFit="1" customWidth="1"/>
    <col min="5382" max="5382" width="19" style="212" bestFit="1" customWidth="1"/>
    <col min="5383" max="5383" width="15.42578125" style="212" bestFit="1" customWidth="1"/>
    <col min="5384" max="5385" width="12.42578125" style="212" bestFit="1" customWidth="1"/>
    <col min="5386" max="5386" width="7.140625" style="212" bestFit="1" customWidth="1"/>
    <col min="5387" max="5387" width="10.140625" style="212" bestFit="1" customWidth="1"/>
    <col min="5388" max="5388" width="15.85546875" style="212" bestFit="1" customWidth="1"/>
    <col min="5389" max="5389" width="15.140625" style="212" bestFit="1" customWidth="1"/>
    <col min="5390" max="5390" width="18.28515625" style="212" bestFit="1" customWidth="1"/>
    <col min="5391" max="5391" width="13.28515625" style="212" bestFit="1" customWidth="1"/>
    <col min="5392" max="5392" width="19.28515625" style="212" customWidth="1"/>
    <col min="5393" max="5393" width="15.140625" style="212" customWidth="1"/>
    <col min="5394" max="5394" width="21" style="212" bestFit="1" customWidth="1"/>
    <col min="5395" max="5395" width="17.140625" style="212" bestFit="1" customWidth="1"/>
    <col min="5396" max="5396" width="16.85546875" style="212" bestFit="1" customWidth="1"/>
    <col min="5397" max="5397" width="16.7109375" style="212" bestFit="1" customWidth="1"/>
    <col min="5398" max="5398" width="15.7109375" style="212" bestFit="1" customWidth="1"/>
    <col min="5399" max="5399" width="16.28515625" style="212" bestFit="1" customWidth="1"/>
    <col min="5400" max="5400" width="17.28515625" style="212" customWidth="1"/>
    <col min="5401" max="5401" width="23.42578125" style="212" bestFit="1" customWidth="1"/>
    <col min="5402" max="5402" width="31.85546875" style="212" bestFit="1" customWidth="1"/>
    <col min="5403" max="5403" width="7.85546875" style="212" bestFit="1" customWidth="1"/>
    <col min="5404" max="5404" width="5.7109375" style="212" bestFit="1" customWidth="1"/>
    <col min="5405" max="5405" width="9.140625" style="212" bestFit="1" customWidth="1"/>
    <col min="5406" max="5406" width="13.5703125" style="212" bestFit="1" customWidth="1"/>
    <col min="5407" max="5635" width="9.140625" style="212"/>
    <col min="5636" max="5636" width="4.42578125" style="212" bestFit="1" customWidth="1"/>
    <col min="5637" max="5637" width="18.28515625" style="212" bestFit="1" customWidth="1"/>
    <col min="5638" max="5638" width="19" style="212" bestFit="1" customWidth="1"/>
    <col min="5639" max="5639" width="15.42578125" style="212" bestFit="1" customWidth="1"/>
    <col min="5640" max="5641" width="12.42578125" style="212" bestFit="1" customWidth="1"/>
    <col min="5642" max="5642" width="7.140625" style="212" bestFit="1" customWidth="1"/>
    <col min="5643" max="5643" width="10.140625" style="212" bestFit="1" customWidth="1"/>
    <col min="5644" max="5644" width="15.85546875" style="212" bestFit="1" customWidth="1"/>
    <col min="5645" max="5645" width="15.140625" style="212" bestFit="1" customWidth="1"/>
    <col min="5646" max="5646" width="18.28515625" style="212" bestFit="1" customWidth="1"/>
    <col min="5647" max="5647" width="13.28515625" style="212" bestFit="1" customWidth="1"/>
    <col min="5648" max="5648" width="19.28515625" style="212" customWidth="1"/>
    <col min="5649" max="5649" width="15.140625" style="212" customWidth="1"/>
    <col min="5650" max="5650" width="21" style="212" bestFit="1" customWidth="1"/>
    <col min="5651" max="5651" width="17.140625" style="212" bestFit="1" customWidth="1"/>
    <col min="5652" max="5652" width="16.85546875" style="212" bestFit="1" customWidth="1"/>
    <col min="5653" max="5653" width="16.7109375" style="212" bestFit="1" customWidth="1"/>
    <col min="5654" max="5654" width="15.7109375" style="212" bestFit="1" customWidth="1"/>
    <col min="5655" max="5655" width="16.28515625" style="212" bestFit="1" customWidth="1"/>
    <col min="5656" max="5656" width="17.28515625" style="212" customWidth="1"/>
    <col min="5657" max="5657" width="23.42578125" style="212" bestFit="1" customWidth="1"/>
    <col min="5658" max="5658" width="31.85546875" style="212" bestFit="1" customWidth="1"/>
    <col min="5659" max="5659" width="7.85546875" style="212" bestFit="1" customWidth="1"/>
    <col min="5660" max="5660" width="5.7109375" style="212" bestFit="1" customWidth="1"/>
    <col min="5661" max="5661" width="9.140625" style="212" bestFit="1" customWidth="1"/>
    <col min="5662" max="5662" width="13.5703125" style="212" bestFit="1" customWidth="1"/>
    <col min="5663" max="5891" width="9.140625" style="212"/>
    <col min="5892" max="5892" width="4.42578125" style="212" bestFit="1" customWidth="1"/>
    <col min="5893" max="5893" width="18.28515625" style="212" bestFit="1" customWidth="1"/>
    <col min="5894" max="5894" width="19" style="212" bestFit="1" customWidth="1"/>
    <col min="5895" max="5895" width="15.42578125" style="212" bestFit="1" customWidth="1"/>
    <col min="5896" max="5897" width="12.42578125" style="212" bestFit="1" customWidth="1"/>
    <col min="5898" max="5898" width="7.140625" style="212" bestFit="1" customWidth="1"/>
    <col min="5899" max="5899" width="10.140625" style="212" bestFit="1" customWidth="1"/>
    <col min="5900" max="5900" width="15.85546875" style="212" bestFit="1" customWidth="1"/>
    <col min="5901" max="5901" width="15.140625" style="212" bestFit="1" customWidth="1"/>
    <col min="5902" max="5902" width="18.28515625" style="212" bestFit="1" customWidth="1"/>
    <col min="5903" max="5903" width="13.28515625" style="212" bestFit="1" customWidth="1"/>
    <col min="5904" max="5904" width="19.28515625" style="212" customWidth="1"/>
    <col min="5905" max="5905" width="15.140625" style="212" customWidth="1"/>
    <col min="5906" max="5906" width="21" style="212" bestFit="1" customWidth="1"/>
    <col min="5907" max="5907" width="17.140625" style="212" bestFit="1" customWidth="1"/>
    <col min="5908" max="5908" width="16.85546875" style="212" bestFit="1" customWidth="1"/>
    <col min="5909" max="5909" width="16.7109375" style="212" bestFit="1" customWidth="1"/>
    <col min="5910" max="5910" width="15.7109375" style="212" bestFit="1" customWidth="1"/>
    <col min="5911" max="5911" width="16.28515625" style="212" bestFit="1" customWidth="1"/>
    <col min="5912" max="5912" width="17.28515625" style="212" customWidth="1"/>
    <col min="5913" max="5913" width="23.42578125" style="212" bestFit="1" customWidth="1"/>
    <col min="5914" max="5914" width="31.85546875" style="212" bestFit="1" customWidth="1"/>
    <col min="5915" max="5915" width="7.85546875" style="212" bestFit="1" customWidth="1"/>
    <col min="5916" max="5916" width="5.7109375" style="212" bestFit="1" customWidth="1"/>
    <col min="5917" max="5917" width="9.140625" style="212" bestFit="1" customWidth="1"/>
    <col min="5918" max="5918" width="13.5703125" style="212" bestFit="1" customWidth="1"/>
    <col min="5919" max="6147" width="9.140625" style="212"/>
    <col min="6148" max="6148" width="4.42578125" style="212" bestFit="1" customWidth="1"/>
    <col min="6149" max="6149" width="18.28515625" style="212" bestFit="1" customWidth="1"/>
    <col min="6150" max="6150" width="19" style="212" bestFit="1" customWidth="1"/>
    <col min="6151" max="6151" width="15.42578125" style="212" bestFit="1" customWidth="1"/>
    <col min="6152" max="6153" width="12.42578125" style="212" bestFit="1" customWidth="1"/>
    <col min="6154" max="6154" width="7.140625" style="212" bestFit="1" customWidth="1"/>
    <col min="6155" max="6155" width="10.140625" style="212" bestFit="1" customWidth="1"/>
    <col min="6156" max="6156" width="15.85546875" style="212" bestFit="1" customWidth="1"/>
    <col min="6157" max="6157" width="15.140625" style="212" bestFit="1" customWidth="1"/>
    <col min="6158" max="6158" width="18.28515625" style="212" bestFit="1" customWidth="1"/>
    <col min="6159" max="6159" width="13.28515625" style="212" bestFit="1" customWidth="1"/>
    <col min="6160" max="6160" width="19.28515625" style="212" customWidth="1"/>
    <col min="6161" max="6161" width="15.140625" style="212" customWidth="1"/>
    <col min="6162" max="6162" width="21" style="212" bestFit="1" customWidth="1"/>
    <col min="6163" max="6163" width="17.140625" style="212" bestFit="1" customWidth="1"/>
    <col min="6164" max="6164" width="16.85546875" style="212" bestFit="1" customWidth="1"/>
    <col min="6165" max="6165" width="16.7109375" style="212" bestFit="1" customWidth="1"/>
    <col min="6166" max="6166" width="15.7109375" style="212" bestFit="1" customWidth="1"/>
    <col min="6167" max="6167" width="16.28515625" style="212" bestFit="1" customWidth="1"/>
    <col min="6168" max="6168" width="17.28515625" style="212" customWidth="1"/>
    <col min="6169" max="6169" width="23.42578125" style="212" bestFit="1" customWidth="1"/>
    <col min="6170" max="6170" width="31.85546875" style="212" bestFit="1" customWidth="1"/>
    <col min="6171" max="6171" width="7.85546875" style="212" bestFit="1" customWidth="1"/>
    <col min="6172" max="6172" width="5.7109375" style="212" bestFit="1" customWidth="1"/>
    <col min="6173" max="6173" width="9.140625" style="212" bestFit="1" customWidth="1"/>
    <col min="6174" max="6174" width="13.5703125" style="212" bestFit="1" customWidth="1"/>
    <col min="6175" max="6403" width="9.140625" style="212"/>
    <col min="6404" max="6404" width="4.42578125" style="212" bestFit="1" customWidth="1"/>
    <col min="6405" max="6405" width="18.28515625" style="212" bestFit="1" customWidth="1"/>
    <col min="6406" max="6406" width="19" style="212" bestFit="1" customWidth="1"/>
    <col min="6407" max="6407" width="15.42578125" style="212" bestFit="1" customWidth="1"/>
    <col min="6408" max="6409" width="12.42578125" style="212" bestFit="1" customWidth="1"/>
    <col min="6410" max="6410" width="7.140625" style="212" bestFit="1" customWidth="1"/>
    <col min="6411" max="6411" width="10.140625" style="212" bestFit="1" customWidth="1"/>
    <col min="6412" max="6412" width="15.85546875" style="212" bestFit="1" customWidth="1"/>
    <col min="6413" max="6413" width="15.140625" style="212" bestFit="1" customWidth="1"/>
    <col min="6414" max="6414" width="18.28515625" style="212" bestFit="1" customWidth="1"/>
    <col min="6415" max="6415" width="13.28515625" style="212" bestFit="1" customWidth="1"/>
    <col min="6416" max="6416" width="19.28515625" style="212" customWidth="1"/>
    <col min="6417" max="6417" width="15.140625" style="212" customWidth="1"/>
    <col min="6418" max="6418" width="21" style="212" bestFit="1" customWidth="1"/>
    <col min="6419" max="6419" width="17.140625" style="212" bestFit="1" customWidth="1"/>
    <col min="6420" max="6420" width="16.85546875" style="212" bestFit="1" customWidth="1"/>
    <col min="6421" max="6421" width="16.7109375" style="212" bestFit="1" customWidth="1"/>
    <col min="6422" max="6422" width="15.7109375" style="212" bestFit="1" customWidth="1"/>
    <col min="6423" max="6423" width="16.28515625" style="212" bestFit="1" customWidth="1"/>
    <col min="6424" max="6424" width="17.28515625" style="212" customWidth="1"/>
    <col min="6425" max="6425" width="23.42578125" style="212" bestFit="1" customWidth="1"/>
    <col min="6426" max="6426" width="31.85546875" style="212" bestFit="1" customWidth="1"/>
    <col min="6427" max="6427" width="7.85546875" style="212" bestFit="1" customWidth="1"/>
    <col min="6428" max="6428" width="5.7109375" style="212" bestFit="1" customWidth="1"/>
    <col min="6429" max="6429" width="9.140625" style="212" bestFit="1" customWidth="1"/>
    <col min="6430" max="6430" width="13.5703125" style="212" bestFit="1" customWidth="1"/>
    <col min="6431" max="6659" width="9.140625" style="212"/>
    <col min="6660" max="6660" width="4.42578125" style="212" bestFit="1" customWidth="1"/>
    <col min="6661" max="6661" width="18.28515625" style="212" bestFit="1" customWidth="1"/>
    <col min="6662" max="6662" width="19" style="212" bestFit="1" customWidth="1"/>
    <col min="6663" max="6663" width="15.42578125" style="212" bestFit="1" customWidth="1"/>
    <col min="6664" max="6665" width="12.42578125" style="212" bestFit="1" customWidth="1"/>
    <col min="6666" max="6666" width="7.140625" style="212" bestFit="1" customWidth="1"/>
    <col min="6667" max="6667" width="10.140625" style="212" bestFit="1" customWidth="1"/>
    <col min="6668" max="6668" width="15.85546875" style="212" bestFit="1" customWidth="1"/>
    <col min="6669" max="6669" width="15.140625" style="212" bestFit="1" customWidth="1"/>
    <col min="6670" max="6670" width="18.28515625" style="212" bestFit="1" customWidth="1"/>
    <col min="6671" max="6671" width="13.28515625" style="212" bestFit="1" customWidth="1"/>
    <col min="6672" max="6672" width="19.28515625" style="212" customWidth="1"/>
    <col min="6673" max="6673" width="15.140625" style="212" customWidth="1"/>
    <col min="6674" max="6674" width="21" style="212" bestFit="1" customWidth="1"/>
    <col min="6675" max="6675" width="17.140625" style="212" bestFit="1" customWidth="1"/>
    <col min="6676" max="6676" width="16.85546875" style="212" bestFit="1" customWidth="1"/>
    <col min="6677" max="6677" width="16.7109375" style="212" bestFit="1" customWidth="1"/>
    <col min="6678" max="6678" width="15.7109375" style="212" bestFit="1" customWidth="1"/>
    <col min="6679" max="6679" width="16.28515625" style="212" bestFit="1" customWidth="1"/>
    <col min="6680" max="6680" width="17.28515625" style="212" customWidth="1"/>
    <col min="6681" max="6681" width="23.42578125" style="212" bestFit="1" customWidth="1"/>
    <col min="6682" max="6682" width="31.85546875" style="212" bestFit="1" customWidth="1"/>
    <col min="6683" max="6683" width="7.85546875" style="212" bestFit="1" customWidth="1"/>
    <col min="6684" max="6684" width="5.7109375" style="212" bestFit="1" customWidth="1"/>
    <col min="6685" max="6685" width="9.140625" style="212" bestFit="1" customWidth="1"/>
    <col min="6686" max="6686" width="13.5703125" style="212" bestFit="1" customWidth="1"/>
    <col min="6687" max="6915" width="9.140625" style="212"/>
    <col min="6916" max="6916" width="4.42578125" style="212" bestFit="1" customWidth="1"/>
    <col min="6917" max="6917" width="18.28515625" style="212" bestFit="1" customWidth="1"/>
    <col min="6918" max="6918" width="19" style="212" bestFit="1" customWidth="1"/>
    <col min="6919" max="6919" width="15.42578125" style="212" bestFit="1" customWidth="1"/>
    <col min="6920" max="6921" width="12.42578125" style="212" bestFit="1" customWidth="1"/>
    <col min="6922" max="6922" width="7.140625" style="212" bestFit="1" customWidth="1"/>
    <col min="6923" max="6923" width="10.140625" style="212" bestFit="1" customWidth="1"/>
    <col min="6924" max="6924" width="15.85546875" style="212" bestFit="1" customWidth="1"/>
    <col min="6925" max="6925" width="15.140625" style="212" bestFit="1" customWidth="1"/>
    <col min="6926" max="6926" width="18.28515625" style="212" bestFit="1" customWidth="1"/>
    <col min="6927" max="6927" width="13.28515625" style="212" bestFit="1" customWidth="1"/>
    <col min="6928" max="6928" width="19.28515625" style="212" customWidth="1"/>
    <col min="6929" max="6929" width="15.140625" style="212" customWidth="1"/>
    <col min="6930" max="6930" width="21" style="212" bestFit="1" customWidth="1"/>
    <col min="6931" max="6931" width="17.140625" style="212" bestFit="1" customWidth="1"/>
    <col min="6932" max="6932" width="16.85546875" style="212" bestFit="1" customWidth="1"/>
    <col min="6933" max="6933" width="16.7109375" style="212" bestFit="1" customWidth="1"/>
    <col min="6934" max="6934" width="15.7109375" style="212" bestFit="1" customWidth="1"/>
    <col min="6935" max="6935" width="16.28515625" style="212" bestFit="1" customWidth="1"/>
    <col min="6936" max="6936" width="17.28515625" style="212" customWidth="1"/>
    <col min="6937" max="6937" width="23.42578125" style="212" bestFit="1" customWidth="1"/>
    <col min="6938" max="6938" width="31.85546875" style="212" bestFit="1" customWidth="1"/>
    <col min="6939" max="6939" width="7.85546875" style="212" bestFit="1" customWidth="1"/>
    <col min="6940" max="6940" width="5.7109375" style="212" bestFit="1" customWidth="1"/>
    <col min="6941" max="6941" width="9.140625" style="212" bestFit="1" customWidth="1"/>
    <col min="6942" max="6942" width="13.5703125" style="212" bestFit="1" customWidth="1"/>
    <col min="6943" max="7171" width="9.140625" style="212"/>
    <col min="7172" max="7172" width="4.42578125" style="212" bestFit="1" customWidth="1"/>
    <col min="7173" max="7173" width="18.28515625" style="212" bestFit="1" customWidth="1"/>
    <col min="7174" max="7174" width="19" style="212" bestFit="1" customWidth="1"/>
    <col min="7175" max="7175" width="15.42578125" style="212" bestFit="1" customWidth="1"/>
    <col min="7176" max="7177" width="12.42578125" style="212" bestFit="1" customWidth="1"/>
    <col min="7178" max="7178" width="7.140625" style="212" bestFit="1" customWidth="1"/>
    <col min="7179" max="7179" width="10.140625" style="212" bestFit="1" customWidth="1"/>
    <col min="7180" max="7180" width="15.85546875" style="212" bestFit="1" customWidth="1"/>
    <col min="7181" max="7181" width="15.140625" style="212" bestFit="1" customWidth="1"/>
    <col min="7182" max="7182" width="18.28515625" style="212" bestFit="1" customWidth="1"/>
    <col min="7183" max="7183" width="13.28515625" style="212" bestFit="1" customWidth="1"/>
    <col min="7184" max="7184" width="19.28515625" style="212" customWidth="1"/>
    <col min="7185" max="7185" width="15.140625" style="212" customWidth="1"/>
    <col min="7186" max="7186" width="21" style="212" bestFit="1" customWidth="1"/>
    <col min="7187" max="7187" width="17.140625" style="212" bestFit="1" customWidth="1"/>
    <col min="7188" max="7188" width="16.85546875" style="212" bestFit="1" customWidth="1"/>
    <col min="7189" max="7189" width="16.7109375" style="212" bestFit="1" customWidth="1"/>
    <col min="7190" max="7190" width="15.7109375" style="212" bestFit="1" customWidth="1"/>
    <col min="7191" max="7191" width="16.28515625" style="212" bestFit="1" customWidth="1"/>
    <col min="7192" max="7192" width="17.28515625" style="212" customWidth="1"/>
    <col min="7193" max="7193" width="23.42578125" style="212" bestFit="1" customWidth="1"/>
    <col min="7194" max="7194" width="31.85546875" style="212" bestFit="1" customWidth="1"/>
    <col min="7195" max="7195" width="7.85546875" style="212" bestFit="1" customWidth="1"/>
    <col min="7196" max="7196" width="5.7109375" style="212" bestFit="1" customWidth="1"/>
    <col min="7197" max="7197" width="9.140625" style="212" bestFit="1" customWidth="1"/>
    <col min="7198" max="7198" width="13.5703125" style="212" bestFit="1" customWidth="1"/>
    <col min="7199" max="7427" width="9.140625" style="212"/>
    <col min="7428" max="7428" width="4.42578125" style="212" bestFit="1" customWidth="1"/>
    <col min="7429" max="7429" width="18.28515625" style="212" bestFit="1" customWidth="1"/>
    <col min="7430" max="7430" width="19" style="212" bestFit="1" customWidth="1"/>
    <col min="7431" max="7431" width="15.42578125" style="212" bestFit="1" customWidth="1"/>
    <col min="7432" max="7433" width="12.42578125" style="212" bestFit="1" customWidth="1"/>
    <col min="7434" max="7434" width="7.140625" style="212" bestFit="1" customWidth="1"/>
    <col min="7435" max="7435" width="10.140625" style="212" bestFit="1" customWidth="1"/>
    <col min="7436" max="7436" width="15.85546875" style="212" bestFit="1" customWidth="1"/>
    <col min="7437" max="7437" width="15.140625" style="212" bestFit="1" customWidth="1"/>
    <col min="7438" max="7438" width="18.28515625" style="212" bestFit="1" customWidth="1"/>
    <col min="7439" max="7439" width="13.28515625" style="212" bestFit="1" customWidth="1"/>
    <col min="7440" max="7440" width="19.28515625" style="212" customWidth="1"/>
    <col min="7441" max="7441" width="15.140625" style="212" customWidth="1"/>
    <col min="7442" max="7442" width="21" style="212" bestFit="1" customWidth="1"/>
    <col min="7443" max="7443" width="17.140625" style="212" bestFit="1" customWidth="1"/>
    <col min="7444" max="7444" width="16.85546875" style="212" bestFit="1" customWidth="1"/>
    <col min="7445" max="7445" width="16.7109375" style="212" bestFit="1" customWidth="1"/>
    <col min="7446" max="7446" width="15.7109375" style="212" bestFit="1" customWidth="1"/>
    <col min="7447" max="7447" width="16.28515625" style="212" bestFit="1" customWidth="1"/>
    <col min="7448" max="7448" width="17.28515625" style="212" customWidth="1"/>
    <col min="7449" max="7449" width="23.42578125" style="212" bestFit="1" customWidth="1"/>
    <col min="7450" max="7450" width="31.85546875" style="212" bestFit="1" customWidth="1"/>
    <col min="7451" max="7451" width="7.85546875" style="212" bestFit="1" customWidth="1"/>
    <col min="7452" max="7452" width="5.7109375" style="212" bestFit="1" customWidth="1"/>
    <col min="7453" max="7453" width="9.140625" style="212" bestFit="1" customWidth="1"/>
    <col min="7454" max="7454" width="13.5703125" style="212" bestFit="1" customWidth="1"/>
    <col min="7455" max="7683" width="9.140625" style="212"/>
    <col min="7684" max="7684" width="4.42578125" style="212" bestFit="1" customWidth="1"/>
    <col min="7685" max="7685" width="18.28515625" style="212" bestFit="1" customWidth="1"/>
    <col min="7686" max="7686" width="19" style="212" bestFit="1" customWidth="1"/>
    <col min="7687" max="7687" width="15.42578125" style="212" bestFit="1" customWidth="1"/>
    <col min="7688" max="7689" width="12.42578125" style="212" bestFit="1" customWidth="1"/>
    <col min="7690" max="7690" width="7.140625" style="212" bestFit="1" customWidth="1"/>
    <col min="7691" max="7691" width="10.140625" style="212" bestFit="1" customWidth="1"/>
    <col min="7692" max="7692" width="15.85546875" style="212" bestFit="1" customWidth="1"/>
    <col min="7693" max="7693" width="15.140625" style="212" bestFit="1" customWidth="1"/>
    <col min="7694" max="7694" width="18.28515625" style="212" bestFit="1" customWidth="1"/>
    <col min="7695" max="7695" width="13.28515625" style="212" bestFit="1" customWidth="1"/>
    <col min="7696" max="7696" width="19.28515625" style="212" customWidth="1"/>
    <col min="7697" max="7697" width="15.140625" style="212" customWidth="1"/>
    <col min="7698" max="7698" width="21" style="212" bestFit="1" customWidth="1"/>
    <col min="7699" max="7699" width="17.140625" style="212" bestFit="1" customWidth="1"/>
    <col min="7700" max="7700" width="16.85546875" style="212" bestFit="1" customWidth="1"/>
    <col min="7701" max="7701" width="16.7109375" style="212" bestFit="1" customWidth="1"/>
    <col min="7702" max="7702" width="15.7109375" style="212" bestFit="1" customWidth="1"/>
    <col min="7703" max="7703" width="16.28515625" style="212" bestFit="1" customWidth="1"/>
    <col min="7704" max="7704" width="17.28515625" style="212" customWidth="1"/>
    <col min="7705" max="7705" width="23.42578125" style="212" bestFit="1" customWidth="1"/>
    <col min="7706" max="7706" width="31.85546875" style="212" bestFit="1" customWidth="1"/>
    <col min="7707" max="7707" width="7.85546875" style="212" bestFit="1" customWidth="1"/>
    <col min="7708" max="7708" width="5.7109375" style="212" bestFit="1" customWidth="1"/>
    <col min="7709" max="7709" width="9.140625" style="212" bestFit="1" customWidth="1"/>
    <col min="7710" max="7710" width="13.5703125" style="212" bestFit="1" customWidth="1"/>
    <col min="7711" max="7939" width="9.140625" style="212"/>
    <col min="7940" max="7940" width="4.42578125" style="212" bestFit="1" customWidth="1"/>
    <col min="7941" max="7941" width="18.28515625" style="212" bestFit="1" customWidth="1"/>
    <col min="7942" max="7942" width="19" style="212" bestFit="1" customWidth="1"/>
    <col min="7943" max="7943" width="15.42578125" style="212" bestFit="1" customWidth="1"/>
    <col min="7944" max="7945" width="12.42578125" style="212" bestFit="1" customWidth="1"/>
    <col min="7946" max="7946" width="7.140625" style="212" bestFit="1" customWidth="1"/>
    <col min="7947" max="7947" width="10.140625" style="212" bestFit="1" customWidth="1"/>
    <col min="7948" max="7948" width="15.85546875" style="212" bestFit="1" customWidth="1"/>
    <col min="7949" max="7949" width="15.140625" style="212" bestFit="1" customWidth="1"/>
    <col min="7950" max="7950" width="18.28515625" style="212" bestFit="1" customWidth="1"/>
    <col min="7951" max="7951" width="13.28515625" style="212" bestFit="1" customWidth="1"/>
    <col min="7952" max="7952" width="19.28515625" style="212" customWidth="1"/>
    <col min="7953" max="7953" width="15.140625" style="212" customWidth="1"/>
    <col min="7954" max="7954" width="21" style="212" bestFit="1" customWidth="1"/>
    <col min="7955" max="7955" width="17.140625" style="212" bestFit="1" customWidth="1"/>
    <col min="7956" max="7956" width="16.85546875" style="212" bestFit="1" customWidth="1"/>
    <col min="7957" max="7957" width="16.7109375" style="212" bestFit="1" customWidth="1"/>
    <col min="7958" max="7958" width="15.7109375" style="212" bestFit="1" customWidth="1"/>
    <col min="7959" max="7959" width="16.28515625" style="212" bestFit="1" customWidth="1"/>
    <col min="7960" max="7960" width="17.28515625" style="212" customWidth="1"/>
    <col min="7961" max="7961" width="23.42578125" style="212" bestFit="1" customWidth="1"/>
    <col min="7962" max="7962" width="31.85546875" style="212" bestFit="1" customWidth="1"/>
    <col min="7963" max="7963" width="7.85546875" style="212" bestFit="1" customWidth="1"/>
    <col min="7964" max="7964" width="5.7109375" style="212" bestFit="1" customWidth="1"/>
    <col min="7965" max="7965" width="9.140625" style="212" bestFit="1" customWidth="1"/>
    <col min="7966" max="7966" width="13.5703125" style="212" bestFit="1" customWidth="1"/>
    <col min="7967" max="8195" width="9.140625" style="212"/>
    <col min="8196" max="8196" width="4.42578125" style="212" bestFit="1" customWidth="1"/>
    <col min="8197" max="8197" width="18.28515625" style="212" bestFit="1" customWidth="1"/>
    <col min="8198" max="8198" width="19" style="212" bestFit="1" customWidth="1"/>
    <col min="8199" max="8199" width="15.42578125" style="212" bestFit="1" customWidth="1"/>
    <col min="8200" max="8201" width="12.42578125" style="212" bestFit="1" customWidth="1"/>
    <col min="8202" max="8202" width="7.140625" style="212" bestFit="1" customWidth="1"/>
    <col min="8203" max="8203" width="10.140625" style="212" bestFit="1" customWidth="1"/>
    <col min="8204" max="8204" width="15.85546875" style="212" bestFit="1" customWidth="1"/>
    <col min="8205" max="8205" width="15.140625" style="212" bestFit="1" customWidth="1"/>
    <col min="8206" max="8206" width="18.28515625" style="212" bestFit="1" customWidth="1"/>
    <col min="8207" max="8207" width="13.28515625" style="212" bestFit="1" customWidth="1"/>
    <col min="8208" max="8208" width="19.28515625" style="212" customWidth="1"/>
    <col min="8209" max="8209" width="15.140625" style="212" customWidth="1"/>
    <col min="8210" max="8210" width="21" style="212" bestFit="1" customWidth="1"/>
    <col min="8211" max="8211" width="17.140625" style="212" bestFit="1" customWidth="1"/>
    <col min="8212" max="8212" width="16.85546875" style="212" bestFit="1" customWidth="1"/>
    <col min="8213" max="8213" width="16.7109375" style="212" bestFit="1" customWidth="1"/>
    <col min="8214" max="8214" width="15.7109375" style="212" bestFit="1" customWidth="1"/>
    <col min="8215" max="8215" width="16.28515625" style="212" bestFit="1" customWidth="1"/>
    <col min="8216" max="8216" width="17.28515625" style="212" customWidth="1"/>
    <col min="8217" max="8217" width="23.42578125" style="212" bestFit="1" customWidth="1"/>
    <col min="8218" max="8218" width="31.85546875" style="212" bestFit="1" customWidth="1"/>
    <col min="8219" max="8219" width="7.85546875" style="212" bestFit="1" customWidth="1"/>
    <col min="8220" max="8220" width="5.7109375" style="212" bestFit="1" customWidth="1"/>
    <col min="8221" max="8221" width="9.140625" style="212" bestFit="1" customWidth="1"/>
    <col min="8222" max="8222" width="13.5703125" style="212" bestFit="1" customWidth="1"/>
    <col min="8223" max="8451" width="9.140625" style="212"/>
    <col min="8452" max="8452" width="4.42578125" style="212" bestFit="1" customWidth="1"/>
    <col min="8453" max="8453" width="18.28515625" style="212" bestFit="1" customWidth="1"/>
    <col min="8454" max="8454" width="19" style="212" bestFit="1" customWidth="1"/>
    <col min="8455" max="8455" width="15.42578125" style="212" bestFit="1" customWidth="1"/>
    <col min="8456" max="8457" width="12.42578125" style="212" bestFit="1" customWidth="1"/>
    <col min="8458" max="8458" width="7.140625" style="212" bestFit="1" customWidth="1"/>
    <col min="8459" max="8459" width="10.140625" style="212" bestFit="1" customWidth="1"/>
    <col min="8460" max="8460" width="15.85546875" style="212" bestFit="1" customWidth="1"/>
    <col min="8461" max="8461" width="15.140625" style="212" bestFit="1" customWidth="1"/>
    <col min="8462" max="8462" width="18.28515625" style="212" bestFit="1" customWidth="1"/>
    <col min="8463" max="8463" width="13.28515625" style="212" bestFit="1" customWidth="1"/>
    <col min="8464" max="8464" width="19.28515625" style="212" customWidth="1"/>
    <col min="8465" max="8465" width="15.140625" style="212" customWidth="1"/>
    <col min="8466" max="8466" width="21" style="212" bestFit="1" customWidth="1"/>
    <col min="8467" max="8467" width="17.140625" style="212" bestFit="1" customWidth="1"/>
    <col min="8468" max="8468" width="16.85546875" style="212" bestFit="1" customWidth="1"/>
    <col min="8469" max="8469" width="16.7109375" style="212" bestFit="1" customWidth="1"/>
    <col min="8470" max="8470" width="15.7109375" style="212" bestFit="1" customWidth="1"/>
    <col min="8471" max="8471" width="16.28515625" style="212" bestFit="1" customWidth="1"/>
    <col min="8472" max="8472" width="17.28515625" style="212" customWidth="1"/>
    <col min="8473" max="8473" width="23.42578125" style="212" bestFit="1" customWidth="1"/>
    <col min="8474" max="8474" width="31.85546875" style="212" bestFit="1" customWidth="1"/>
    <col min="8475" max="8475" width="7.85546875" style="212" bestFit="1" customWidth="1"/>
    <col min="8476" max="8476" width="5.7109375" style="212" bestFit="1" customWidth="1"/>
    <col min="8477" max="8477" width="9.140625" style="212" bestFit="1" customWidth="1"/>
    <col min="8478" max="8478" width="13.5703125" style="212" bestFit="1" customWidth="1"/>
    <col min="8479" max="8707" width="9.140625" style="212"/>
    <col min="8708" max="8708" width="4.42578125" style="212" bestFit="1" customWidth="1"/>
    <col min="8709" max="8709" width="18.28515625" style="212" bestFit="1" customWidth="1"/>
    <col min="8710" max="8710" width="19" style="212" bestFit="1" customWidth="1"/>
    <col min="8711" max="8711" width="15.42578125" style="212" bestFit="1" customWidth="1"/>
    <col min="8712" max="8713" width="12.42578125" style="212" bestFit="1" customWidth="1"/>
    <col min="8714" max="8714" width="7.140625" style="212" bestFit="1" customWidth="1"/>
    <col min="8715" max="8715" width="10.140625" style="212" bestFit="1" customWidth="1"/>
    <col min="8716" max="8716" width="15.85546875" style="212" bestFit="1" customWidth="1"/>
    <col min="8717" max="8717" width="15.140625" style="212" bestFit="1" customWidth="1"/>
    <col min="8718" max="8718" width="18.28515625" style="212" bestFit="1" customWidth="1"/>
    <col min="8719" max="8719" width="13.28515625" style="212" bestFit="1" customWidth="1"/>
    <col min="8720" max="8720" width="19.28515625" style="212" customWidth="1"/>
    <col min="8721" max="8721" width="15.140625" style="212" customWidth="1"/>
    <col min="8722" max="8722" width="21" style="212" bestFit="1" customWidth="1"/>
    <col min="8723" max="8723" width="17.140625" style="212" bestFit="1" customWidth="1"/>
    <col min="8724" max="8724" width="16.85546875" style="212" bestFit="1" customWidth="1"/>
    <col min="8725" max="8725" width="16.7109375" style="212" bestFit="1" customWidth="1"/>
    <col min="8726" max="8726" width="15.7109375" style="212" bestFit="1" customWidth="1"/>
    <col min="8727" max="8727" width="16.28515625" style="212" bestFit="1" customWidth="1"/>
    <col min="8728" max="8728" width="17.28515625" style="212" customWidth="1"/>
    <col min="8729" max="8729" width="23.42578125" style="212" bestFit="1" customWidth="1"/>
    <col min="8730" max="8730" width="31.85546875" style="212" bestFit="1" customWidth="1"/>
    <col min="8731" max="8731" width="7.85546875" style="212" bestFit="1" customWidth="1"/>
    <col min="8732" max="8732" width="5.7109375" style="212" bestFit="1" customWidth="1"/>
    <col min="8733" max="8733" width="9.140625" style="212" bestFit="1" customWidth="1"/>
    <col min="8734" max="8734" width="13.5703125" style="212" bestFit="1" customWidth="1"/>
    <col min="8735" max="8963" width="9.140625" style="212"/>
    <col min="8964" max="8964" width="4.42578125" style="212" bestFit="1" customWidth="1"/>
    <col min="8965" max="8965" width="18.28515625" style="212" bestFit="1" customWidth="1"/>
    <col min="8966" max="8966" width="19" style="212" bestFit="1" customWidth="1"/>
    <col min="8967" max="8967" width="15.42578125" style="212" bestFit="1" customWidth="1"/>
    <col min="8968" max="8969" width="12.42578125" style="212" bestFit="1" customWidth="1"/>
    <col min="8970" max="8970" width="7.140625" style="212" bestFit="1" customWidth="1"/>
    <col min="8971" max="8971" width="10.140625" style="212" bestFit="1" customWidth="1"/>
    <col min="8972" max="8972" width="15.85546875" style="212" bestFit="1" customWidth="1"/>
    <col min="8973" max="8973" width="15.140625" style="212" bestFit="1" customWidth="1"/>
    <col min="8974" max="8974" width="18.28515625" style="212" bestFit="1" customWidth="1"/>
    <col min="8975" max="8975" width="13.28515625" style="212" bestFit="1" customWidth="1"/>
    <col min="8976" max="8976" width="19.28515625" style="212" customWidth="1"/>
    <col min="8977" max="8977" width="15.140625" style="212" customWidth="1"/>
    <col min="8978" max="8978" width="21" style="212" bestFit="1" customWidth="1"/>
    <col min="8979" max="8979" width="17.140625" style="212" bestFit="1" customWidth="1"/>
    <col min="8980" max="8980" width="16.85546875" style="212" bestFit="1" customWidth="1"/>
    <col min="8981" max="8981" width="16.7109375" style="212" bestFit="1" customWidth="1"/>
    <col min="8982" max="8982" width="15.7109375" style="212" bestFit="1" customWidth="1"/>
    <col min="8983" max="8983" width="16.28515625" style="212" bestFit="1" customWidth="1"/>
    <col min="8984" max="8984" width="17.28515625" style="212" customWidth="1"/>
    <col min="8985" max="8985" width="23.42578125" style="212" bestFit="1" customWidth="1"/>
    <col min="8986" max="8986" width="31.85546875" style="212" bestFit="1" customWidth="1"/>
    <col min="8987" max="8987" width="7.85546875" style="212" bestFit="1" customWidth="1"/>
    <col min="8988" max="8988" width="5.7109375" style="212" bestFit="1" customWidth="1"/>
    <col min="8989" max="8989" width="9.140625" style="212" bestFit="1" customWidth="1"/>
    <col min="8990" max="8990" width="13.5703125" style="212" bestFit="1" customWidth="1"/>
    <col min="8991" max="9219" width="9.140625" style="212"/>
    <col min="9220" max="9220" width="4.42578125" style="212" bestFit="1" customWidth="1"/>
    <col min="9221" max="9221" width="18.28515625" style="212" bestFit="1" customWidth="1"/>
    <col min="9222" max="9222" width="19" style="212" bestFit="1" customWidth="1"/>
    <col min="9223" max="9223" width="15.42578125" style="212" bestFit="1" customWidth="1"/>
    <col min="9224" max="9225" width="12.42578125" style="212" bestFit="1" customWidth="1"/>
    <col min="9226" max="9226" width="7.140625" style="212" bestFit="1" customWidth="1"/>
    <col min="9227" max="9227" width="10.140625" style="212" bestFit="1" customWidth="1"/>
    <col min="9228" max="9228" width="15.85546875" style="212" bestFit="1" customWidth="1"/>
    <col min="9229" max="9229" width="15.140625" style="212" bestFit="1" customWidth="1"/>
    <col min="9230" max="9230" width="18.28515625" style="212" bestFit="1" customWidth="1"/>
    <col min="9231" max="9231" width="13.28515625" style="212" bestFit="1" customWidth="1"/>
    <col min="9232" max="9232" width="19.28515625" style="212" customWidth="1"/>
    <col min="9233" max="9233" width="15.140625" style="212" customWidth="1"/>
    <col min="9234" max="9234" width="21" style="212" bestFit="1" customWidth="1"/>
    <col min="9235" max="9235" width="17.140625" style="212" bestFit="1" customWidth="1"/>
    <col min="9236" max="9236" width="16.85546875" style="212" bestFit="1" customWidth="1"/>
    <col min="9237" max="9237" width="16.7109375" style="212" bestFit="1" customWidth="1"/>
    <col min="9238" max="9238" width="15.7109375" style="212" bestFit="1" customWidth="1"/>
    <col min="9239" max="9239" width="16.28515625" style="212" bestFit="1" customWidth="1"/>
    <col min="9240" max="9240" width="17.28515625" style="212" customWidth="1"/>
    <col min="9241" max="9241" width="23.42578125" style="212" bestFit="1" customWidth="1"/>
    <col min="9242" max="9242" width="31.85546875" style="212" bestFit="1" customWidth="1"/>
    <col min="9243" max="9243" width="7.85546875" style="212" bestFit="1" customWidth="1"/>
    <col min="9244" max="9244" width="5.7109375" style="212" bestFit="1" customWidth="1"/>
    <col min="9245" max="9245" width="9.140625" style="212" bestFit="1" customWidth="1"/>
    <col min="9246" max="9246" width="13.5703125" style="212" bestFit="1" customWidth="1"/>
    <col min="9247" max="9475" width="9.140625" style="212"/>
    <col min="9476" max="9476" width="4.42578125" style="212" bestFit="1" customWidth="1"/>
    <col min="9477" max="9477" width="18.28515625" style="212" bestFit="1" customWidth="1"/>
    <col min="9478" max="9478" width="19" style="212" bestFit="1" customWidth="1"/>
    <col min="9479" max="9479" width="15.42578125" style="212" bestFit="1" customWidth="1"/>
    <col min="9480" max="9481" width="12.42578125" style="212" bestFit="1" customWidth="1"/>
    <col min="9482" max="9482" width="7.140625" style="212" bestFit="1" customWidth="1"/>
    <col min="9483" max="9483" width="10.140625" style="212" bestFit="1" customWidth="1"/>
    <col min="9484" max="9484" width="15.85546875" style="212" bestFit="1" customWidth="1"/>
    <col min="9485" max="9485" width="15.140625" style="212" bestFit="1" customWidth="1"/>
    <col min="9486" max="9486" width="18.28515625" style="212" bestFit="1" customWidth="1"/>
    <col min="9487" max="9487" width="13.28515625" style="212" bestFit="1" customWidth="1"/>
    <col min="9488" max="9488" width="19.28515625" style="212" customWidth="1"/>
    <col min="9489" max="9489" width="15.140625" style="212" customWidth="1"/>
    <col min="9490" max="9490" width="21" style="212" bestFit="1" customWidth="1"/>
    <col min="9491" max="9491" width="17.140625" style="212" bestFit="1" customWidth="1"/>
    <col min="9492" max="9492" width="16.85546875" style="212" bestFit="1" customWidth="1"/>
    <col min="9493" max="9493" width="16.7109375" style="212" bestFit="1" customWidth="1"/>
    <col min="9494" max="9494" width="15.7109375" style="212" bestFit="1" customWidth="1"/>
    <col min="9495" max="9495" width="16.28515625" style="212" bestFit="1" customWidth="1"/>
    <col min="9496" max="9496" width="17.28515625" style="212" customWidth="1"/>
    <col min="9497" max="9497" width="23.42578125" style="212" bestFit="1" customWidth="1"/>
    <col min="9498" max="9498" width="31.85546875" style="212" bestFit="1" customWidth="1"/>
    <col min="9499" max="9499" width="7.85546875" style="212" bestFit="1" customWidth="1"/>
    <col min="9500" max="9500" width="5.7109375" style="212" bestFit="1" customWidth="1"/>
    <col min="9501" max="9501" width="9.140625" style="212" bestFit="1" customWidth="1"/>
    <col min="9502" max="9502" width="13.5703125" style="212" bestFit="1" customWidth="1"/>
    <col min="9503" max="9731" width="9.140625" style="212"/>
    <col min="9732" max="9732" width="4.42578125" style="212" bestFit="1" customWidth="1"/>
    <col min="9733" max="9733" width="18.28515625" style="212" bestFit="1" customWidth="1"/>
    <col min="9734" max="9734" width="19" style="212" bestFit="1" customWidth="1"/>
    <col min="9735" max="9735" width="15.42578125" style="212" bestFit="1" customWidth="1"/>
    <col min="9736" max="9737" width="12.42578125" style="212" bestFit="1" customWidth="1"/>
    <col min="9738" max="9738" width="7.140625" style="212" bestFit="1" customWidth="1"/>
    <col min="9739" max="9739" width="10.140625" style="212" bestFit="1" customWidth="1"/>
    <col min="9740" max="9740" width="15.85546875" style="212" bestFit="1" customWidth="1"/>
    <col min="9741" max="9741" width="15.140625" style="212" bestFit="1" customWidth="1"/>
    <col min="9742" max="9742" width="18.28515625" style="212" bestFit="1" customWidth="1"/>
    <col min="9743" max="9743" width="13.28515625" style="212" bestFit="1" customWidth="1"/>
    <col min="9744" max="9744" width="19.28515625" style="212" customWidth="1"/>
    <col min="9745" max="9745" width="15.140625" style="212" customWidth="1"/>
    <col min="9746" max="9746" width="21" style="212" bestFit="1" customWidth="1"/>
    <col min="9747" max="9747" width="17.140625" style="212" bestFit="1" customWidth="1"/>
    <col min="9748" max="9748" width="16.85546875" style="212" bestFit="1" customWidth="1"/>
    <col min="9749" max="9749" width="16.7109375" style="212" bestFit="1" customWidth="1"/>
    <col min="9750" max="9750" width="15.7109375" style="212" bestFit="1" customWidth="1"/>
    <col min="9751" max="9751" width="16.28515625" style="212" bestFit="1" customWidth="1"/>
    <col min="9752" max="9752" width="17.28515625" style="212" customWidth="1"/>
    <col min="9753" max="9753" width="23.42578125" style="212" bestFit="1" customWidth="1"/>
    <col min="9754" max="9754" width="31.85546875" style="212" bestFit="1" customWidth="1"/>
    <col min="9755" max="9755" width="7.85546875" style="212" bestFit="1" customWidth="1"/>
    <col min="9756" max="9756" width="5.7109375" style="212" bestFit="1" customWidth="1"/>
    <col min="9757" max="9757" width="9.140625" style="212" bestFit="1" customWidth="1"/>
    <col min="9758" max="9758" width="13.5703125" style="212" bestFit="1" customWidth="1"/>
    <col min="9759" max="9987" width="9.140625" style="212"/>
    <col min="9988" max="9988" width="4.42578125" style="212" bestFit="1" customWidth="1"/>
    <col min="9989" max="9989" width="18.28515625" style="212" bestFit="1" customWidth="1"/>
    <col min="9990" max="9990" width="19" style="212" bestFit="1" customWidth="1"/>
    <col min="9991" max="9991" width="15.42578125" style="212" bestFit="1" customWidth="1"/>
    <col min="9992" max="9993" width="12.42578125" style="212" bestFit="1" customWidth="1"/>
    <col min="9994" max="9994" width="7.140625" style="212" bestFit="1" customWidth="1"/>
    <col min="9995" max="9995" width="10.140625" style="212" bestFit="1" customWidth="1"/>
    <col min="9996" max="9996" width="15.85546875" style="212" bestFit="1" customWidth="1"/>
    <col min="9997" max="9997" width="15.140625" style="212" bestFit="1" customWidth="1"/>
    <col min="9998" max="9998" width="18.28515625" style="212" bestFit="1" customWidth="1"/>
    <col min="9999" max="9999" width="13.28515625" style="212" bestFit="1" customWidth="1"/>
    <col min="10000" max="10000" width="19.28515625" style="212" customWidth="1"/>
    <col min="10001" max="10001" width="15.140625" style="212" customWidth="1"/>
    <col min="10002" max="10002" width="21" style="212" bestFit="1" customWidth="1"/>
    <col min="10003" max="10003" width="17.140625" style="212" bestFit="1" customWidth="1"/>
    <col min="10004" max="10004" width="16.85546875" style="212" bestFit="1" customWidth="1"/>
    <col min="10005" max="10005" width="16.7109375" style="212" bestFit="1" customWidth="1"/>
    <col min="10006" max="10006" width="15.7109375" style="212" bestFit="1" customWidth="1"/>
    <col min="10007" max="10007" width="16.28515625" style="212" bestFit="1" customWidth="1"/>
    <col min="10008" max="10008" width="17.28515625" style="212" customWidth="1"/>
    <col min="10009" max="10009" width="23.42578125" style="212" bestFit="1" customWidth="1"/>
    <col min="10010" max="10010" width="31.85546875" style="212" bestFit="1" customWidth="1"/>
    <col min="10011" max="10011" width="7.85546875" style="212" bestFit="1" customWidth="1"/>
    <col min="10012" max="10012" width="5.7109375" style="212" bestFit="1" customWidth="1"/>
    <col min="10013" max="10013" width="9.140625" style="212" bestFit="1" customWidth="1"/>
    <col min="10014" max="10014" width="13.5703125" style="212" bestFit="1" customWidth="1"/>
    <col min="10015" max="10243" width="9.140625" style="212"/>
    <col min="10244" max="10244" width="4.42578125" style="212" bestFit="1" customWidth="1"/>
    <col min="10245" max="10245" width="18.28515625" style="212" bestFit="1" customWidth="1"/>
    <col min="10246" max="10246" width="19" style="212" bestFit="1" customWidth="1"/>
    <col min="10247" max="10247" width="15.42578125" style="212" bestFit="1" customWidth="1"/>
    <col min="10248" max="10249" width="12.42578125" style="212" bestFit="1" customWidth="1"/>
    <col min="10250" max="10250" width="7.140625" style="212" bestFit="1" customWidth="1"/>
    <col min="10251" max="10251" width="10.140625" style="212" bestFit="1" customWidth="1"/>
    <col min="10252" max="10252" width="15.85546875" style="212" bestFit="1" customWidth="1"/>
    <col min="10253" max="10253" width="15.140625" style="212" bestFit="1" customWidth="1"/>
    <col min="10254" max="10254" width="18.28515625" style="212" bestFit="1" customWidth="1"/>
    <col min="10255" max="10255" width="13.28515625" style="212" bestFit="1" customWidth="1"/>
    <col min="10256" max="10256" width="19.28515625" style="212" customWidth="1"/>
    <col min="10257" max="10257" width="15.140625" style="212" customWidth="1"/>
    <col min="10258" max="10258" width="21" style="212" bestFit="1" customWidth="1"/>
    <col min="10259" max="10259" width="17.140625" style="212" bestFit="1" customWidth="1"/>
    <col min="10260" max="10260" width="16.85546875" style="212" bestFit="1" customWidth="1"/>
    <col min="10261" max="10261" width="16.7109375" style="212" bestFit="1" customWidth="1"/>
    <col min="10262" max="10262" width="15.7109375" style="212" bestFit="1" customWidth="1"/>
    <col min="10263" max="10263" width="16.28515625" style="212" bestFit="1" customWidth="1"/>
    <col min="10264" max="10264" width="17.28515625" style="212" customWidth="1"/>
    <col min="10265" max="10265" width="23.42578125" style="212" bestFit="1" customWidth="1"/>
    <col min="10266" max="10266" width="31.85546875" style="212" bestFit="1" customWidth="1"/>
    <col min="10267" max="10267" width="7.85546875" style="212" bestFit="1" customWidth="1"/>
    <col min="10268" max="10268" width="5.7109375" style="212" bestFit="1" customWidth="1"/>
    <col min="10269" max="10269" width="9.140625" style="212" bestFit="1" customWidth="1"/>
    <col min="10270" max="10270" width="13.5703125" style="212" bestFit="1" customWidth="1"/>
    <col min="10271" max="10499" width="9.140625" style="212"/>
    <col min="10500" max="10500" width="4.42578125" style="212" bestFit="1" customWidth="1"/>
    <col min="10501" max="10501" width="18.28515625" style="212" bestFit="1" customWidth="1"/>
    <col min="10502" max="10502" width="19" style="212" bestFit="1" customWidth="1"/>
    <col min="10503" max="10503" width="15.42578125" style="212" bestFit="1" customWidth="1"/>
    <col min="10504" max="10505" width="12.42578125" style="212" bestFit="1" customWidth="1"/>
    <col min="10506" max="10506" width="7.140625" style="212" bestFit="1" customWidth="1"/>
    <col min="10507" max="10507" width="10.140625" style="212" bestFit="1" customWidth="1"/>
    <col min="10508" max="10508" width="15.85546875" style="212" bestFit="1" customWidth="1"/>
    <col min="10509" max="10509" width="15.140625" style="212" bestFit="1" customWidth="1"/>
    <col min="10510" max="10510" width="18.28515625" style="212" bestFit="1" customWidth="1"/>
    <col min="10511" max="10511" width="13.28515625" style="212" bestFit="1" customWidth="1"/>
    <col min="10512" max="10512" width="19.28515625" style="212" customWidth="1"/>
    <col min="10513" max="10513" width="15.140625" style="212" customWidth="1"/>
    <col min="10514" max="10514" width="21" style="212" bestFit="1" customWidth="1"/>
    <col min="10515" max="10515" width="17.140625" style="212" bestFit="1" customWidth="1"/>
    <col min="10516" max="10516" width="16.85546875" style="212" bestFit="1" customWidth="1"/>
    <col min="10517" max="10517" width="16.7109375" style="212" bestFit="1" customWidth="1"/>
    <col min="10518" max="10518" width="15.7109375" style="212" bestFit="1" customWidth="1"/>
    <col min="10519" max="10519" width="16.28515625" style="212" bestFit="1" customWidth="1"/>
    <col min="10520" max="10520" width="17.28515625" style="212" customWidth="1"/>
    <col min="10521" max="10521" width="23.42578125" style="212" bestFit="1" customWidth="1"/>
    <col min="10522" max="10522" width="31.85546875" style="212" bestFit="1" customWidth="1"/>
    <col min="10523" max="10523" width="7.85546875" style="212" bestFit="1" customWidth="1"/>
    <col min="10524" max="10524" width="5.7109375" style="212" bestFit="1" customWidth="1"/>
    <col min="10525" max="10525" width="9.140625" style="212" bestFit="1" customWidth="1"/>
    <col min="10526" max="10526" width="13.5703125" style="212" bestFit="1" customWidth="1"/>
    <col min="10527" max="10755" width="9.140625" style="212"/>
    <col min="10756" max="10756" width="4.42578125" style="212" bestFit="1" customWidth="1"/>
    <col min="10757" max="10757" width="18.28515625" style="212" bestFit="1" customWidth="1"/>
    <col min="10758" max="10758" width="19" style="212" bestFit="1" customWidth="1"/>
    <col min="10759" max="10759" width="15.42578125" style="212" bestFit="1" customWidth="1"/>
    <col min="10760" max="10761" width="12.42578125" style="212" bestFit="1" customWidth="1"/>
    <col min="10762" max="10762" width="7.140625" style="212" bestFit="1" customWidth="1"/>
    <col min="10763" max="10763" width="10.140625" style="212" bestFit="1" customWidth="1"/>
    <col min="10764" max="10764" width="15.85546875" style="212" bestFit="1" customWidth="1"/>
    <col min="10765" max="10765" width="15.140625" style="212" bestFit="1" customWidth="1"/>
    <col min="10766" max="10766" width="18.28515625" style="212" bestFit="1" customWidth="1"/>
    <col min="10767" max="10767" width="13.28515625" style="212" bestFit="1" customWidth="1"/>
    <col min="10768" max="10768" width="19.28515625" style="212" customWidth="1"/>
    <col min="10769" max="10769" width="15.140625" style="212" customWidth="1"/>
    <col min="10770" max="10770" width="21" style="212" bestFit="1" customWidth="1"/>
    <col min="10771" max="10771" width="17.140625" style="212" bestFit="1" customWidth="1"/>
    <col min="10772" max="10772" width="16.85546875" style="212" bestFit="1" customWidth="1"/>
    <col min="10773" max="10773" width="16.7109375" style="212" bestFit="1" customWidth="1"/>
    <col min="10774" max="10774" width="15.7109375" style="212" bestFit="1" customWidth="1"/>
    <col min="10775" max="10775" width="16.28515625" style="212" bestFit="1" customWidth="1"/>
    <col min="10776" max="10776" width="17.28515625" style="212" customWidth="1"/>
    <col min="10777" max="10777" width="23.42578125" style="212" bestFit="1" customWidth="1"/>
    <col min="10778" max="10778" width="31.85546875" style="212" bestFit="1" customWidth="1"/>
    <col min="10779" max="10779" width="7.85546875" style="212" bestFit="1" customWidth="1"/>
    <col min="10780" max="10780" width="5.7109375" style="212" bestFit="1" customWidth="1"/>
    <col min="10781" max="10781" width="9.140625" style="212" bestFit="1" customWidth="1"/>
    <col min="10782" max="10782" width="13.5703125" style="212" bestFit="1" customWidth="1"/>
    <col min="10783" max="11011" width="9.140625" style="212"/>
    <col min="11012" max="11012" width="4.42578125" style="212" bestFit="1" customWidth="1"/>
    <col min="11013" max="11013" width="18.28515625" style="212" bestFit="1" customWidth="1"/>
    <col min="11014" max="11014" width="19" style="212" bestFit="1" customWidth="1"/>
    <col min="11015" max="11015" width="15.42578125" style="212" bestFit="1" customWidth="1"/>
    <col min="11016" max="11017" width="12.42578125" style="212" bestFit="1" customWidth="1"/>
    <col min="11018" max="11018" width="7.140625" style="212" bestFit="1" customWidth="1"/>
    <col min="11019" max="11019" width="10.140625" style="212" bestFit="1" customWidth="1"/>
    <col min="11020" max="11020" width="15.85546875" style="212" bestFit="1" customWidth="1"/>
    <col min="11021" max="11021" width="15.140625" style="212" bestFit="1" customWidth="1"/>
    <col min="11022" max="11022" width="18.28515625" style="212" bestFit="1" customWidth="1"/>
    <col min="11023" max="11023" width="13.28515625" style="212" bestFit="1" customWidth="1"/>
    <col min="11024" max="11024" width="19.28515625" style="212" customWidth="1"/>
    <col min="11025" max="11025" width="15.140625" style="212" customWidth="1"/>
    <col min="11026" max="11026" width="21" style="212" bestFit="1" customWidth="1"/>
    <col min="11027" max="11027" width="17.140625" style="212" bestFit="1" customWidth="1"/>
    <col min="11028" max="11028" width="16.85546875" style="212" bestFit="1" customWidth="1"/>
    <col min="11029" max="11029" width="16.7109375" style="212" bestFit="1" customWidth="1"/>
    <col min="11030" max="11030" width="15.7109375" style="212" bestFit="1" customWidth="1"/>
    <col min="11031" max="11031" width="16.28515625" style="212" bestFit="1" customWidth="1"/>
    <col min="11032" max="11032" width="17.28515625" style="212" customWidth="1"/>
    <col min="11033" max="11033" width="23.42578125" style="212" bestFit="1" customWidth="1"/>
    <col min="11034" max="11034" width="31.85546875" style="212" bestFit="1" customWidth="1"/>
    <col min="11035" max="11035" width="7.85546875" style="212" bestFit="1" customWidth="1"/>
    <col min="11036" max="11036" width="5.7109375" style="212" bestFit="1" customWidth="1"/>
    <col min="11037" max="11037" width="9.140625" style="212" bestFit="1" customWidth="1"/>
    <col min="11038" max="11038" width="13.5703125" style="212" bestFit="1" customWidth="1"/>
    <col min="11039" max="11267" width="9.140625" style="212"/>
    <col min="11268" max="11268" width="4.42578125" style="212" bestFit="1" customWidth="1"/>
    <col min="11269" max="11269" width="18.28515625" style="212" bestFit="1" customWidth="1"/>
    <col min="11270" max="11270" width="19" style="212" bestFit="1" customWidth="1"/>
    <col min="11271" max="11271" width="15.42578125" style="212" bestFit="1" customWidth="1"/>
    <col min="11272" max="11273" width="12.42578125" style="212" bestFit="1" customWidth="1"/>
    <col min="11274" max="11274" width="7.140625" style="212" bestFit="1" customWidth="1"/>
    <col min="11275" max="11275" width="10.140625" style="212" bestFit="1" customWidth="1"/>
    <col min="11276" max="11276" width="15.85546875" style="212" bestFit="1" customWidth="1"/>
    <col min="11277" max="11277" width="15.140625" style="212" bestFit="1" customWidth="1"/>
    <col min="11278" max="11278" width="18.28515625" style="212" bestFit="1" customWidth="1"/>
    <col min="11279" max="11279" width="13.28515625" style="212" bestFit="1" customWidth="1"/>
    <col min="11280" max="11280" width="19.28515625" style="212" customWidth="1"/>
    <col min="11281" max="11281" width="15.140625" style="212" customWidth="1"/>
    <col min="11282" max="11282" width="21" style="212" bestFit="1" customWidth="1"/>
    <col min="11283" max="11283" width="17.140625" style="212" bestFit="1" customWidth="1"/>
    <col min="11284" max="11284" width="16.85546875" style="212" bestFit="1" customWidth="1"/>
    <col min="11285" max="11285" width="16.7109375" style="212" bestFit="1" customWidth="1"/>
    <col min="11286" max="11286" width="15.7109375" style="212" bestFit="1" customWidth="1"/>
    <col min="11287" max="11287" width="16.28515625" style="212" bestFit="1" customWidth="1"/>
    <col min="11288" max="11288" width="17.28515625" style="212" customWidth="1"/>
    <col min="11289" max="11289" width="23.42578125" style="212" bestFit="1" customWidth="1"/>
    <col min="11290" max="11290" width="31.85546875" style="212" bestFit="1" customWidth="1"/>
    <col min="11291" max="11291" width="7.85546875" style="212" bestFit="1" customWidth="1"/>
    <col min="11292" max="11292" width="5.7109375" style="212" bestFit="1" customWidth="1"/>
    <col min="11293" max="11293" width="9.140625" style="212" bestFit="1" customWidth="1"/>
    <col min="11294" max="11294" width="13.5703125" style="212" bestFit="1" customWidth="1"/>
    <col min="11295" max="11523" width="9.140625" style="212"/>
    <col min="11524" max="11524" width="4.42578125" style="212" bestFit="1" customWidth="1"/>
    <col min="11525" max="11525" width="18.28515625" style="212" bestFit="1" customWidth="1"/>
    <col min="11526" max="11526" width="19" style="212" bestFit="1" customWidth="1"/>
    <col min="11527" max="11527" width="15.42578125" style="212" bestFit="1" customWidth="1"/>
    <col min="11528" max="11529" width="12.42578125" style="212" bestFit="1" customWidth="1"/>
    <col min="11530" max="11530" width="7.140625" style="212" bestFit="1" customWidth="1"/>
    <col min="11531" max="11531" width="10.140625" style="212" bestFit="1" customWidth="1"/>
    <col min="11532" max="11532" width="15.85546875" style="212" bestFit="1" customWidth="1"/>
    <col min="11533" max="11533" width="15.140625" style="212" bestFit="1" customWidth="1"/>
    <col min="11534" max="11534" width="18.28515625" style="212" bestFit="1" customWidth="1"/>
    <col min="11535" max="11535" width="13.28515625" style="212" bestFit="1" customWidth="1"/>
    <col min="11536" max="11536" width="19.28515625" style="212" customWidth="1"/>
    <col min="11537" max="11537" width="15.140625" style="212" customWidth="1"/>
    <col min="11538" max="11538" width="21" style="212" bestFit="1" customWidth="1"/>
    <col min="11539" max="11539" width="17.140625" style="212" bestFit="1" customWidth="1"/>
    <col min="11540" max="11540" width="16.85546875" style="212" bestFit="1" customWidth="1"/>
    <col min="11541" max="11541" width="16.7109375" style="212" bestFit="1" customWidth="1"/>
    <col min="11542" max="11542" width="15.7109375" style="212" bestFit="1" customWidth="1"/>
    <col min="11543" max="11543" width="16.28515625" style="212" bestFit="1" customWidth="1"/>
    <col min="11544" max="11544" width="17.28515625" style="212" customWidth="1"/>
    <col min="11545" max="11545" width="23.42578125" style="212" bestFit="1" customWidth="1"/>
    <col min="11546" max="11546" width="31.85546875" style="212" bestFit="1" customWidth="1"/>
    <col min="11547" max="11547" width="7.85546875" style="212" bestFit="1" customWidth="1"/>
    <col min="11548" max="11548" width="5.7109375" style="212" bestFit="1" customWidth="1"/>
    <col min="11549" max="11549" width="9.140625" style="212" bestFit="1" customWidth="1"/>
    <col min="11550" max="11550" width="13.5703125" style="212" bestFit="1" customWidth="1"/>
    <col min="11551" max="11779" width="9.140625" style="212"/>
    <col min="11780" max="11780" width="4.42578125" style="212" bestFit="1" customWidth="1"/>
    <col min="11781" max="11781" width="18.28515625" style="212" bestFit="1" customWidth="1"/>
    <col min="11782" max="11782" width="19" style="212" bestFit="1" customWidth="1"/>
    <col min="11783" max="11783" width="15.42578125" style="212" bestFit="1" customWidth="1"/>
    <col min="11784" max="11785" width="12.42578125" style="212" bestFit="1" customWidth="1"/>
    <col min="11786" max="11786" width="7.140625" style="212" bestFit="1" customWidth="1"/>
    <col min="11787" max="11787" width="10.140625" style="212" bestFit="1" customWidth="1"/>
    <col min="11788" max="11788" width="15.85546875" style="212" bestFit="1" customWidth="1"/>
    <col min="11789" max="11789" width="15.140625" style="212" bestFit="1" customWidth="1"/>
    <col min="11790" max="11790" width="18.28515625" style="212" bestFit="1" customWidth="1"/>
    <col min="11791" max="11791" width="13.28515625" style="212" bestFit="1" customWidth="1"/>
    <col min="11792" max="11792" width="19.28515625" style="212" customWidth="1"/>
    <col min="11793" max="11793" width="15.140625" style="212" customWidth="1"/>
    <col min="11794" max="11794" width="21" style="212" bestFit="1" customWidth="1"/>
    <col min="11795" max="11795" width="17.140625" style="212" bestFit="1" customWidth="1"/>
    <col min="11796" max="11796" width="16.85546875" style="212" bestFit="1" customWidth="1"/>
    <col min="11797" max="11797" width="16.7109375" style="212" bestFit="1" customWidth="1"/>
    <col min="11798" max="11798" width="15.7109375" style="212" bestFit="1" customWidth="1"/>
    <col min="11799" max="11799" width="16.28515625" style="212" bestFit="1" customWidth="1"/>
    <col min="11800" max="11800" width="17.28515625" style="212" customWidth="1"/>
    <col min="11801" max="11801" width="23.42578125" style="212" bestFit="1" customWidth="1"/>
    <col min="11802" max="11802" width="31.85546875" style="212" bestFit="1" customWidth="1"/>
    <col min="11803" max="11803" width="7.85546875" style="212" bestFit="1" customWidth="1"/>
    <col min="11804" max="11804" width="5.7109375" style="212" bestFit="1" customWidth="1"/>
    <col min="11805" max="11805" width="9.140625" style="212" bestFit="1" customWidth="1"/>
    <col min="11806" max="11806" width="13.5703125" style="212" bestFit="1" customWidth="1"/>
    <col min="11807" max="12035" width="9.140625" style="212"/>
    <col min="12036" max="12036" width="4.42578125" style="212" bestFit="1" customWidth="1"/>
    <col min="12037" max="12037" width="18.28515625" style="212" bestFit="1" customWidth="1"/>
    <col min="12038" max="12038" width="19" style="212" bestFit="1" customWidth="1"/>
    <col min="12039" max="12039" width="15.42578125" style="212" bestFit="1" customWidth="1"/>
    <col min="12040" max="12041" width="12.42578125" style="212" bestFit="1" customWidth="1"/>
    <col min="12042" max="12042" width="7.140625" style="212" bestFit="1" customWidth="1"/>
    <col min="12043" max="12043" width="10.140625" style="212" bestFit="1" customWidth="1"/>
    <col min="12044" max="12044" width="15.85546875" style="212" bestFit="1" customWidth="1"/>
    <col min="12045" max="12045" width="15.140625" style="212" bestFit="1" customWidth="1"/>
    <col min="12046" max="12046" width="18.28515625" style="212" bestFit="1" customWidth="1"/>
    <col min="12047" max="12047" width="13.28515625" style="212" bestFit="1" customWidth="1"/>
    <col min="12048" max="12048" width="19.28515625" style="212" customWidth="1"/>
    <col min="12049" max="12049" width="15.140625" style="212" customWidth="1"/>
    <col min="12050" max="12050" width="21" style="212" bestFit="1" customWidth="1"/>
    <col min="12051" max="12051" width="17.140625" style="212" bestFit="1" customWidth="1"/>
    <col min="12052" max="12052" width="16.85546875" style="212" bestFit="1" customWidth="1"/>
    <col min="12053" max="12053" width="16.7109375" style="212" bestFit="1" customWidth="1"/>
    <col min="12054" max="12054" width="15.7109375" style="212" bestFit="1" customWidth="1"/>
    <col min="12055" max="12055" width="16.28515625" style="212" bestFit="1" customWidth="1"/>
    <col min="12056" max="12056" width="17.28515625" style="212" customWidth="1"/>
    <col min="12057" max="12057" width="23.42578125" style="212" bestFit="1" customWidth="1"/>
    <col min="12058" max="12058" width="31.85546875" style="212" bestFit="1" customWidth="1"/>
    <col min="12059" max="12059" width="7.85546875" style="212" bestFit="1" customWidth="1"/>
    <col min="12060" max="12060" width="5.7109375" style="212" bestFit="1" customWidth="1"/>
    <col min="12061" max="12061" width="9.140625" style="212" bestFit="1" customWidth="1"/>
    <col min="12062" max="12062" width="13.5703125" style="212" bestFit="1" customWidth="1"/>
    <col min="12063" max="12291" width="9.140625" style="212"/>
    <col min="12292" max="12292" width="4.42578125" style="212" bestFit="1" customWidth="1"/>
    <col min="12293" max="12293" width="18.28515625" style="212" bestFit="1" customWidth="1"/>
    <col min="12294" max="12294" width="19" style="212" bestFit="1" customWidth="1"/>
    <col min="12295" max="12295" width="15.42578125" style="212" bestFit="1" customWidth="1"/>
    <col min="12296" max="12297" width="12.42578125" style="212" bestFit="1" customWidth="1"/>
    <col min="12298" max="12298" width="7.140625" style="212" bestFit="1" customWidth="1"/>
    <col min="12299" max="12299" width="10.140625" style="212" bestFit="1" customWidth="1"/>
    <col min="12300" max="12300" width="15.85546875" style="212" bestFit="1" customWidth="1"/>
    <col min="12301" max="12301" width="15.140625" style="212" bestFit="1" customWidth="1"/>
    <col min="12302" max="12302" width="18.28515625" style="212" bestFit="1" customWidth="1"/>
    <col min="12303" max="12303" width="13.28515625" style="212" bestFit="1" customWidth="1"/>
    <col min="12304" max="12304" width="19.28515625" style="212" customWidth="1"/>
    <col min="12305" max="12305" width="15.140625" style="212" customWidth="1"/>
    <col min="12306" max="12306" width="21" style="212" bestFit="1" customWidth="1"/>
    <col min="12307" max="12307" width="17.140625" style="212" bestFit="1" customWidth="1"/>
    <col min="12308" max="12308" width="16.85546875" style="212" bestFit="1" customWidth="1"/>
    <col min="12309" max="12309" width="16.7109375" style="212" bestFit="1" customWidth="1"/>
    <col min="12310" max="12310" width="15.7109375" style="212" bestFit="1" customWidth="1"/>
    <col min="12311" max="12311" width="16.28515625" style="212" bestFit="1" customWidth="1"/>
    <col min="12312" max="12312" width="17.28515625" style="212" customWidth="1"/>
    <col min="12313" max="12313" width="23.42578125" style="212" bestFit="1" customWidth="1"/>
    <col min="12314" max="12314" width="31.85546875" style="212" bestFit="1" customWidth="1"/>
    <col min="12315" max="12315" width="7.85546875" style="212" bestFit="1" customWidth="1"/>
    <col min="12316" max="12316" width="5.7109375" style="212" bestFit="1" customWidth="1"/>
    <col min="12317" max="12317" width="9.140625" style="212" bestFit="1" customWidth="1"/>
    <col min="12318" max="12318" width="13.5703125" style="212" bestFit="1" customWidth="1"/>
    <col min="12319" max="12547" width="9.140625" style="212"/>
    <col min="12548" max="12548" width="4.42578125" style="212" bestFit="1" customWidth="1"/>
    <col min="12549" max="12549" width="18.28515625" style="212" bestFit="1" customWidth="1"/>
    <col min="12550" max="12550" width="19" style="212" bestFit="1" customWidth="1"/>
    <col min="12551" max="12551" width="15.42578125" style="212" bestFit="1" customWidth="1"/>
    <col min="12552" max="12553" width="12.42578125" style="212" bestFit="1" customWidth="1"/>
    <col min="12554" max="12554" width="7.140625" style="212" bestFit="1" customWidth="1"/>
    <col min="12555" max="12555" width="10.140625" style="212" bestFit="1" customWidth="1"/>
    <col min="12556" max="12556" width="15.85546875" style="212" bestFit="1" customWidth="1"/>
    <col min="12557" max="12557" width="15.140625" style="212" bestFit="1" customWidth="1"/>
    <col min="12558" max="12558" width="18.28515625" style="212" bestFit="1" customWidth="1"/>
    <col min="12559" max="12559" width="13.28515625" style="212" bestFit="1" customWidth="1"/>
    <col min="12560" max="12560" width="19.28515625" style="212" customWidth="1"/>
    <col min="12561" max="12561" width="15.140625" style="212" customWidth="1"/>
    <col min="12562" max="12562" width="21" style="212" bestFit="1" customWidth="1"/>
    <col min="12563" max="12563" width="17.140625" style="212" bestFit="1" customWidth="1"/>
    <col min="12564" max="12564" width="16.85546875" style="212" bestFit="1" customWidth="1"/>
    <col min="12565" max="12565" width="16.7109375" style="212" bestFit="1" customWidth="1"/>
    <col min="12566" max="12566" width="15.7109375" style="212" bestFit="1" customWidth="1"/>
    <col min="12567" max="12567" width="16.28515625" style="212" bestFit="1" customWidth="1"/>
    <col min="12568" max="12568" width="17.28515625" style="212" customWidth="1"/>
    <col min="12569" max="12569" width="23.42578125" style="212" bestFit="1" customWidth="1"/>
    <col min="12570" max="12570" width="31.85546875" style="212" bestFit="1" customWidth="1"/>
    <col min="12571" max="12571" width="7.85546875" style="212" bestFit="1" customWidth="1"/>
    <col min="12572" max="12572" width="5.7109375" style="212" bestFit="1" customWidth="1"/>
    <col min="12573" max="12573" width="9.140625" style="212" bestFit="1" customWidth="1"/>
    <col min="12574" max="12574" width="13.5703125" style="212" bestFit="1" customWidth="1"/>
    <col min="12575" max="12803" width="9.140625" style="212"/>
    <col min="12804" max="12804" width="4.42578125" style="212" bestFit="1" customWidth="1"/>
    <col min="12805" max="12805" width="18.28515625" style="212" bestFit="1" customWidth="1"/>
    <col min="12806" max="12806" width="19" style="212" bestFit="1" customWidth="1"/>
    <col min="12807" max="12807" width="15.42578125" style="212" bestFit="1" customWidth="1"/>
    <col min="12808" max="12809" width="12.42578125" style="212" bestFit="1" customWidth="1"/>
    <col min="12810" max="12810" width="7.140625" style="212" bestFit="1" customWidth="1"/>
    <col min="12811" max="12811" width="10.140625" style="212" bestFit="1" customWidth="1"/>
    <col min="12812" max="12812" width="15.85546875" style="212" bestFit="1" customWidth="1"/>
    <col min="12813" max="12813" width="15.140625" style="212" bestFit="1" customWidth="1"/>
    <col min="12814" max="12814" width="18.28515625" style="212" bestFit="1" customWidth="1"/>
    <col min="12815" max="12815" width="13.28515625" style="212" bestFit="1" customWidth="1"/>
    <col min="12816" max="12816" width="19.28515625" style="212" customWidth="1"/>
    <col min="12817" max="12817" width="15.140625" style="212" customWidth="1"/>
    <col min="12818" max="12818" width="21" style="212" bestFit="1" customWidth="1"/>
    <col min="12819" max="12819" width="17.140625" style="212" bestFit="1" customWidth="1"/>
    <col min="12820" max="12820" width="16.85546875" style="212" bestFit="1" customWidth="1"/>
    <col min="12821" max="12821" width="16.7109375" style="212" bestFit="1" customWidth="1"/>
    <col min="12822" max="12822" width="15.7109375" style="212" bestFit="1" customWidth="1"/>
    <col min="12823" max="12823" width="16.28515625" style="212" bestFit="1" customWidth="1"/>
    <col min="12824" max="12824" width="17.28515625" style="212" customWidth="1"/>
    <col min="12825" max="12825" width="23.42578125" style="212" bestFit="1" customWidth="1"/>
    <col min="12826" max="12826" width="31.85546875" style="212" bestFit="1" customWidth="1"/>
    <col min="12827" max="12827" width="7.85546875" style="212" bestFit="1" customWidth="1"/>
    <col min="12828" max="12828" width="5.7109375" style="212" bestFit="1" customWidth="1"/>
    <col min="12829" max="12829" width="9.140625" style="212" bestFit="1" customWidth="1"/>
    <col min="12830" max="12830" width="13.5703125" style="212" bestFit="1" customWidth="1"/>
    <col min="12831" max="13059" width="9.140625" style="212"/>
    <col min="13060" max="13060" width="4.42578125" style="212" bestFit="1" customWidth="1"/>
    <col min="13061" max="13061" width="18.28515625" style="212" bestFit="1" customWidth="1"/>
    <col min="13062" max="13062" width="19" style="212" bestFit="1" customWidth="1"/>
    <col min="13063" max="13063" width="15.42578125" style="212" bestFit="1" customWidth="1"/>
    <col min="13064" max="13065" width="12.42578125" style="212" bestFit="1" customWidth="1"/>
    <col min="13066" max="13066" width="7.140625" style="212" bestFit="1" customWidth="1"/>
    <col min="13067" max="13067" width="10.140625" style="212" bestFit="1" customWidth="1"/>
    <col min="13068" max="13068" width="15.85546875" style="212" bestFit="1" customWidth="1"/>
    <col min="13069" max="13069" width="15.140625" style="212" bestFit="1" customWidth="1"/>
    <col min="13070" max="13070" width="18.28515625" style="212" bestFit="1" customWidth="1"/>
    <col min="13071" max="13071" width="13.28515625" style="212" bestFit="1" customWidth="1"/>
    <col min="13072" max="13072" width="19.28515625" style="212" customWidth="1"/>
    <col min="13073" max="13073" width="15.140625" style="212" customWidth="1"/>
    <col min="13074" max="13074" width="21" style="212" bestFit="1" customWidth="1"/>
    <col min="13075" max="13075" width="17.140625" style="212" bestFit="1" customWidth="1"/>
    <col min="13076" max="13076" width="16.85546875" style="212" bestFit="1" customWidth="1"/>
    <col min="13077" max="13077" width="16.7109375" style="212" bestFit="1" customWidth="1"/>
    <col min="13078" max="13078" width="15.7109375" style="212" bestFit="1" customWidth="1"/>
    <col min="13079" max="13079" width="16.28515625" style="212" bestFit="1" customWidth="1"/>
    <col min="13080" max="13080" width="17.28515625" style="212" customWidth="1"/>
    <col min="13081" max="13081" width="23.42578125" style="212" bestFit="1" customWidth="1"/>
    <col min="13082" max="13082" width="31.85546875" style="212" bestFit="1" customWidth="1"/>
    <col min="13083" max="13083" width="7.85546875" style="212" bestFit="1" customWidth="1"/>
    <col min="13084" max="13084" width="5.7109375" style="212" bestFit="1" customWidth="1"/>
    <col min="13085" max="13085" width="9.140625" style="212" bestFit="1" customWidth="1"/>
    <col min="13086" max="13086" width="13.5703125" style="212" bestFit="1" customWidth="1"/>
    <col min="13087" max="13315" width="9.140625" style="212"/>
    <col min="13316" max="13316" width="4.42578125" style="212" bestFit="1" customWidth="1"/>
    <col min="13317" max="13317" width="18.28515625" style="212" bestFit="1" customWidth="1"/>
    <col min="13318" max="13318" width="19" style="212" bestFit="1" customWidth="1"/>
    <col min="13319" max="13319" width="15.42578125" style="212" bestFit="1" customWidth="1"/>
    <col min="13320" max="13321" width="12.42578125" style="212" bestFit="1" customWidth="1"/>
    <col min="13322" max="13322" width="7.140625" style="212" bestFit="1" customWidth="1"/>
    <col min="13323" max="13323" width="10.140625" style="212" bestFit="1" customWidth="1"/>
    <col min="13324" max="13324" width="15.85546875" style="212" bestFit="1" customWidth="1"/>
    <col min="13325" max="13325" width="15.140625" style="212" bestFit="1" customWidth="1"/>
    <col min="13326" max="13326" width="18.28515625" style="212" bestFit="1" customWidth="1"/>
    <col min="13327" max="13327" width="13.28515625" style="212" bestFit="1" customWidth="1"/>
    <col min="13328" max="13328" width="19.28515625" style="212" customWidth="1"/>
    <col min="13329" max="13329" width="15.140625" style="212" customWidth="1"/>
    <col min="13330" max="13330" width="21" style="212" bestFit="1" customWidth="1"/>
    <col min="13331" max="13331" width="17.140625" style="212" bestFit="1" customWidth="1"/>
    <col min="13332" max="13332" width="16.85546875" style="212" bestFit="1" customWidth="1"/>
    <col min="13333" max="13333" width="16.7109375" style="212" bestFit="1" customWidth="1"/>
    <col min="13334" max="13334" width="15.7109375" style="212" bestFit="1" customWidth="1"/>
    <col min="13335" max="13335" width="16.28515625" style="212" bestFit="1" customWidth="1"/>
    <col min="13336" max="13336" width="17.28515625" style="212" customWidth="1"/>
    <col min="13337" max="13337" width="23.42578125" style="212" bestFit="1" customWidth="1"/>
    <col min="13338" max="13338" width="31.85546875" style="212" bestFit="1" customWidth="1"/>
    <col min="13339" max="13339" width="7.85546875" style="212" bestFit="1" customWidth="1"/>
    <col min="13340" max="13340" width="5.7109375" style="212" bestFit="1" customWidth="1"/>
    <col min="13341" max="13341" width="9.140625" style="212" bestFit="1" customWidth="1"/>
    <col min="13342" max="13342" width="13.5703125" style="212" bestFit="1" customWidth="1"/>
    <col min="13343" max="13571" width="9.140625" style="212"/>
    <col min="13572" max="13572" width="4.42578125" style="212" bestFit="1" customWidth="1"/>
    <col min="13573" max="13573" width="18.28515625" style="212" bestFit="1" customWidth="1"/>
    <col min="13574" max="13574" width="19" style="212" bestFit="1" customWidth="1"/>
    <col min="13575" max="13575" width="15.42578125" style="212" bestFit="1" customWidth="1"/>
    <col min="13576" max="13577" width="12.42578125" style="212" bestFit="1" customWidth="1"/>
    <col min="13578" max="13578" width="7.140625" style="212" bestFit="1" customWidth="1"/>
    <col min="13579" max="13579" width="10.140625" style="212" bestFit="1" customWidth="1"/>
    <col min="13580" max="13580" width="15.85546875" style="212" bestFit="1" customWidth="1"/>
    <col min="13581" max="13581" width="15.140625" style="212" bestFit="1" customWidth="1"/>
    <col min="13582" max="13582" width="18.28515625" style="212" bestFit="1" customWidth="1"/>
    <col min="13583" max="13583" width="13.28515625" style="212" bestFit="1" customWidth="1"/>
    <col min="13584" max="13584" width="19.28515625" style="212" customWidth="1"/>
    <col min="13585" max="13585" width="15.140625" style="212" customWidth="1"/>
    <col min="13586" max="13586" width="21" style="212" bestFit="1" customWidth="1"/>
    <col min="13587" max="13587" width="17.140625" style="212" bestFit="1" customWidth="1"/>
    <col min="13588" max="13588" width="16.85546875" style="212" bestFit="1" customWidth="1"/>
    <col min="13589" max="13589" width="16.7109375" style="212" bestFit="1" customWidth="1"/>
    <col min="13590" max="13590" width="15.7109375" style="212" bestFit="1" customWidth="1"/>
    <col min="13591" max="13591" width="16.28515625" style="212" bestFit="1" customWidth="1"/>
    <col min="13592" max="13592" width="17.28515625" style="212" customWidth="1"/>
    <col min="13593" max="13593" width="23.42578125" style="212" bestFit="1" customWidth="1"/>
    <col min="13594" max="13594" width="31.85546875" style="212" bestFit="1" customWidth="1"/>
    <col min="13595" max="13595" width="7.85546875" style="212" bestFit="1" customWidth="1"/>
    <col min="13596" max="13596" width="5.7109375" style="212" bestFit="1" customWidth="1"/>
    <col min="13597" max="13597" width="9.140625" style="212" bestFit="1" customWidth="1"/>
    <col min="13598" max="13598" width="13.5703125" style="212" bestFit="1" customWidth="1"/>
    <col min="13599" max="13827" width="9.140625" style="212"/>
    <col min="13828" max="13828" width="4.42578125" style="212" bestFit="1" customWidth="1"/>
    <col min="13829" max="13829" width="18.28515625" style="212" bestFit="1" customWidth="1"/>
    <col min="13830" max="13830" width="19" style="212" bestFit="1" customWidth="1"/>
    <col min="13831" max="13831" width="15.42578125" style="212" bestFit="1" customWidth="1"/>
    <col min="13832" max="13833" width="12.42578125" style="212" bestFit="1" customWidth="1"/>
    <col min="13834" max="13834" width="7.140625" style="212" bestFit="1" customWidth="1"/>
    <col min="13835" max="13835" width="10.140625" style="212" bestFit="1" customWidth="1"/>
    <col min="13836" max="13836" width="15.85546875" style="212" bestFit="1" customWidth="1"/>
    <col min="13837" max="13837" width="15.140625" style="212" bestFit="1" customWidth="1"/>
    <col min="13838" max="13838" width="18.28515625" style="212" bestFit="1" customWidth="1"/>
    <col min="13839" max="13839" width="13.28515625" style="212" bestFit="1" customWidth="1"/>
    <col min="13840" max="13840" width="19.28515625" style="212" customWidth="1"/>
    <col min="13841" max="13841" width="15.140625" style="212" customWidth="1"/>
    <col min="13842" max="13842" width="21" style="212" bestFit="1" customWidth="1"/>
    <col min="13843" max="13843" width="17.140625" style="212" bestFit="1" customWidth="1"/>
    <col min="13844" max="13844" width="16.85546875" style="212" bestFit="1" customWidth="1"/>
    <col min="13845" max="13845" width="16.7109375" style="212" bestFit="1" customWidth="1"/>
    <col min="13846" max="13846" width="15.7109375" style="212" bestFit="1" customWidth="1"/>
    <col min="13847" max="13847" width="16.28515625" style="212" bestFit="1" customWidth="1"/>
    <col min="13848" max="13848" width="17.28515625" style="212" customWidth="1"/>
    <col min="13849" max="13849" width="23.42578125" style="212" bestFit="1" customWidth="1"/>
    <col min="13850" max="13850" width="31.85546875" style="212" bestFit="1" customWidth="1"/>
    <col min="13851" max="13851" width="7.85546875" style="212" bestFit="1" customWidth="1"/>
    <col min="13852" max="13852" width="5.7109375" style="212" bestFit="1" customWidth="1"/>
    <col min="13853" max="13853" width="9.140625" style="212" bestFit="1" customWidth="1"/>
    <col min="13854" max="13854" width="13.5703125" style="212" bestFit="1" customWidth="1"/>
    <col min="13855" max="14083" width="9.140625" style="212"/>
    <col min="14084" max="14084" width="4.42578125" style="212" bestFit="1" customWidth="1"/>
    <col min="14085" max="14085" width="18.28515625" style="212" bestFit="1" customWidth="1"/>
    <col min="14086" max="14086" width="19" style="212" bestFit="1" customWidth="1"/>
    <col min="14087" max="14087" width="15.42578125" style="212" bestFit="1" customWidth="1"/>
    <col min="14088" max="14089" width="12.42578125" style="212" bestFit="1" customWidth="1"/>
    <col min="14090" max="14090" width="7.140625" style="212" bestFit="1" customWidth="1"/>
    <col min="14091" max="14091" width="10.140625" style="212" bestFit="1" customWidth="1"/>
    <col min="14092" max="14092" width="15.85546875" style="212" bestFit="1" customWidth="1"/>
    <col min="14093" max="14093" width="15.140625" style="212" bestFit="1" customWidth="1"/>
    <col min="14094" max="14094" width="18.28515625" style="212" bestFit="1" customWidth="1"/>
    <col min="14095" max="14095" width="13.28515625" style="212" bestFit="1" customWidth="1"/>
    <col min="14096" max="14096" width="19.28515625" style="212" customWidth="1"/>
    <col min="14097" max="14097" width="15.140625" style="212" customWidth="1"/>
    <col min="14098" max="14098" width="21" style="212" bestFit="1" customWidth="1"/>
    <col min="14099" max="14099" width="17.140625" style="212" bestFit="1" customWidth="1"/>
    <col min="14100" max="14100" width="16.85546875" style="212" bestFit="1" customWidth="1"/>
    <col min="14101" max="14101" width="16.7109375" style="212" bestFit="1" customWidth="1"/>
    <col min="14102" max="14102" width="15.7109375" style="212" bestFit="1" customWidth="1"/>
    <col min="14103" max="14103" width="16.28515625" style="212" bestFit="1" customWidth="1"/>
    <col min="14104" max="14104" width="17.28515625" style="212" customWidth="1"/>
    <col min="14105" max="14105" width="23.42578125" style="212" bestFit="1" customWidth="1"/>
    <col min="14106" max="14106" width="31.85546875" style="212" bestFit="1" customWidth="1"/>
    <col min="14107" max="14107" width="7.85546875" style="212" bestFit="1" customWidth="1"/>
    <col min="14108" max="14108" width="5.7109375" style="212" bestFit="1" customWidth="1"/>
    <col min="14109" max="14109" width="9.140625" style="212" bestFit="1" customWidth="1"/>
    <col min="14110" max="14110" width="13.5703125" style="212" bestFit="1" customWidth="1"/>
    <col min="14111" max="14339" width="9.140625" style="212"/>
    <col min="14340" max="14340" width="4.42578125" style="212" bestFit="1" customWidth="1"/>
    <col min="14341" max="14341" width="18.28515625" style="212" bestFit="1" customWidth="1"/>
    <col min="14342" max="14342" width="19" style="212" bestFit="1" customWidth="1"/>
    <col min="14343" max="14343" width="15.42578125" style="212" bestFit="1" customWidth="1"/>
    <col min="14344" max="14345" width="12.42578125" style="212" bestFit="1" customWidth="1"/>
    <col min="14346" max="14346" width="7.140625" style="212" bestFit="1" customWidth="1"/>
    <col min="14347" max="14347" width="10.140625" style="212" bestFit="1" customWidth="1"/>
    <col min="14348" max="14348" width="15.85546875" style="212" bestFit="1" customWidth="1"/>
    <col min="14349" max="14349" width="15.140625" style="212" bestFit="1" customWidth="1"/>
    <col min="14350" max="14350" width="18.28515625" style="212" bestFit="1" customWidth="1"/>
    <col min="14351" max="14351" width="13.28515625" style="212" bestFit="1" customWidth="1"/>
    <col min="14352" max="14352" width="19.28515625" style="212" customWidth="1"/>
    <col min="14353" max="14353" width="15.140625" style="212" customWidth="1"/>
    <col min="14354" max="14354" width="21" style="212" bestFit="1" customWidth="1"/>
    <col min="14355" max="14355" width="17.140625" style="212" bestFit="1" customWidth="1"/>
    <col min="14356" max="14356" width="16.85546875" style="212" bestFit="1" customWidth="1"/>
    <col min="14357" max="14357" width="16.7109375" style="212" bestFit="1" customWidth="1"/>
    <col min="14358" max="14358" width="15.7109375" style="212" bestFit="1" customWidth="1"/>
    <col min="14359" max="14359" width="16.28515625" style="212" bestFit="1" customWidth="1"/>
    <col min="14360" max="14360" width="17.28515625" style="212" customWidth="1"/>
    <col min="14361" max="14361" width="23.42578125" style="212" bestFit="1" customWidth="1"/>
    <col min="14362" max="14362" width="31.85546875" style="212" bestFit="1" customWidth="1"/>
    <col min="14363" max="14363" width="7.85546875" style="212" bestFit="1" customWidth="1"/>
    <col min="14364" max="14364" width="5.7109375" style="212" bestFit="1" customWidth="1"/>
    <col min="14365" max="14365" width="9.140625" style="212" bestFit="1" customWidth="1"/>
    <col min="14366" max="14366" width="13.5703125" style="212" bestFit="1" customWidth="1"/>
    <col min="14367" max="14595" width="9.140625" style="212"/>
    <col min="14596" max="14596" width="4.42578125" style="212" bestFit="1" customWidth="1"/>
    <col min="14597" max="14597" width="18.28515625" style="212" bestFit="1" customWidth="1"/>
    <col min="14598" max="14598" width="19" style="212" bestFit="1" customWidth="1"/>
    <col min="14599" max="14599" width="15.42578125" style="212" bestFit="1" customWidth="1"/>
    <col min="14600" max="14601" width="12.42578125" style="212" bestFit="1" customWidth="1"/>
    <col min="14602" max="14602" width="7.140625" style="212" bestFit="1" customWidth="1"/>
    <col min="14603" max="14603" width="10.140625" style="212" bestFit="1" customWidth="1"/>
    <col min="14604" max="14604" width="15.85546875" style="212" bestFit="1" customWidth="1"/>
    <col min="14605" max="14605" width="15.140625" style="212" bestFit="1" customWidth="1"/>
    <col min="14606" max="14606" width="18.28515625" style="212" bestFit="1" customWidth="1"/>
    <col min="14607" max="14607" width="13.28515625" style="212" bestFit="1" customWidth="1"/>
    <col min="14608" max="14608" width="19.28515625" style="212" customWidth="1"/>
    <col min="14609" max="14609" width="15.140625" style="212" customWidth="1"/>
    <col min="14610" max="14610" width="21" style="212" bestFit="1" customWidth="1"/>
    <col min="14611" max="14611" width="17.140625" style="212" bestFit="1" customWidth="1"/>
    <col min="14612" max="14612" width="16.85546875" style="212" bestFit="1" customWidth="1"/>
    <col min="14613" max="14613" width="16.7109375" style="212" bestFit="1" customWidth="1"/>
    <col min="14614" max="14614" width="15.7109375" style="212" bestFit="1" customWidth="1"/>
    <col min="14615" max="14615" width="16.28515625" style="212" bestFit="1" customWidth="1"/>
    <col min="14616" max="14616" width="17.28515625" style="212" customWidth="1"/>
    <col min="14617" max="14617" width="23.42578125" style="212" bestFit="1" customWidth="1"/>
    <col min="14618" max="14618" width="31.85546875" style="212" bestFit="1" customWidth="1"/>
    <col min="14619" max="14619" width="7.85546875" style="212" bestFit="1" customWidth="1"/>
    <col min="14620" max="14620" width="5.7109375" style="212" bestFit="1" customWidth="1"/>
    <col min="14621" max="14621" width="9.140625" style="212" bestFit="1" customWidth="1"/>
    <col min="14622" max="14622" width="13.5703125" style="212" bestFit="1" customWidth="1"/>
    <col min="14623" max="14851" width="9.140625" style="212"/>
    <col min="14852" max="14852" width="4.42578125" style="212" bestFit="1" customWidth="1"/>
    <col min="14853" max="14853" width="18.28515625" style="212" bestFit="1" customWidth="1"/>
    <col min="14854" max="14854" width="19" style="212" bestFit="1" customWidth="1"/>
    <col min="14855" max="14855" width="15.42578125" style="212" bestFit="1" customWidth="1"/>
    <col min="14856" max="14857" width="12.42578125" style="212" bestFit="1" customWidth="1"/>
    <col min="14858" max="14858" width="7.140625" style="212" bestFit="1" customWidth="1"/>
    <col min="14859" max="14859" width="10.140625" style="212" bestFit="1" customWidth="1"/>
    <col min="14860" max="14860" width="15.85546875" style="212" bestFit="1" customWidth="1"/>
    <col min="14861" max="14861" width="15.140625" style="212" bestFit="1" customWidth="1"/>
    <col min="14862" max="14862" width="18.28515625" style="212" bestFit="1" customWidth="1"/>
    <col min="14863" max="14863" width="13.28515625" style="212" bestFit="1" customWidth="1"/>
    <col min="14864" max="14864" width="19.28515625" style="212" customWidth="1"/>
    <col min="14865" max="14865" width="15.140625" style="212" customWidth="1"/>
    <col min="14866" max="14866" width="21" style="212" bestFit="1" customWidth="1"/>
    <col min="14867" max="14867" width="17.140625" style="212" bestFit="1" customWidth="1"/>
    <col min="14868" max="14868" width="16.85546875" style="212" bestFit="1" customWidth="1"/>
    <col min="14869" max="14869" width="16.7109375" style="212" bestFit="1" customWidth="1"/>
    <col min="14870" max="14870" width="15.7109375" style="212" bestFit="1" customWidth="1"/>
    <col min="14871" max="14871" width="16.28515625" style="212" bestFit="1" customWidth="1"/>
    <col min="14872" max="14872" width="17.28515625" style="212" customWidth="1"/>
    <col min="14873" max="14873" width="23.42578125" style="212" bestFit="1" customWidth="1"/>
    <col min="14874" max="14874" width="31.85546875" style="212" bestFit="1" customWidth="1"/>
    <col min="14875" max="14875" width="7.85546875" style="212" bestFit="1" customWidth="1"/>
    <col min="14876" max="14876" width="5.7109375" style="212" bestFit="1" customWidth="1"/>
    <col min="14877" max="14877" width="9.140625" style="212" bestFit="1" customWidth="1"/>
    <col min="14878" max="14878" width="13.5703125" style="212" bestFit="1" customWidth="1"/>
    <col min="14879" max="15107" width="9.140625" style="212"/>
    <col min="15108" max="15108" width="4.42578125" style="212" bestFit="1" customWidth="1"/>
    <col min="15109" max="15109" width="18.28515625" style="212" bestFit="1" customWidth="1"/>
    <col min="15110" max="15110" width="19" style="212" bestFit="1" customWidth="1"/>
    <col min="15111" max="15111" width="15.42578125" style="212" bestFit="1" customWidth="1"/>
    <col min="15112" max="15113" width="12.42578125" style="212" bestFit="1" customWidth="1"/>
    <col min="15114" max="15114" width="7.140625" style="212" bestFit="1" customWidth="1"/>
    <col min="15115" max="15115" width="10.140625" style="212" bestFit="1" customWidth="1"/>
    <col min="15116" max="15116" width="15.85546875" style="212" bestFit="1" customWidth="1"/>
    <col min="15117" max="15117" width="15.140625" style="212" bestFit="1" customWidth="1"/>
    <col min="15118" max="15118" width="18.28515625" style="212" bestFit="1" customWidth="1"/>
    <col min="15119" max="15119" width="13.28515625" style="212" bestFit="1" customWidth="1"/>
    <col min="15120" max="15120" width="19.28515625" style="212" customWidth="1"/>
    <col min="15121" max="15121" width="15.140625" style="212" customWidth="1"/>
    <col min="15122" max="15122" width="21" style="212" bestFit="1" customWidth="1"/>
    <col min="15123" max="15123" width="17.140625" style="212" bestFit="1" customWidth="1"/>
    <col min="15124" max="15124" width="16.85546875" style="212" bestFit="1" customWidth="1"/>
    <col min="15125" max="15125" width="16.7109375" style="212" bestFit="1" customWidth="1"/>
    <col min="15126" max="15126" width="15.7109375" style="212" bestFit="1" customWidth="1"/>
    <col min="15127" max="15127" width="16.28515625" style="212" bestFit="1" customWidth="1"/>
    <col min="15128" max="15128" width="17.28515625" style="212" customWidth="1"/>
    <col min="15129" max="15129" width="23.42578125" style="212" bestFit="1" customWidth="1"/>
    <col min="15130" max="15130" width="31.85546875" style="212" bestFit="1" customWidth="1"/>
    <col min="15131" max="15131" width="7.85546875" style="212" bestFit="1" customWidth="1"/>
    <col min="15132" max="15132" width="5.7109375" style="212" bestFit="1" customWidth="1"/>
    <col min="15133" max="15133" width="9.140625" style="212" bestFit="1" customWidth="1"/>
    <col min="15134" max="15134" width="13.5703125" style="212" bestFit="1" customWidth="1"/>
    <col min="15135" max="15363" width="9.140625" style="212"/>
    <col min="15364" max="15364" width="4.42578125" style="212" bestFit="1" customWidth="1"/>
    <col min="15365" max="15365" width="18.28515625" style="212" bestFit="1" customWidth="1"/>
    <col min="15366" max="15366" width="19" style="212" bestFit="1" customWidth="1"/>
    <col min="15367" max="15367" width="15.42578125" style="212" bestFit="1" customWidth="1"/>
    <col min="15368" max="15369" width="12.42578125" style="212" bestFit="1" customWidth="1"/>
    <col min="15370" max="15370" width="7.140625" style="212" bestFit="1" customWidth="1"/>
    <col min="15371" max="15371" width="10.140625" style="212" bestFit="1" customWidth="1"/>
    <col min="15372" max="15372" width="15.85546875" style="212" bestFit="1" customWidth="1"/>
    <col min="15373" max="15373" width="15.140625" style="212" bestFit="1" customWidth="1"/>
    <col min="15374" max="15374" width="18.28515625" style="212" bestFit="1" customWidth="1"/>
    <col min="15375" max="15375" width="13.28515625" style="212" bestFit="1" customWidth="1"/>
    <col min="15376" max="15376" width="19.28515625" style="212" customWidth="1"/>
    <col min="15377" max="15377" width="15.140625" style="212" customWidth="1"/>
    <col min="15378" max="15378" width="21" style="212" bestFit="1" customWidth="1"/>
    <col min="15379" max="15379" width="17.140625" style="212" bestFit="1" customWidth="1"/>
    <col min="15380" max="15380" width="16.85546875" style="212" bestFit="1" customWidth="1"/>
    <col min="15381" max="15381" width="16.7109375" style="212" bestFit="1" customWidth="1"/>
    <col min="15382" max="15382" width="15.7109375" style="212" bestFit="1" customWidth="1"/>
    <col min="15383" max="15383" width="16.28515625" style="212" bestFit="1" customWidth="1"/>
    <col min="15384" max="15384" width="17.28515625" style="212" customWidth="1"/>
    <col min="15385" max="15385" width="23.42578125" style="212" bestFit="1" customWidth="1"/>
    <col min="15386" max="15386" width="31.85546875" style="212" bestFit="1" customWidth="1"/>
    <col min="15387" max="15387" width="7.85546875" style="212" bestFit="1" customWidth="1"/>
    <col min="15388" max="15388" width="5.7109375" style="212" bestFit="1" customWidth="1"/>
    <col min="15389" max="15389" width="9.140625" style="212" bestFit="1" customWidth="1"/>
    <col min="15390" max="15390" width="13.5703125" style="212" bestFit="1" customWidth="1"/>
    <col min="15391" max="15619" width="9.140625" style="212"/>
    <col min="15620" max="15620" width="4.42578125" style="212" bestFit="1" customWidth="1"/>
    <col min="15621" max="15621" width="18.28515625" style="212" bestFit="1" customWidth="1"/>
    <col min="15622" max="15622" width="19" style="212" bestFit="1" customWidth="1"/>
    <col min="15623" max="15623" width="15.42578125" style="212" bestFit="1" customWidth="1"/>
    <col min="15624" max="15625" width="12.42578125" style="212" bestFit="1" customWidth="1"/>
    <col min="15626" max="15626" width="7.140625" style="212" bestFit="1" customWidth="1"/>
    <col min="15627" max="15627" width="10.140625" style="212" bestFit="1" customWidth="1"/>
    <col min="15628" max="15628" width="15.85546875" style="212" bestFit="1" customWidth="1"/>
    <col min="15629" max="15629" width="15.140625" style="212" bestFit="1" customWidth="1"/>
    <col min="15630" max="15630" width="18.28515625" style="212" bestFit="1" customWidth="1"/>
    <col min="15631" max="15631" width="13.28515625" style="212" bestFit="1" customWidth="1"/>
    <col min="15632" max="15632" width="19.28515625" style="212" customWidth="1"/>
    <col min="15633" max="15633" width="15.140625" style="212" customWidth="1"/>
    <col min="15634" max="15634" width="21" style="212" bestFit="1" customWidth="1"/>
    <col min="15635" max="15635" width="17.140625" style="212" bestFit="1" customWidth="1"/>
    <col min="15636" max="15636" width="16.85546875" style="212" bestFit="1" customWidth="1"/>
    <col min="15637" max="15637" width="16.7109375" style="212" bestFit="1" customWidth="1"/>
    <col min="15638" max="15638" width="15.7109375" style="212" bestFit="1" customWidth="1"/>
    <col min="15639" max="15639" width="16.28515625" style="212" bestFit="1" customWidth="1"/>
    <col min="15640" max="15640" width="17.28515625" style="212" customWidth="1"/>
    <col min="15641" max="15641" width="23.42578125" style="212" bestFit="1" customWidth="1"/>
    <col min="15642" max="15642" width="31.85546875" style="212" bestFit="1" customWidth="1"/>
    <col min="15643" max="15643" width="7.85546875" style="212" bestFit="1" customWidth="1"/>
    <col min="15644" max="15644" width="5.7109375" style="212" bestFit="1" customWidth="1"/>
    <col min="15645" max="15645" width="9.140625" style="212" bestFit="1" customWidth="1"/>
    <col min="15646" max="15646" width="13.5703125" style="212" bestFit="1" customWidth="1"/>
    <col min="15647" max="15875" width="9.140625" style="212"/>
    <col min="15876" max="15876" width="4.42578125" style="212" bestFit="1" customWidth="1"/>
    <col min="15877" max="15877" width="18.28515625" style="212" bestFit="1" customWidth="1"/>
    <col min="15878" max="15878" width="19" style="212" bestFit="1" customWidth="1"/>
    <col min="15879" max="15879" width="15.42578125" style="212" bestFit="1" customWidth="1"/>
    <col min="15880" max="15881" width="12.42578125" style="212" bestFit="1" customWidth="1"/>
    <col min="15882" max="15882" width="7.140625" style="212" bestFit="1" customWidth="1"/>
    <col min="15883" max="15883" width="10.140625" style="212" bestFit="1" customWidth="1"/>
    <col min="15884" max="15884" width="15.85546875" style="212" bestFit="1" customWidth="1"/>
    <col min="15885" max="15885" width="15.140625" style="212" bestFit="1" customWidth="1"/>
    <col min="15886" max="15886" width="18.28515625" style="212" bestFit="1" customWidth="1"/>
    <col min="15887" max="15887" width="13.28515625" style="212" bestFit="1" customWidth="1"/>
    <col min="15888" max="15888" width="19.28515625" style="212" customWidth="1"/>
    <col min="15889" max="15889" width="15.140625" style="212" customWidth="1"/>
    <col min="15890" max="15890" width="21" style="212" bestFit="1" customWidth="1"/>
    <col min="15891" max="15891" width="17.140625" style="212" bestFit="1" customWidth="1"/>
    <col min="15892" max="15892" width="16.85546875" style="212" bestFit="1" customWidth="1"/>
    <col min="15893" max="15893" width="16.7109375" style="212" bestFit="1" customWidth="1"/>
    <col min="15894" max="15894" width="15.7109375" style="212" bestFit="1" customWidth="1"/>
    <col min="15895" max="15895" width="16.28515625" style="212" bestFit="1" customWidth="1"/>
    <col min="15896" max="15896" width="17.28515625" style="212" customWidth="1"/>
    <col min="15897" max="15897" width="23.42578125" style="212" bestFit="1" customWidth="1"/>
    <col min="15898" max="15898" width="31.85546875" style="212" bestFit="1" customWidth="1"/>
    <col min="15899" max="15899" width="7.85546875" style="212" bestFit="1" customWidth="1"/>
    <col min="15900" max="15900" width="5.7109375" style="212" bestFit="1" customWidth="1"/>
    <col min="15901" max="15901" width="9.140625" style="212" bestFit="1" customWidth="1"/>
    <col min="15902" max="15902" width="13.5703125" style="212" bestFit="1" customWidth="1"/>
    <col min="15903" max="16131" width="9.140625" style="212"/>
    <col min="16132" max="16132" width="4.42578125" style="212" bestFit="1" customWidth="1"/>
    <col min="16133" max="16133" width="18.28515625" style="212" bestFit="1" customWidth="1"/>
    <col min="16134" max="16134" width="19" style="212" bestFit="1" customWidth="1"/>
    <col min="16135" max="16135" width="15.42578125" style="212" bestFit="1" customWidth="1"/>
    <col min="16136" max="16137" width="12.42578125" style="212" bestFit="1" customWidth="1"/>
    <col min="16138" max="16138" width="7.140625" style="212" bestFit="1" customWidth="1"/>
    <col min="16139" max="16139" width="10.140625" style="212" bestFit="1" customWidth="1"/>
    <col min="16140" max="16140" width="15.85546875" style="212" bestFit="1" customWidth="1"/>
    <col min="16141" max="16141" width="15.140625" style="212" bestFit="1" customWidth="1"/>
    <col min="16142" max="16142" width="18.28515625" style="212" bestFit="1" customWidth="1"/>
    <col min="16143" max="16143" width="13.28515625" style="212" bestFit="1" customWidth="1"/>
    <col min="16144" max="16144" width="19.28515625" style="212" customWidth="1"/>
    <col min="16145" max="16145" width="15.140625" style="212" customWidth="1"/>
    <col min="16146" max="16146" width="21" style="212" bestFit="1" customWidth="1"/>
    <col min="16147" max="16147" width="17.140625" style="212" bestFit="1" customWidth="1"/>
    <col min="16148" max="16148" width="16.85546875" style="212" bestFit="1" customWidth="1"/>
    <col min="16149" max="16149" width="16.7109375" style="212" bestFit="1" customWidth="1"/>
    <col min="16150" max="16150" width="15.7109375" style="212" bestFit="1" customWidth="1"/>
    <col min="16151" max="16151" width="16.28515625" style="212" bestFit="1" customWidth="1"/>
    <col min="16152" max="16152" width="17.28515625" style="212" customWidth="1"/>
    <col min="16153" max="16153" width="23.42578125" style="212" bestFit="1" customWidth="1"/>
    <col min="16154" max="16154" width="31.85546875" style="212" bestFit="1" customWidth="1"/>
    <col min="16155" max="16155" width="7.85546875" style="212" bestFit="1" customWidth="1"/>
    <col min="16156" max="16156" width="5.7109375" style="212" bestFit="1" customWidth="1"/>
    <col min="16157" max="16157" width="9.140625" style="212" bestFit="1" customWidth="1"/>
    <col min="16158" max="16158" width="13.5703125" style="212" bestFit="1" customWidth="1"/>
    <col min="16159" max="16384" width="9.140625" style="212"/>
  </cols>
  <sheetData>
    <row r="1" spans="1:46" ht="18.75" x14ac:dyDescent="0.25">
      <c r="F1" s="213"/>
      <c r="G1" s="104"/>
      <c r="H1" s="104"/>
      <c r="I1" s="104"/>
      <c r="J1" s="104"/>
      <c r="K1" s="104"/>
      <c r="L1" s="104"/>
      <c r="M1" s="104"/>
      <c r="N1" s="104"/>
      <c r="R1" s="1068" t="s">
        <v>553</v>
      </c>
      <c r="S1" s="1068"/>
    </row>
    <row r="2" spans="1:46" ht="18.75" x14ac:dyDescent="0.25">
      <c r="F2" s="213"/>
      <c r="G2" s="104"/>
      <c r="H2" s="104"/>
      <c r="I2" s="104"/>
      <c r="J2" s="104"/>
      <c r="K2" s="104"/>
      <c r="L2" s="104"/>
      <c r="M2" s="104"/>
      <c r="N2" s="104"/>
      <c r="R2" s="1068" t="s">
        <v>1</v>
      </c>
      <c r="S2" s="1068"/>
    </row>
    <row r="3" spans="1:46" ht="18.75" x14ac:dyDescent="0.25">
      <c r="F3" s="213"/>
      <c r="G3" s="104"/>
      <c r="H3" s="104"/>
      <c r="I3" s="104"/>
      <c r="J3" s="104"/>
      <c r="K3" s="104"/>
      <c r="L3" s="104"/>
      <c r="M3" s="104"/>
      <c r="N3" s="104"/>
      <c r="R3" s="1068" t="s">
        <v>327</v>
      </c>
      <c r="S3" s="1068"/>
    </row>
    <row r="4" spans="1:46" ht="18.75" x14ac:dyDescent="0.25">
      <c r="F4" s="213"/>
      <c r="G4" s="104"/>
      <c r="H4" s="104"/>
      <c r="I4" s="104"/>
      <c r="J4" s="104"/>
      <c r="K4" s="104"/>
      <c r="L4" s="104"/>
      <c r="M4" s="104"/>
      <c r="N4" s="104"/>
      <c r="R4" s="43"/>
      <c r="S4" s="43"/>
    </row>
    <row r="5" spans="1:46" ht="18.75" x14ac:dyDescent="0.25">
      <c r="F5" s="213"/>
      <c r="G5" s="104"/>
      <c r="H5" s="104"/>
      <c r="I5" s="104"/>
      <c r="J5" s="104"/>
      <c r="K5" s="104"/>
      <c r="L5" s="104"/>
      <c r="M5" s="104"/>
      <c r="N5" s="104"/>
      <c r="R5" s="43"/>
      <c r="S5" s="43"/>
    </row>
    <row r="6" spans="1:46" ht="15.75" x14ac:dyDescent="0.25">
      <c r="B6" s="1187" t="s">
        <v>554</v>
      </c>
      <c r="C6" s="1187"/>
      <c r="D6" s="1187"/>
      <c r="E6" s="1187"/>
      <c r="F6" s="1187"/>
      <c r="G6" s="1187"/>
      <c r="H6" s="1187"/>
      <c r="I6" s="1187"/>
      <c r="J6" s="1187"/>
      <c r="K6" s="1187"/>
      <c r="L6" s="1187"/>
      <c r="M6" s="1187"/>
      <c r="N6" s="1187"/>
      <c r="O6" s="1187"/>
      <c r="P6" s="1187"/>
      <c r="Q6" s="1187"/>
      <c r="R6" s="1187"/>
      <c r="S6" s="1187"/>
    </row>
    <row r="7" spans="1:46" ht="15.75" x14ac:dyDescent="0.25">
      <c r="B7" s="211"/>
      <c r="C7" s="211"/>
      <c r="D7" s="211"/>
      <c r="E7" s="211"/>
      <c r="F7" s="214"/>
      <c r="G7" s="211"/>
      <c r="H7" s="211"/>
      <c r="I7" s="211"/>
      <c r="J7" s="211"/>
      <c r="K7" s="211"/>
      <c r="L7" s="211"/>
      <c r="M7" s="211"/>
      <c r="N7" s="211"/>
      <c r="O7" s="211"/>
      <c r="P7" s="211"/>
      <c r="Q7" s="211"/>
      <c r="R7" s="211"/>
      <c r="S7" s="211"/>
    </row>
    <row r="8" spans="1:46" ht="15.75" x14ac:dyDescent="0.25">
      <c r="B8" s="1021" t="str">
        <f>'С № 1 (2020)'!B7:AY7</f>
        <v>Инвестиционная программа  ГУП НАО "Нарьян-Марская электростанция"</v>
      </c>
      <c r="C8" s="1021"/>
      <c r="D8" s="1021"/>
      <c r="E8" s="1021"/>
      <c r="F8" s="1021"/>
      <c r="G8" s="1021"/>
      <c r="H8" s="1021"/>
      <c r="I8" s="1021"/>
      <c r="J8" s="1021"/>
      <c r="K8" s="1021"/>
      <c r="L8" s="1021"/>
      <c r="M8" s="1021"/>
      <c r="N8" s="1021"/>
      <c r="O8" s="1021"/>
      <c r="P8" s="1021"/>
      <c r="Q8" s="1021"/>
      <c r="R8" s="1021"/>
      <c r="S8" s="1021"/>
      <c r="T8" s="210"/>
      <c r="U8" s="210"/>
      <c r="V8" s="210"/>
      <c r="W8" s="210"/>
      <c r="X8" s="210"/>
      <c r="Y8" s="210"/>
      <c r="Z8" s="210"/>
      <c r="AA8" s="210"/>
      <c r="AB8" s="210"/>
      <c r="AC8" s="210"/>
      <c r="AD8" s="210"/>
      <c r="AE8" s="210"/>
      <c r="AF8" s="210"/>
      <c r="AG8" s="210"/>
      <c r="AH8" s="210"/>
      <c r="AI8" s="210"/>
      <c r="AJ8" s="210"/>
      <c r="AK8" s="210"/>
      <c r="AL8" s="210"/>
      <c r="AM8" s="210"/>
      <c r="AN8" s="210"/>
      <c r="AO8" s="210"/>
      <c r="AP8" s="210"/>
      <c r="AQ8" s="210"/>
      <c r="AR8" s="210"/>
      <c r="AS8" s="210"/>
      <c r="AT8" s="210"/>
    </row>
    <row r="9" spans="1:46" ht="15.75" x14ac:dyDescent="0.25">
      <c r="B9" s="1021" t="s">
        <v>4</v>
      </c>
      <c r="C9" s="1021"/>
      <c r="D9" s="1021"/>
      <c r="E9" s="1021"/>
      <c r="F9" s="1021"/>
      <c r="G9" s="1021"/>
      <c r="H9" s="1021"/>
      <c r="I9" s="1021"/>
      <c r="J9" s="1021"/>
      <c r="K9" s="1021"/>
      <c r="L9" s="1021"/>
      <c r="M9" s="1021"/>
      <c r="N9" s="1021"/>
      <c r="O9" s="1021"/>
      <c r="P9" s="1021"/>
      <c r="Q9" s="1021"/>
      <c r="R9" s="1021"/>
      <c r="S9" s="1021"/>
      <c r="T9" s="1"/>
      <c r="U9" s="1"/>
      <c r="V9" s="1"/>
      <c r="W9" s="1"/>
      <c r="X9" s="1"/>
      <c r="Y9" s="1"/>
      <c r="Z9" s="1"/>
      <c r="AA9" s="1"/>
      <c r="AB9" s="1"/>
      <c r="AC9" s="1"/>
      <c r="AD9" s="1"/>
      <c r="AE9" s="1"/>
      <c r="AF9" s="1"/>
      <c r="AG9" s="1"/>
      <c r="AH9" s="1"/>
      <c r="AI9" s="1"/>
      <c r="AJ9" s="1"/>
      <c r="AK9" s="1"/>
      <c r="AL9" s="1"/>
      <c r="AM9" s="1"/>
      <c r="AN9" s="1"/>
      <c r="AO9" s="1"/>
      <c r="AP9" s="1"/>
      <c r="AQ9" s="1"/>
      <c r="AR9" s="1"/>
      <c r="AS9" s="1"/>
      <c r="AT9" s="1"/>
    </row>
    <row r="10" spans="1:46" ht="15.75" x14ac:dyDescent="0.25">
      <c r="B10" s="1219" t="str">
        <f>'С № 1 (2020)'!B12:AY12</f>
        <v>Утвержденные плановые значения показателей приведены в соответствии с:  "решение об утверждении инвестиционной программы отсутствует"</v>
      </c>
      <c r="C10" s="1219"/>
      <c r="D10" s="1219"/>
      <c r="E10" s="1219"/>
      <c r="F10" s="1219"/>
      <c r="G10" s="1219"/>
      <c r="H10" s="1219"/>
      <c r="I10" s="1219"/>
      <c r="J10" s="1219"/>
      <c r="K10" s="1219"/>
      <c r="L10" s="1219"/>
      <c r="M10" s="1219"/>
      <c r="N10" s="1219"/>
      <c r="O10" s="1219"/>
      <c r="P10" s="1219"/>
      <c r="Q10" s="1219"/>
      <c r="R10" s="1219"/>
      <c r="S10" s="1219"/>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row>
    <row r="11" spans="1:46" ht="15.75" x14ac:dyDescent="0.25">
      <c r="B11" s="1191" t="s">
        <v>1741</v>
      </c>
      <c r="C11" s="1070"/>
      <c r="D11" s="1070"/>
      <c r="E11" s="1070"/>
      <c r="F11" s="1070"/>
      <c r="G11" s="1070"/>
      <c r="H11" s="1070"/>
      <c r="I11" s="1070"/>
      <c r="J11" s="1070"/>
      <c r="K11" s="1070"/>
      <c r="L11" s="1070"/>
      <c r="M11" s="1070"/>
      <c r="N11" s="1070"/>
      <c r="O11" s="1070"/>
      <c r="P11" s="1070"/>
      <c r="Q11" s="1070"/>
      <c r="R11" s="1070"/>
      <c r="S11" s="1070"/>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row>
    <row r="12" spans="1:46" ht="15.75" thickBot="1" x14ac:dyDescent="0.3">
      <c r="B12" s="1218"/>
      <c r="C12" s="1218"/>
      <c r="D12" s="1218"/>
      <c r="E12" s="1218"/>
      <c r="F12" s="1218"/>
      <c r="G12" s="1218"/>
      <c r="H12" s="1218"/>
      <c r="I12" s="1218"/>
      <c r="J12" s="1218"/>
      <c r="K12" s="1218"/>
      <c r="L12" s="1218"/>
      <c r="M12" s="1218"/>
      <c r="N12" s="1218"/>
      <c r="O12" s="1218"/>
      <c r="P12" s="1218"/>
      <c r="Q12" s="1218"/>
      <c r="R12" s="1218"/>
      <c r="S12" s="1218"/>
      <c r="T12" s="215"/>
    </row>
    <row r="13" spans="1:46" ht="184.5" customHeight="1" thickBot="1" x14ac:dyDescent="0.3">
      <c r="A13" s="216"/>
      <c r="B13" s="217" t="s">
        <v>7</v>
      </c>
      <c r="C13" s="217" t="s">
        <v>8</v>
      </c>
      <c r="D13" s="217" t="s">
        <v>9</v>
      </c>
      <c r="E13" s="218" t="s">
        <v>555</v>
      </c>
      <c r="F13" s="218" t="s">
        <v>556</v>
      </c>
      <c r="G13" s="217" t="s">
        <v>557</v>
      </c>
      <c r="H13" s="217" t="s">
        <v>558</v>
      </c>
      <c r="I13" s="217" t="s">
        <v>559</v>
      </c>
      <c r="J13" s="217" t="s">
        <v>560</v>
      </c>
      <c r="K13" s="217" t="s">
        <v>561</v>
      </c>
      <c r="L13" s="217" t="s">
        <v>562</v>
      </c>
      <c r="M13" s="217" t="s">
        <v>563</v>
      </c>
      <c r="N13" s="219" t="s">
        <v>564</v>
      </c>
      <c r="O13" s="219" t="s">
        <v>565</v>
      </c>
      <c r="P13" s="217" t="s">
        <v>566</v>
      </c>
      <c r="Q13" s="217" t="s">
        <v>567</v>
      </c>
      <c r="R13" s="217" t="s">
        <v>568</v>
      </c>
      <c r="S13" s="217" t="s">
        <v>569</v>
      </c>
      <c r="T13" s="216"/>
    </row>
    <row r="14" spans="1:46" ht="18.75" customHeight="1" x14ac:dyDescent="0.25">
      <c r="A14" s="216"/>
      <c r="B14" s="524">
        <v>1</v>
      </c>
      <c r="C14" s="319">
        <v>2</v>
      </c>
      <c r="D14" s="319">
        <v>3</v>
      </c>
      <c r="E14" s="319">
        <v>4</v>
      </c>
      <c r="F14" s="525">
        <v>5</v>
      </c>
      <c r="G14" s="319">
        <v>6</v>
      </c>
      <c r="H14" s="319">
        <v>7</v>
      </c>
      <c r="I14" s="319">
        <v>8</v>
      </c>
      <c r="J14" s="319">
        <v>9</v>
      </c>
      <c r="K14" s="319">
        <v>10</v>
      </c>
      <c r="L14" s="319">
        <v>11</v>
      </c>
      <c r="M14" s="319">
        <v>12</v>
      </c>
      <c r="N14" s="319">
        <v>13</v>
      </c>
      <c r="O14" s="319">
        <v>14</v>
      </c>
      <c r="P14" s="319">
        <v>15</v>
      </c>
      <c r="Q14" s="319">
        <v>16</v>
      </c>
      <c r="R14" s="319">
        <v>17</v>
      </c>
      <c r="S14" s="526">
        <v>18</v>
      </c>
      <c r="T14" s="216"/>
    </row>
    <row r="15" spans="1:46" ht="48" customHeight="1" x14ac:dyDescent="0.25">
      <c r="A15" s="216"/>
      <c r="B15" s="527">
        <v>0</v>
      </c>
      <c r="C15" s="556" t="s">
        <v>92</v>
      </c>
      <c r="D15" s="441" t="s">
        <v>93</v>
      </c>
      <c r="E15" s="441" t="s">
        <v>190</v>
      </c>
      <c r="F15" s="441" t="s">
        <v>190</v>
      </c>
      <c r="G15" s="441" t="s">
        <v>190</v>
      </c>
      <c r="H15" s="441" t="s">
        <v>190</v>
      </c>
      <c r="I15" s="441" t="s">
        <v>190</v>
      </c>
      <c r="J15" s="441" t="s">
        <v>190</v>
      </c>
      <c r="K15" s="441" t="s">
        <v>190</v>
      </c>
      <c r="L15" s="441" t="s">
        <v>190</v>
      </c>
      <c r="M15" s="441" t="s">
        <v>190</v>
      </c>
      <c r="N15" s="441" t="s">
        <v>190</v>
      </c>
      <c r="O15" s="441" t="s">
        <v>190</v>
      </c>
      <c r="P15" s="441" t="s">
        <v>190</v>
      </c>
      <c r="Q15" s="441" t="s">
        <v>190</v>
      </c>
      <c r="R15" s="441" t="s">
        <v>190</v>
      </c>
      <c r="S15" s="441" t="s">
        <v>190</v>
      </c>
      <c r="T15" s="216"/>
    </row>
    <row r="16" spans="1:46" ht="42" customHeight="1" x14ac:dyDescent="0.25">
      <c r="A16" s="216"/>
      <c r="B16" s="443" t="s">
        <v>94</v>
      </c>
      <c r="C16" s="557" t="s">
        <v>95</v>
      </c>
      <c r="D16" s="444" t="s">
        <v>93</v>
      </c>
      <c r="E16" s="444" t="s">
        <v>190</v>
      </c>
      <c r="F16" s="444" t="s">
        <v>190</v>
      </c>
      <c r="G16" s="444" t="s">
        <v>190</v>
      </c>
      <c r="H16" s="444" t="s">
        <v>190</v>
      </c>
      <c r="I16" s="444" t="s">
        <v>190</v>
      </c>
      <c r="J16" s="444" t="s">
        <v>190</v>
      </c>
      <c r="K16" s="444" t="s">
        <v>190</v>
      </c>
      <c r="L16" s="444" t="s">
        <v>190</v>
      </c>
      <c r="M16" s="444" t="s">
        <v>190</v>
      </c>
      <c r="N16" s="444" t="s">
        <v>190</v>
      </c>
      <c r="O16" s="444" t="s">
        <v>190</v>
      </c>
      <c r="P16" s="444" t="s">
        <v>190</v>
      </c>
      <c r="Q16" s="444" t="s">
        <v>190</v>
      </c>
      <c r="R16" s="444" t="s">
        <v>190</v>
      </c>
      <c r="S16" s="444" t="s">
        <v>190</v>
      </c>
      <c r="T16" s="216"/>
    </row>
    <row r="17" spans="1:20" ht="42" customHeight="1" x14ac:dyDescent="0.25">
      <c r="A17" s="216"/>
      <c r="B17" s="443" t="s">
        <v>96</v>
      </c>
      <c r="C17" s="557" t="s">
        <v>97</v>
      </c>
      <c r="D17" s="444" t="s">
        <v>93</v>
      </c>
      <c r="E17" s="444" t="s">
        <v>190</v>
      </c>
      <c r="F17" s="444" t="s">
        <v>190</v>
      </c>
      <c r="G17" s="444" t="s">
        <v>190</v>
      </c>
      <c r="H17" s="444" t="s">
        <v>190</v>
      </c>
      <c r="I17" s="444" t="s">
        <v>190</v>
      </c>
      <c r="J17" s="444" t="s">
        <v>190</v>
      </c>
      <c r="K17" s="444" t="s">
        <v>190</v>
      </c>
      <c r="L17" s="444" t="s">
        <v>190</v>
      </c>
      <c r="M17" s="444" t="s">
        <v>190</v>
      </c>
      <c r="N17" s="444" t="s">
        <v>190</v>
      </c>
      <c r="O17" s="444" t="s">
        <v>190</v>
      </c>
      <c r="P17" s="444" t="s">
        <v>190</v>
      </c>
      <c r="Q17" s="444" t="s">
        <v>190</v>
      </c>
      <c r="R17" s="444" t="s">
        <v>190</v>
      </c>
      <c r="S17" s="444" t="s">
        <v>190</v>
      </c>
      <c r="T17" s="216"/>
    </row>
    <row r="18" spans="1:20" ht="42" customHeight="1" x14ac:dyDescent="0.25">
      <c r="A18" s="216"/>
      <c r="B18" s="443" t="s">
        <v>98</v>
      </c>
      <c r="C18" s="557" t="s">
        <v>99</v>
      </c>
      <c r="D18" s="444" t="s">
        <v>93</v>
      </c>
      <c r="E18" s="444" t="s">
        <v>190</v>
      </c>
      <c r="F18" s="444" t="s">
        <v>190</v>
      </c>
      <c r="G18" s="444" t="s">
        <v>190</v>
      </c>
      <c r="H18" s="444" t="s">
        <v>190</v>
      </c>
      <c r="I18" s="444" t="s">
        <v>190</v>
      </c>
      <c r="J18" s="444" t="s">
        <v>190</v>
      </c>
      <c r="K18" s="444" t="s">
        <v>190</v>
      </c>
      <c r="L18" s="444" t="s">
        <v>190</v>
      </c>
      <c r="M18" s="444" t="s">
        <v>190</v>
      </c>
      <c r="N18" s="444" t="s">
        <v>190</v>
      </c>
      <c r="O18" s="444" t="s">
        <v>190</v>
      </c>
      <c r="P18" s="444" t="s">
        <v>190</v>
      </c>
      <c r="Q18" s="444" t="s">
        <v>190</v>
      </c>
      <c r="R18" s="444" t="s">
        <v>190</v>
      </c>
      <c r="S18" s="444" t="s">
        <v>190</v>
      </c>
      <c r="T18" s="216"/>
    </row>
    <row r="19" spans="1:20" s="221" customFormat="1" ht="42" customHeight="1" x14ac:dyDescent="0.25">
      <c r="A19" s="216"/>
      <c r="B19" s="443" t="s">
        <v>100</v>
      </c>
      <c r="C19" s="557" t="s">
        <v>101</v>
      </c>
      <c r="D19" s="444" t="s">
        <v>93</v>
      </c>
      <c r="E19" s="444" t="s">
        <v>190</v>
      </c>
      <c r="F19" s="444" t="s">
        <v>190</v>
      </c>
      <c r="G19" s="444" t="s">
        <v>190</v>
      </c>
      <c r="H19" s="444" t="s">
        <v>190</v>
      </c>
      <c r="I19" s="444" t="s">
        <v>190</v>
      </c>
      <c r="J19" s="444" t="s">
        <v>190</v>
      </c>
      <c r="K19" s="444" t="s">
        <v>190</v>
      </c>
      <c r="L19" s="444" t="s">
        <v>190</v>
      </c>
      <c r="M19" s="444" t="s">
        <v>190</v>
      </c>
      <c r="N19" s="444" t="s">
        <v>190</v>
      </c>
      <c r="O19" s="444" t="s">
        <v>190</v>
      </c>
      <c r="P19" s="444" t="s">
        <v>190</v>
      </c>
      <c r="Q19" s="444" t="s">
        <v>190</v>
      </c>
      <c r="R19" s="444" t="s">
        <v>190</v>
      </c>
      <c r="S19" s="444" t="s">
        <v>190</v>
      </c>
      <c r="T19" s="216"/>
    </row>
    <row r="20" spans="1:20" s="221" customFormat="1" ht="42" customHeight="1" x14ac:dyDescent="0.25">
      <c r="A20" s="216"/>
      <c r="B20" s="443" t="s">
        <v>102</v>
      </c>
      <c r="C20" s="557" t="s">
        <v>103</v>
      </c>
      <c r="D20" s="444" t="s">
        <v>93</v>
      </c>
      <c r="E20" s="444" t="s">
        <v>190</v>
      </c>
      <c r="F20" s="444" t="s">
        <v>190</v>
      </c>
      <c r="G20" s="444" t="s">
        <v>190</v>
      </c>
      <c r="H20" s="444" t="s">
        <v>190</v>
      </c>
      <c r="I20" s="444" t="s">
        <v>190</v>
      </c>
      <c r="J20" s="444" t="s">
        <v>190</v>
      </c>
      <c r="K20" s="444" t="s">
        <v>190</v>
      </c>
      <c r="L20" s="444" t="s">
        <v>190</v>
      </c>
      <c r="M20" s="444" t="s">
        <v>190</v>
      </c>
      <c r="N20" s="444" t="s">
        <v>190</v>
      </c>
      <c r="O20" s="444" t="s">
        <v>190</v>
      </c>
      <c r="P20" s="444" t="s">
        <v>190</v>
      </c>
      <c r="Q20" s="444" t="s">
        <v>190</v>
      </c>
      <c r="R20" s="444" t="s">
        <v>190</v>
      </c>
      <c r="S20" s="444" t="s">
        <v>190</v>
      </c>
      <c r="T20" s="216"/>
    </row>
    <row r="21" spans="1:20" ht="42" customHeight="1" x14ac:dyDescent="0.25">
      <c r="A21" s="216"/>
      <c r="B21" s="443" t="s">
        <v>104</v>
      </c>
      <c r="C21" s="557" t="s">
        <v>105</v>
      </c>
      <c r="D21" s="444" t="s">
        <v>93</v>
      </c>
      <c r="E21" s="444" t="s">
        <v>190</v>
      </c>
      <c r="F21" s="444" t="s">
        <v>190</v>
      </c>
      <c r="G21" s="444" t="s">
        <v>190</v>
      </c>
      <c r="H21" s="444" t="s">
        <v>190</v>
      </c>
      <c r="I21" s="444" t="s">
        <v>190</v>
      </c>
      <c r="J21" s="444" t="s">
        <v>190</v>
      </c>
      <c r="K21" s="444" t="s">
        <v>190</v>
      </c>
      <c r="L21" s="444" t="s">
        <v>190</v>
      </c>
      <c r="M21" s="444" t="s">
        <v>190</v>
      </c>
      <c r="N21" s="444" t="s">
        <v>190</v>
      </c>
      <c r="O21" s="444" t="s">
        <v>190</v>
      </c>
      <c r="P21" s="444" t="s">
        <v>190</v>
      </c>
      <c r="Q21" s="444" t="s">
        <v>190</v>
      </c>
      <c r="R21" s="444" t="s">
        <v>190</v>
      </c>
      <c r="S21" s="444" t="s">
        <v>190</v>
      </c>
      <c r="T21" s="216"/>
    </row>
    <row r="22" spans="1:20" ht="48" customHeight="1" x14ac:dyDescent="0.25">
      <c r="A22" s="216"/>
      <c r="B22" s="528" t="s">
        <v>106</v>
      </c>
      <c r="C22" s="500" t="s">
        <v>107</v>
      </c>
      <c r="D22" s="441" t="s">
        <v>93</v>
      </c>
      <c r="E22" s="478" t="s">
        <v>190</v>
      </c>
      <c r="F22" s="478" t="s">
        <v>190</v>
      </c>
      <c r="G22" s="478" t="s">
        <v>190</v>
      </c>
      <c r="H22" s="478" t="s">
        <v>190</v>
      </c>
      <c r="I22" s="478" t="s">
        <v>190</v>
      </c>
      <c r="J22" s="478" t="s">
        <v>190</v>
      </c>
      <c r="K22" s="478" t="s">
        <v>190</v>
      </c>
      <c r="L22" s="478" t="s">
        <v>190</v>
      </c>
      <c r="M22" s="478" t="s">
        <v>190</v>
      </c>
      <c r="N22" s="478" t="s">
        <v>190</v>
      </c>
      <c r="O22" s="478" t="s">
        <v>190</v>
      </c>
      <c r="P22" s="478" t="s">
        <v>190</v>
      </c>
      <c r="Q22" s="478" t="s">
        <v>190</v>
      </c>
      <c r="R22" s="478" t="s">
        <v>190</v>
      </c>
      <c r="S22" s="478" t="s">
        <v>190</v>
      </c>
      <c r="T22" s="216"/>
    </row>
    <row r="23" spans="1:20" ht="48" customHeight="1" x14ac:dyDescent="0.25">
      <c r="A23" s="216"/>
      <c r="B23" s="528" t="s">
        <v>108</v>
      </c>
      <c r="C23" s="500" t="s">
        <v>109</v>
      </c>
      <c r="D23" s="441" t="s">
        <v>93</v>
      </c>
      <c r="E23" s="478" t="s">
        <v>190</v>
      </c>
      <c r="F23" s="478" t="s">
        <v>190</v>
      </c>
      <c r="G23" s="478" t="s">
        <v>190</v>
      </c>
      <c r="H23" s="478" t="s">
        <v>190</v>
      </c>
      <c r="I23" s="478" t="s">
        <v>190</v>
      </c>
      <c r="J23" s="478" t="s">
        <v>190</v>
      </c>
      <c r="K23" s="478" t="s">
        <v>190</v>
      </c>
      <c r="L23" s="478" t="s">
        <v>190</v>
      </c>
      <c r="M23" s="478" t="s">
        <v>190</v>
      </c>
      <c r="N23" s="478" t="s">
        <v>190</v>
      </c>
      <c r="O23" s="478" t="s">
        <v>190</v>
      </c>
      <c r="P23" s="478" t="s">
        <v>190</v>
      </c>
      <c r="Q23" s="478" t="s">
        <v>190</v>
      </c>
      <c r="R23" s="478" t="s">
        <v>190</v>
      </c>
      <c r="S23" s="478" t="s">
        <v>190</v>
      </c>
      <c r="T23" s="216"/>
    </row>
    <row r="24" spans="1:20" ht="48" customHeight="1" x14ac:dyDescent="0.25">
      <c r="A24" s="216"/>
      <c r="B24" s="445" t="s">
        <v>110</v>
      </c>
      <c r="C24" s="500" t="s">
        <v>111</v>
      </c>
      <c r="D24" s="441" t="s">
        <v>93</v>
      </c>
      <c r="E24" s="478" t="s">
        <v>190</v>
      </c>
      <c r="F24" s="478" t="s">
        <v>190</v>
      </c>
      <c r="G24" s="478" t="s">
        <v>190</v>
      </c>
      <c r="H24" s="478" t="s">
        <v>190</v>
      </c>
      <c r="I24" s="478" t="s">
        <v>190</v>
      </c>
      <c r="J24" s="478" t="s">
        <v>190</v>
      </c>
      <c r="K24" s="478" t="s">
        <v>190</v>
      </c>
      <c r="L24" s="478" t="s">
        <v>190</v>
      </c>
      <c r="M24" s="478" t="s">
        <v>190</v>
      </c>
      <c r="N24" s="478" t="s">
        <v>190</v>
      </c>
      <c r="O24" s="478" t="s">
        <v>190</v>
      </c>
      <c r="P24" s="478" t="s">
        <v>190</v>
      </c>
      <c r="Q24" s="478" t="s">
        <v>190</v>
      </c>
      <c r="R24" s="478" t="s">
        <v>190</v>
      </c>
      <c r="S24" s="478" t="s">
        <v>190</v>
      </c>
      <c r="T24" s="216"/>
    </row>
    <row r="25" spans="1:20" ht="42" customHeight="1" x14ac:dyDescent="0.25">
      <c r="A25" s="216"/>
      <c r="B25" s="530" t="s">
        <v>112</v>
      </c>
      <c r="C25" s="719" t="s">
        <v>113</v>
      </c>
      <c r="D25" s="531" t="s">
        <v>93</v>
      </c>
      <c r="E25" s="532" t="s">
        <v>190</v>
      </c>
      <c r="F25" s="532" t="s">
        <v>190</v>
      </c>
      <c r="G25" s="532" t="s">
        <v>190</v>
      </c>
      <c r="H25" s="532" t="s">
        <v>190</v>
      </c>
      <c r="I25" s="532" t="s">
        <v>190</v>
      </c>
      <c r="J25" s="532" t="s">
        <v>190</v>
      </c>
      <c r="K25" s="532" t="s">
        <v>190</v>
      </c>
      <c r="L25" s="532" t="s">
        <v>190</v>
      </c>
      <c r="M25" s="532" t="s">
        <v>190</v>
      </c>
      <c r="N25" s="532" t="s">
        <v>190</v>
      </c>
      <c r="O25" s="532" t="s">
        <v>190</v>
      </c>
      <c r="P25" s="532" t="s">
        <v>190</v>
      </c>
      <c r="Q25" s="532" t="s">
        <v>190</v>
      </c>
      <c r="R25" s="532" t="s">
        <v>190</v>
      </c>
      <c r="S25" s="532" t="s">
        <v>190</v>
      </c>
      <c r="T25" s="216"/>
    </row>
    <row r="26" spans="1:20" ht="42" customHeight="1" x14ac:dyDescent="0.25">
      <c r="A26" s="216"/>
      <c r="B26" s="530" t="s">
        <v>114</v>
      </c>
      <c r="C26" s="719" t="s">
        <v>115</v>
      </c>
      <c r="D26" s="533" t="s">
        <v>93</v>
      </c>
      <c r="E26" s="532" t="s">
        <v>190</v>
      </c>
      <c r="F26" s="532" t="s">
        <v>190</v>
      </c>
      <c r="G26" s="532" t="s">
        <v>190</v>
      </c>
      <c r="H26" s="532" t="s">
        <v>190</v>
      </c>
      <c r="I26" s="532" t="s">
        <v>190</v>
      </c>
      <c r="J26" s="532" t="s">
        <v>190</v>
      </c>
      <c r="K26" s="532" t="s">
        <v>190</v>
      </c>
      <c r="L26" s="532" t="s">
        <v>190</v>
      </c>
      <c r="M26" s="532" t="s">
        <v>190</v>
      </c>
      <c r="N26" s="532" t="s">
        <v>190</v>
      </c>
      <c r="O26" s="532" t="s">
        <v>190</v>
      </c>
      <c r="P26" s="532" t="s">
        <v>190</v>
      </c>
      <c r="Q26" s="532" t="s">
        <v>190</v>
      </c>
      <c r="R26" s="532" t="s">
        <v>190</v>
      </c>
      <c r="S26" s="532" t="s">
        <v>190</v>
      </c>
      <c r="T26" s="216"/>
    </row>
    <row r="27" spans="1:20" ht="42" customHeight="1" x14ac:dyDescent="0.25">
      <c r="A27" s="216"/>
      <c r="B27" s="530" t="s">
        <v>116</v>
      </c>
      <c r="C27" s="719" t="s">
        <v>117</v>
      </c>
      <c r="D27" s="533" t="s">
        <v>93</v>
      </c>
      <c r="E27" s="532" t="s">
        <v>190</v>
      </c>
      <c r="F27" s="532" t="s">
        <v>190</v>
      </c>
      <c r="G27" s="532" t="s">
        <v>190</v>
      </c>
      <c r="H27" s="532" t="s">
        <v>190</v>
      </c>
      <c r="I27" s="532" t="s">
        <v>190</v>
      </c>
      <c r="J27" s="532" t="s">
        <v>190</v>
      </c>
      <c r="K27" s="532" t="s">
        <v>190</v>
      </c>
      <c r="L27" s="532" t="s">
        <v>190</v>
      </c>
      <c r="M27" s="532" t="s">
        <v>190</v>
      </c>
      <c r="N27" s="532" t="s">
        <v>190</v>
      </c>
      <c r="O27" s="532" t="s">
        <v>190</v>
      </c>
      <c r="P27" s="532" t="s">
        <v>190</v>
      </c>
      <c r="Q27" s="532" t="s">
        <v>190</v>
      </c>
      <c r="R27" s="532" t="s">
        <v>190</v>
      </c>
      <c r="S27" s="532" t="s">
        <v>190</v>
      </c>
      <c r="T27" s="216"/>
    </row>
    <row r="28" spans="1:20" ht="33" customHeight="1" x14ac:dyDescent="0.25">
      <c r="B28" s="963" t="s">
        <v>116</v>
      </c>
      <c r="C28" s="399" t="s">
        <v>1738</v>
      </c>
      <c r="D28" s="76" t="s">
        <v>1740</v>
      </c>
      <c r="E28" s="545" t="s">
        <v>570</v>
      </c>
      <c r="F28" s="545" t="s">
        <v>571</v>
      </c>
      <c r="G28" s="545" t="s">
        <v>763</v>
      </c>
      <c r="H28" s="545" t="s">
        <v>765</v>
      </c>
      <c r="I28" s="554" t="s">
        <v>647</v>
      </c>
      <c r="J28" s="545" t="s">
        <v>572</v>
      </c>
      <c r="K28" s="545" t="s">
        <v>572</v>
      </c>
      <c r="L28" s="545" t="s">
        <v>572</v>
      </c>
      <c r="M28" s="545" t="s">
        <v>572</v>
      </c>
      <c r="N28" s="545" t="s">
        <v>766</v>
      </c>
      <c r="O28" s="554" t="s">
        <v>648</v>
      </c>
      <c r="P28" s="545" t="s">
        <v>572</v>
      </c>
      <c r="Q28" s="545" t="s">
        <v>572</v>
      </c>
      <c r="R28" s="554" t="s">
        <v>647</v>
      </c>
      <c r="S28" s="545" t="s">
        <v>572</v>
      </c>
    </row>
    <row r="29" spans="1:20" ht="48" customHeight="1" x14ac:dyDescent="0.25">
      <c r="A29" s="216"/>
      <c r="B29" s="528" t="s">
        <v>118</v>
      </c>
      <c r="C29" s="500" t="s">
        <v>119</v>
      </c>
      <c r="D29" s="528" t="s">
        <v>93</v>
      </c>
      <c r="E29" s="478" t="s">
        <v>190</v>
      </c>
      <c r="F29" s="478" t="s">
        <v>190</v>
      </c>
      <c r="G29" s="478" t="s">
        <v>190</v>
      </c>
      <c r="H29" s="478" t="s">
        <v>190</v>
      </c>
      <c r="I29" s="478" t="s">
        <v>190</v>
      </c>
      <c r="J29" s="478" t="s">
        <v>190</v>
      </c>
      <c r="K29" s="478" t="s">
        <v>190</v>
      </c>
      <c r="L29" s="478" t="s">
        <v>190</v>
      </c>
      <c r="M29" s="478" t="s">
        <v>190</v>
      </c>
      <c r="N29" s="478" t="s">
        <v>190</v>
      </c>
      <c r="O29" s="478" t="s">
        <v>190</v>
      </c>
      <c r="P29" s="478" t="s">
        <v>190</v>
      </c>
      <c r="Q29" s="478" t="s">
        <v>190</v>
      </c>
      <c r="R29" s="478" t="s">
        <v>190</v>
      </c>
      <c r="S29" s="478" t="s">
        <v>190</v>
      </c>
      <c r="T29" s="216"/>
    </row>
    <row r="30" spans="1:20" ht="42" customHeight="1" x14ac:dyDescent="0.25">
      <c r="A30" s="216"/>
      <c r="B30" s="447" t="s">
        <v>120</v>
      </c>
      <c r="C30" s="501" t="s">
        <v>121</v>
      </c>
      <c r="D30" s="533" t="s">
        <v>93</v>
      </c>
      <c r="E30" s="444" t="s">
        <v>190</v>
      </c>
      <c r="F30" s="444" t="s">
        <v>190</v>
      </c>
      <c r="G30" s="444" t="s">
        <v>190</v>
      </c>
      <c r="H30" s="444" t="s">
        <v>190</v>
      </c>
      <c r="I30" s="444" t="s">
        <v>190</v>
      </c>
      <c r="J30" s="444" t="s">
        <v>190</v>
      </c>
      <c r="K30" s="444" t="s">
        <v>190</v>
      </c>
      <c r="L30" s="444" t="s">
        <v>190</v>
      </c>
      <c r="M30" s="444" t="s">
        <v>190</v>
      </c>
      <c r="N30" s="444" t="s">
        <v>190</v>
      </c>
      <c r="O30" s="444" t="s">
        <v>190</v>
      </c>
      <c r="P30" s="444" t="s">
        <v>190</v>
      </c>
      <c r="Q30" s="444" t="s">
        <v>190</v>
      </c>
      <c r="R30" s="444" t="s">
        <v>190</v>
      </c>
      <c r="S30" s="444" t="s">
        <v>190</v>
      </c>
      <c r="T30" s="216"/>
    </row>
    <row r="31" spans="1:20" ht="42" customHeight="1" x14ac:dyDescent="0.25">
      <c r="A31" s="216"/>
      <c r="B31" s="446" t="s">
        <v>122</v>
      </c>
      <c r="C31" s="501" t="s">
        <v>123</v>
      </c>
      <c r="D31" s="533" t="s">
        <v>93</v>
      </c>
      <c r="E31" s="444" t="s">
        <v>190</v>
      </c>
      <c r="F31" s="444" t="s">
        <v>190</v>
      </c>
      <c r="G31" s="444" t="s">
        <v>190</v>
      </c>
      <c r="H31" s="444" t="s">
        <v>190</v>
      </c>
      <c r="I31" s="444" t="s">
        <v>190</v>
      </c>
      <c r="J31" s="444" t="s">
        <v>190</v>
      </c>
      <c r="K31" s="444" t="s">
        <v>190</v>
      </c>
      <c r="L31" s="444" t="s">
        <v>190</v>
      </c>
      <c r="M31" s="444" t="s">
        <v>190</v>
      </c>
      <c r="N31" s="444" t="s">
        <v>190</v>
      </c>
      <c r="O31" s="444" t="s">
        <v>190</v>
      </c>
      <c r="P31" s="444" t="s">
        <v>190</v>
      </c>
      <c r="Q31" s="444" t="s">
        <v>190</v>
      </c>
      <c r="R31" s="444" t="s">
        <v>190</v>
      </c>
      <c r="S31" s="444" t="s">
        <v>190</v>
      </c>
      <c r="T31" s="216"/>
    </row>
    <row r="32" spans="1:20" ht="48" customHeight="1" x14ac:dyDescent="0.25">
      <c r="A32" s="216"/>
      <c r="B32" s="528" t="s">
        <v>124</v>
      </c>
      <c r="C32" s="556" t="s">
        <v>125</v>
      </c>
      <c r="D32" s="528" t="s">
        <v>93</v>
      </c>
      <c r="E32" s="478" t="s">
        <v>190</v>
      </c>
      <c r="F32" s="478" t="s">
        <v>190</v>
      </c>
      <c r="G32" s="478" t="s">
        <v>190</v>
      </c>
      <c r="H32" s="478" t="s">
        <v>190</v>
      </c>
      <c r="I32" s="478" t="s">
        <v>190</v>
      </c>
      <c r="J32" s="478" t="s">
        <v>190</v>
      </c>
      <c r="K32" s="478" t="s">
        <v>190</v>
      </c>
      <c r="L32" s="478" t="s">
        <v>190</v>
      </c>
      <c r="M32" s="478" t="s">
        <v>190</v>
      </c>
      <c r="N32" s="478" t="s">
        <v>190</v>
      </c>
      <c r="O32" s="478" t="s">
        <v>190</v>
      </c>
      <c r="P32" s="478" t="s">
        <v>190</v>
      </c>
      <c r="Q32" s="478" t="s">
        <v>190</v>
      </c>
      <c r="R32" s="478" t="s">
        <v>190</v>
      </c>
      <c r="S32" s="478" t="s">
        <v>190</v>
      </c>
      <c r="T32" s="216"/>
    </row>
    <row r="33" spans="1:20" ht="48" customHeight="1" x14ac:dyDescent="0.25">
      <c r="A33" s="216"/>
      <c r="B33" s="534" t="s">
        <v>126</v>
      </c>
      <c r="C33" s="556" t="s">
        <v>127</v>
      </c>
      <c r="D33" s="528" t="s">
        <v>93</v>
      </c>
      <c r="E33" s="478" t="s">
        <v>190</v>
      </c>
      <c r="F33" s="478" t="s">
        <v>190</v>
      </c>
      <c r="G33" s="478" t="s">
        <v>190</v>
      </c>
      <c r="H33" s="478" t="s">
        <v>190</v>
      </c>
      <c r="I33" s="478" t="s">
        <v>190</v>
      </c>
      <c r="J33" s="478" t="s">
        <v>190</v>
      </c>
      <c r="K33" s="478" t="s">
        <v>190</v>
      </c>
      <c r="L33" s="478" t="s">
        <v>190</v>
      </c>
      <c r="M33" s="478" t="s">
        <v>190</v>
      </c>
      <c r="N33" s="478" t="s">
        <v>190</v>
      </c>
      <c r="O33" s="478" t="s">
        <v>190</v>
      </c>
      <c r="P33" s="478" t="s">
        <v>190</v>
      </c>
      <c r="Q33" s="478" t="s">
        <v>190</v>
      </c>
      <c r="R33" s="478" t="s">
        <v>190</v>
      </c>
      <c r="S33" s="478" t="s">
        <v>190</v>
      </c>
      <c r="T33" s="216"/>
    </row>
    <row r="34" spans="1:20" ht="42" customHeight="1" x14ac:dyDescent="0.25">
      <c r="A34" s="216"/>
      <c r="B34" s="535" t="s">
        <v>283</v>
      </c>
      <c r="C34" s="720" t="s">
        <v>284</v>
      </c>
      <c r="D34" s="533" t="s">
        <v>93</v>
      </c>
      <c r="E34" s="444" t="s">
        <v>190</v>
      </c>
      <c r="F34" s="444" t="s">
        <v>190</v>
      </c>
      <c r="G34" s="444" t="s">
        <v>190</v>
      </c>
      <c r="H34" s="444" t="s">
        <v>190</v>
      </c>
      <c r="I34" s="444" t="s">
        <v>190</v>
      </c>
      <c r="J34" s="444" t="s">
        <v>190</v>
      </c>
      <c r="K34" s="444" t="s">
        <v>190</v>
      </c>
      <c r="L34" s="444" t="s">
        <v>190</v>
      </c>
      <c r="M34" s="444" t="s">
        <v>190</v>
      </c>
      <c r="N34" s="444" t="s">
        <v>190</v>
      </c>
      <c r="O34" s="444" t="s">
        <v>190</v>
      </c>
      <c r="P34" s="444" t="s">
        <v>190</v>
      </c>
      <c r="Q34" s="444" t="s">
        <v>190</v>
      </c>
      <c r="R34" s="444" t="s">
        <v>190</v>
      </c>
      <c r="S34" s="444" t="s">
        <v>190</v>
      </c>
      <c r="T34" s="216"/>
    </row>
    <row r="35" spans="1:20" s="221" customFormat="1" ht="42" customHeight="1" x14ac:dyDescent="0.25">
      <c r="A35" s="216"/>
      <c r="B35" s="424" t="s">
        <v>128</v>
      </c>
      <c r="C35" s="425" t="s">
        <v>129</v>
      </c>
      <c r="D35" s="532" t="s">
        <v>93</v>
      </c>
      <c r="E35" s="532" t="s">
        <v>190</v>
      </c>
      <c r="F35" s="532" t="s">
        <v>190</v>
      </c>
      <c r="G35" s="532" t="s">
        <v>190</v>
      </c>
      <c r="H35" s="532" t="s">
        <v>190</v>
      </c>
      <c r="I35" s="532" t="s">
        <v>190</v>
      </c>
      <c r="J35" s="532" t="s">
        <v>190</v>
      </c>
      <c r="K35" s="532" t="s">
        <v>190</v>
      </c>
      <c r="L35" s="532" t="s">
        <v>190</v>
      </c>
      <c r="M35" s="532" t="s">
        <v>190</v>
      </c>
      <c r="N35" s="532" t="s">
        <v>190</v>
      </c>
      <c r="O35" s="532" t="s">
        <v>190</v>
      </c>
      <c r="P35" s="532" t="s">
        <v>190</v>
      </c>
      <c r="Q35" s="532" t="s">
        <v>190</v>
      </c>
      <c r="R35" s="532" t="s">
        <v>190</v>
      </c>
      <c r="S35" s="532" t="s">
        <v>190</v>
      </c>
      <c r="T35" s="216"/>
    </row>
    <row r="36" spans="1:20" s="221" customFormat="1" ht="48" customHeight="1" x14ac:dyDescent="0.25">
      <c r="A36" s="216"/>
      <c r="B36" s="394" t="s">
        <v>130</v>
      </c>
      <c r="C36" s="395" t="s">
        <v>131</v>
      </c>
      <c r="D36" s="441" t="s">
        <v>93</v>
      </c>
      <c r="E36" s="441" t="s">
        <v>190</v>
      </c>
      <c r="F36" s="441" t="s">
        <v>190</v>
      </c>
      <c r="G36" s="441" t="s">
        <v>190</v>
      </c>
      <c r="H36" s="441" t="s">
        <v>190</v>
      </c>
      <c r="I36" s="441" t="s">
        <v>190</v>
      </c>
      <c r="J36" s="441" t="s">
        <v>190</v>
      </c>
      <c r="K36" s="441" t="s">
        <v>190</v>
      </c>
      <c r="L36" s="441" t="s">
        <v>190</v>
      </c>
      <c r="M36" s="441" t="s">
        <v>190</v>
      </c>
      <c r="N36" s="441" t="s">
        <v>190</v>
      </c>
      <c r="O36" s="441" t="s">
        <v>190</v>
      </c>
      <c r="P36" s="441" t="s">
        <v>190</v>
      </c>
      <c r="Q36" s="441" t="s">
        <v>190</v>
      </c>
      <c r="R36" s="441" t="s">
        <v>190</v>
      </c>
      <c r="S36" s="441" t="s">
        <v>190</v>
      </c>
      <c r="T36" s="216"/>
    </row>
    <row r="37" spans="1:20" s="221" customFormat="1" ht="48" customHeight="1" x14ac:dyDescent="0.25">
      <c r="A37" s="216"/>
      <c r="B37" s="394" t="s">
        <v>132</v>
      </c>
      <c r="C37" s="395" t="s">
        <v>133</v>
      </c>
      <c r="D37" s="394" t="s">
        <v>93</v>
      </c>
      <c r="E37" s="441" t="s">
        <v>190</v>
      </c>
      <c r="F37" s="441" t="s">
        <v>190</v>
      </c>
      <c r="G37" s="441" t="s">
        <v>190</v>
      </c>
      <c r="H37" s="441" t="s">
        <v>190</v>
      </c>
      <c r="I37" s="441" t="s">
        <v>190</v>
      </c>
      <c r="J37" s="441" t="s">
        <v>190</v>
      </c>
      <c r="K37" s="441" t="s">
        <v>190</v>
      </c>
      <c r="L37" s="441" t="s">
        <v>190</v>
      </c>
      <c r="M37" s="441" t="s">
        <v>190</v>
      </c>
      <c r="N37" s="441" t="s">
        <v>190</v>
      </c>
      <c r="O37" s="441" t="s">
        <v>190</v>
      </c>
      <c r="P37" s="441" t="s">
        <v>190</v>
      </c>
      <c r="Q37" s="441" t="s">
        <v>190</v>
      </c>
      <c r="R37" s="441" t="s">
        <v>190</v>
      </c>
      <c r="S37" s="441" t="s">
        <v>190</v>
      </c>
      <c r="T37" s="216"/>
    </row>
    <row r="38" spans="1:20" ht="42" customHeight="1" x14ac:dyDescent="0.25">
      <c r="A38" s="216"/>
      <c r="B38" s="424" t="s">
        <v>134</v>
      </c>
      <c r="C38" s="425" t="s">
        <v>135</v>
      </c>
      <c r="D38" s="424" t="s">
        <v>93</v>
      </c>
      <c r="E38" s="532" t="s">
        <v>190</v>
      </c>
      <c r="F38" s="532" t="s">
        <v>190</v>
      </c>
      <c r="G38" s="532" t="s">
        <v>190</v>
      </c>
      <c r="H38" s="532" t="s">
        <v>190</v>
      </c>
      <c r="I38" s="532" t="s">
        <v>190</v>
      </c>
      <c r="J38" s="532" t="s">
        <v>190</v>
      </c>
      <c r="K38" s="532" t="s">
        <v>190</v>
      </c>
      <c r="L38" s="532" t="s">
        <v>190</v>
      </c>
      <c r="M38" s="532" t="s">
        <v>190</v>
      </c>
      <c r="N38" s="532" t="s">
        <v>190</v>
      </c>
      <c r="O38" s="532" t="s">
        <v>190</v>
      </c>
      <c r="P38" s="532" t="s">
        <v>190</v>
      </c>
      <c r="Q38" s="532" t="s">
        <v>190</v>
      </c>
      <c r="R38" s="532" t="s">
        <v>190</v>
      </c>
      <c r="S38" s="532" t="s">
        <v>190</v>
      </c>
      <c r="T38" s="216"/>
    </row>
    <row r="39" spans="1:20" ht="42" customHeight="1" x14ac:dyDescent="0.25">
      <c r="A39" s="216"/>
      <c r="B39" s="424" t="s">
        <v>139</v>
      </c>
      <c r="C39" s="425" t="s">
        <v>140</v>
      </c>
      <c r="D39" s="424" t="s">
        <v>93</v>
      </c>
      <c r="E39" s="540" t="s">
        <v>190</v>
      </c>
      <c r="F39" s="540" t="s">
        <v>190</v>
      </c>
      <c r="G39" s="540" t="s">
        <v>190</v>
      </c>
      <c r="H39" s="540" t="s">
        <v>190</v>
      </c>
      <c r="I39" s="540" t="s">
        <v>190</v>
      </c>
      <c r="J39" s="540" t="s">
        <v>190</v>
      </c>
      <c r="K39" s="540" t="s">
        <v>190</v>
      </c>
      <c r="L39" s="540" t="s">
        <v>190</v>
      </c>
      <c r="M39" s="540" t="s">
        <v>190</v>
      </c>
      <c r="N39" s="540" t="s">
        <v>190</v>
      </c>
      <c r="O39" s="540" t="s">
        <v>190</v>
      </c>
      <c r="P39" s="540" t="s">
        <v>190</v>
      </c>
      <c r="Q39" s="540" t="s">
        <v>190</v>
      </c>
      <c r="R39" s="540" t="s">
        <v>190</v>
      </c>
      <c r="S39" s="540" t="s">
        <v>190</v>
      </c>
      <c r="T39" s="216"/>
    </row>
    <row r="40" spans="1:20" ht="33" customHeight="1" x14ac:dyDescent="0.25">
      <c r="B40" s="388" t="s">
        <v>139</v>
      </c>
      <c r="C40" s="406" t="s">
        <v>737</v>
      </c>
      <c r="D40" s="686" t="s">
        <v>825</v>
      </c>
      <c r="E40" s="545" t="s">
        <v>570</v>
      </c>
      <c r="F40" s="545" t="s">
        <v>571</v>
      </c>
      <c r="G40" s="545" t="s">
        <v>763</v>
      </c>
      <c r="H40" s="545" t="s">
        <v>765</v>
      </c>
      <c r="I40" s="545" t="s">
        <v>572</v>
      </c>
      <c r="J40" s="545" t="s">
        <v>572</v>
      </c>
      <c r="K40" s="545" t="s">
        <v>572</v>
      </c>
      <c r="L40" s="541" t="s">
        <v>648</v>
      </c>
      <c r="M40" s="545" t="s">
        <v>572</v>
      </c>
      <c r="N40" s="545" t="s">
        <v>766</v>
      </c>
      <c r="O40" s="541" t="s">
        <v>648</v>
      </c>
      <c r="P40" s="545" t="s">
        <v>572</v>
      </c>
      <c r="Q40" s="545" t="s">
        <v>572</v>
      </c>
      <c r="R40" s="541" t="s">
        <v>648</v>
      </c>
      <c r="S40" s="545" t="s">
        <v>572</v>
      </c>
    </row>
    <row r="41" spans="1:20" ht="33" customHeight="1" x14ac:dyDescent="0.25">
      <c r="B41" s="388" t="s">
        <v>139</v>
      </c>
      <c r="C41" s="406" t="s">
        <v>745</v>
      </c>
      <c r="D41" s="686" t="s">
        <v>747</v>
      </c>
      <c r="E41" s="545" t="s">
        <v>570</v>
      </c>
      <c r="F41" s="545" t="s">
        <v>571</v>
      </c>
      <c r="G41" s="545" t="s">
        <v>763</v>
      </c>
      <c r="H41" s="545" t="s">
        <v>765</v>
      </c>
      <c r="I41" s="545" t="s">
        <v>572</v>
      </c>
      <c r="J41" s="545" t="s">
        <v>572</v>
      </c>
      <c r="K41" s="545" t="s">
        <v>572</v>
      </c>
      <c r="L41" s="541" t="s">
        <v>648</v>
      </c>
      <c r="M41" s="545" t="s">
        <v>572</v>
      </c>
      <c r="N41" s="545" t="s">
        <v>766</v>
      </c>
      <c r="O41" s="541" t="s">
        <v>648</v>
      </c>
      <c r="P41" s="545" t="s">
        <v>572</v>
      </c>
      <c r="Q41" s="545" t="s">
        <v>572</v>
      </c>
      <c r="R41" s="541" t="s">
        <v>648</v>
      </c>
      <c r="S41" s="545" t="s">
        <v>572</v>
      </c>
    </row>
    <row r="42" spans="1:20" ht="33" customHeight="1" x14ac:dyDescent="0.25">
      <c r="B42" s="388" t="s">
        <v>139</v>
      </c>
      <c r="C42" s="406" t="s">
        <v>748</v>
      </c>
      <c r="D42" s="686" t="s">
        <v>826</v>
      </c>
      <c r="E42" s="545" t="s">
        <v>570</v>
      </c>
      <c r="F42" s="545" t="s">
        <v>571</v>
      </c>
      <c r="G42" s="545" t="s">
        <v>763</v>
      </c>
      <c r="H42" s="545" t="s">
        <v>765</v>
      </c>
      <c r="I42" s="545" t="s">
        <v>572</v>
      </c>
      <c r="J42" s="545" t="s">
        <v>572</v>
      </c>
      <c r="K42" s="545" t="s">
        <v>572</v>
      </c>
      <c r="L42" s="541" t="s">
        <v>648</v>
      </c>
      <c r="M42" s="545" t="s">
        <v>572</v>
      </c>
      <c r="N42" s="545" t="s">
        <v>766</v>
      </c>
      <c r="O42" s="541" t="s">
        <v>648</v>
      </c>
      <c r="P42" s="545" t="s">
        <v>572</v>
      </c>
      <c r="Q42" s="545" t="s">
        <v>572</v>
      </c>
      <c r="R42" s="541" t="s">
        <v>648</v>
      </c>
      <c r="S42" s="545" t="s">
        <v>572</v>
      </c>
    </row>
    <row r="43" spans="1:20" ht="33" customHeight="1" x14ac:dyDescent="0.25">
      <c r="B43" s="388" t="s">
        <v>139</v>
      </c>
      <c r="C43" s="406" t="s">
        <v>708</v>
      </c>
      <c r="D43" s="686" t="s">
        <v>724</v>
      </c>
      <c r="E43" s="545" t="s">
        <v>570</v>
      </c>
      <c r="F43" s="545" t="s">
        <v>571</v>
      </c>
      <c r="G43" s="545" t="s">
        <v>763</v>
      </c>
      <c r="H43" s="545" t="s">
        <v>765</v>
      </c>
      <c r="I43" s="545" t="s">
        <v>572</v>
      </c>
      <c r="J43" s="545" t="s">
        <v>572</v>
      </c>
      <c r="K43" s="545" t="s">
        <v>572</v>
      </c>
      <c r="L43" s="541" t="s">
        <v>648</v>
      </c>
      <c r="M43" s="545" t="s">
        <v>572</v>
      </c>
      <c r="N43" s="545" t="s">
        <v>766</v>
      </c>
      <c r="O43" s="541" t="s">
        <v>648</v>
      </c>
      <c r="P43" s="545" t="s">
        <v>572</v>
      </c>
      <c r="Q43" s="545" t="s">
        <v>572</v>
      </c>
      <c r="R43" s="541" t="s">
        <v>648</v>
      </c>
      <c r="S43" s="545" t="s">
        <v>572</v>
      </c>
    </row>
    <row r="44" spans="1:20" ht="33" customHeight="1" x14ac:dyDescent="0.25">
      <c r="B44" s="388" t="s">
        <v>139</v>
      </c>
      <c r="C44" s="406" t="s">
        <v>709</v>
      </c>
      <c r="D44" s="686" t="s">
        <v>827</v>
      </c>
      <c r="E44" s="545" t="s">
        <v>570</v>
      </c>
      <c r="F44" s="545" t="s">
        <v>571</v>
      </c>
      <c r="G44" s="545" t="s">
        <v>763</v>
      </c>
      <c r="H44" s="545" t="s">
        <v>765</v>
      </c>
      <c r="I44" s="545" t="s">
        <v>572</v>
      </c>
      <c r="J44" s="545" t="s">
        <v>572</v>
      </c>
      <c r="K44" s="545" t="s">
        <v>572</v>
      </c>
      <c r="L44" s="541" t="s">
        <v>648</v>
      </c>
      <c r="M44" s="545" t="s">
        <v>572</v>
      </c>
      <c r="N44" s="545" t="s">
        <v>766</v>
      </c>
      <c r="O44" s="541" t="s">
        <v>648</v>
      </c>
      <c r="P44" s="545" t="s">
        <v>572</v>
      </c>
      <c r="Q44" s="545" t="s">
        <v>572</v>
      </c>
      <c r="R44" s="541" t="s">
        <v>648</v>
      </c>
      <c r="S44" s="545" t="s">
        <v>572</v>
      </c>
    </row>
    <row r="45" spans="1:20" ht="33" customHeight="1" x14ac:dyDescent="0.25">
      <c r="B45" s="388" t="s">
        <v>139</v>
      </c>
      <c r="C45" s="406" t="s">
        <v>1690</v>
      </c>
      <c r="D45" s="686" t="s">
        <v>1694</v>
      </c>
      <c r="E45" s="545"/>
      <c r="F45" s="545" t="s">
        <v>571</v>
      </c>
      <c r="G45" s="545" t="s">
        <v>763</v>
      </c>
      <c r="H45" s="545" t="s">
        <v>765</v>
      </c>
      <c r="I45" s="545" t="s">
        <v>572</v>
      </c>
      <c r="J45" s="545" t="s">
        <v>572</v>
      </c>
      <c r="K45" s="545" t="s">
        <v>572</v>
      </c>
      <c r="L45" s="541" t="s">
        <v>648</v>
      </c>
      <c r="M45" s="545" t="s">
        <v>572</v>
      </c>
      <c r="N45" s="545" t="s">
        <v>766</v>
      </c>
      <c r="O45" s="541" t="s">
        <v>648</v>
      </c>
      <c r="P45" s="545" t="s">
        <v>572</v>
      </c>
      <c r="Q45" s="545" t="s">
        <v>572</v>
      </c>
      <c r="R45" s="541" t="s">
        <v>647</v>
      </c>
      <c r="S45" s="545" t="s">
        <v>572</v>
      </c>
    </row>
    <row r="46" spans="1:20" ht="33" customHeight="1" x14ac:dyDescent="0.25">
      <c r="B46" s="388" t="s">
        <v>139</v>
      </c>
      <c r="C46" s="406" t="s">
        <v>1692</v>
      </c>
      <c r="D46" s="686" t="s">
        <v>1695</v>
      </c>
      <c r="E46" s="545"/>
      <c r="F46" s="545" t="s">
        <v>571</v>
      </c>
      <c r="G46" s="545" t="s">
        <v>763</v>
      </c>
      <c r="H46" s="545" t="s">
        <v>765</v>
      </c>
      <c r="I46" s="545" t="s">
        <v>572</v>
      </c>
      <c r="J46" s="545" t="s">
        <v>572</v>
      </c>
      <c r="K46" s="545" t="s">
        <v>572</v>
      </c>
      <c r="L46" s="541" t="s">
        <v>648</v>
      </c>
      <c r="M46" s="545" t="s">
        <v>572</v>
      </c>
      <c r="N46" s="545" t="s">
        <v>766</v>
      </c>
      <c r="O46" s="541" t="s">
        <v>648</v>
      </c>
      <c r="P46" s="545" t="s">
        <v>572</v>
      </c>
      <c r="Q46" s="545" t="s">
        <v>572</v>
      </c>
      <c r="R46" s="541" t="s">
        <v>647</v>
      </c>
      <c r="S46" s="545" t="s">
        <v>572</v>
      </c>
    </row>
    <row r="47" spans="1:20" ht="48" customHeight="1" x14ac:dyDescent="0.25">
      <c r="A47" s="216"/>
      <c r="B47" s="394" t="s">
        <v>141</v>
      </c>
      <c r="C47" s="395" t="s">
        <v>142</v>
      </c>
      <c r="D47" s="394" t="s">
        <v>93</v>
      </c>
      <c r="E47" s="394" t="s">
        <v>190</v>
      </c>
      <c r="F47" s="394" t="s">
        <v>190</v>
      </c>
      <c r="G47" s="394" t="s">
        <v>190</v>
      </c>
      <c r="H47" s="394" t="s">
        <v>190</v>
      </c>
      <c r="I47" s="394" t="s">
        <v>190</v>
      </c>
      <c r="J47" s="394" t="s">
        <v>190</v>
      </c>
      <c r="K47" s="394" t="s">
        <v>190</v>
      </c>
      <c r="L47" s="394" t="s">
        <v>190</v>
      </c>
      <c r="M47" s="394" t="s">
        <v>190</v>
      </c>
      <c r="N47" s="394" t="s">
        <v>190</v>
      </c>
      <c r="O47" s="394" t="s">
        <v>190</v>
      </c>
      <c r="P47" s="394" t="s">
        <v>190</v>
      </c>
      <c r="Q47" s="394" t="s">
        <v>190</v>
      </c>
      <c r="R47" s="394" t="s">
        <v>190</v>
      </c>
      <c r="S47" s="394" t="s">
        <v>190</v>
      </c>
      <c r="T47" s="222"/>
    </row>
    <row r="48" spans="1:20" ht="42" customHeight="1" x14ac:dyDescent="0.25">
      <c r="A48" s="216"/>
      <c r="B48" s="424" t="s">
        <v>143</v>
      </c>
      <c r="C48" s="425" t="s">
        <v>144</v>
      </c>
      <c r="D48" s="424" t="s">
        <v>93</v>
      </c>
      <c r="E48" s="424" t="s">
        <v>190</v>
      </c>
      <c r="F48" s="424" t="s">
        <v>190</v>
      </c>
      <c r="G48" s="424" t="s">
        <v>190</v>
      </c>
      <c r="H48" s="424" t="s">
        <v>190</v>
      </c>
      <c r="I48" s="424" t="s">
        <v>190</v>
      </c>
      <c r="J48" s="424" t="s">
        <v>190</v>
      </c>
      <c r="K48" s="424" t="s">
        <v>190</v>
      </c>
      <c r="L48" s="424" t="s">
        <v>190</v>
      </c>
      <c r="M48" s="424" t="s">
        <v>190</v>
      </c>
      <c r="N48" s="424" t="s">
        <v>190</v>
      </c>
      <c r="O48" s="424" t="s">
        <v>190</v>
      </c>
      <c r="P48" s="424" t="s">
        <v>190</v>
      </c>
      <c r="Q48" s="424" t="s">
        <v>190</v>
      </c>
      <c r="R48" s="424" t="s">
        <v>190</v>
      </c>
      <c r="S48" s="424" t="s">
        <v>190</v>
      </c>
      <c r="T48" s="216"/>
    </row>
    <row r="49" spans="1:20" ht="42" customHeight="1" x14ac:dyDescent="0.25">
      <c r="A49" s="216"/>
      <c r="B49" s="424" t="s">
        <v>148</v>
      </c>
      <c r="C49" s="425" t="s">
        <v>149</v>
      </c>
      <c r="D49" s="424" t="s">
        <v>93</v>
      </c>
      <c r="E49" s="424" t="s">
        <v>190</v>
      </c>
      <c r="F49" s="424" t="s">
        <v>190</v>
      </c>
      <c r="G49" s="424" t="s">
        <v>190</v>
      </c>
      <c r="H49" s="424" t="s">
        <v>190</v>
      </c>
      <c r="I49" s="424" t="s">
        <v>190</v>
      </c>
      <c r="J49" s="424" t="s">
        <v>190</v>
      </c>
      <c r="K49" s="424" t="s">
        <v>190</v>
      </c>
      <c r="L49" s="424" t="s">
        <v>190</v>
      </c>
      <c r="M49" s="424" t="s">
        <v>190</v>
      </c>
      <c r="N49" s="424" t="s">
        <v>190</v>
      </c>
      <c r="O49" s="424" t="s">
        <v>190</v>
      </c>
      <c r="P49" s="424" t="s">
        <v>190</v>
      </c>
      <c r="Q49" s="424" t="s">
        <v>190</v>
      </c>
      <c r="R49" s="424" t="s">
        <v>190</v>
      </c>
      <c r="S49" s="424" t="s">
        <v>190</v>
      </c>
      <c r="T49" s="216"/>
    </row>
    <row r="50" spans="1:20" ht="48" customHeight="1" x14ac:dyDescent="0.25">
      <c r="A50" s="216"/>
      <c r="B50" s="394" t="s">
        <v>150</v>
      </c>
      <c r="C50" s="395" t="s">
        <v>151</v>
      </c>
      <c r="D50" s="394" t="s">
        <v>93</v>
      </c>
      <c r="E50" s="394" t="s">
        <v>190</v>
      </c>
      <c r="F50" s="394" t="s">
        <v>190</v>
      </c>
      <c r="G50" s="394" t="s">
        <v>190</v>
      </c>
      <c r="H50" s="394" t="s">
        <v>190</v>
      </c>
      <c r="I50" s="394" t="s">
        <v>190</v>
      </c>
      <c r="J50" s="394" t="s">
        <v>190</v>
      </c>
      <c r="K50" s="394" t="s">
        <v>190</v>
      </c>
      <c r="L50" s="394" t="s">
        <v>190</v>
      </c>
      <c r="M50" s="394" t="s">
        <v>190</v>
      </c>
      <c r="N50" s="394" t="s">
        <v>190</v>
      </c>
      <c r="O50" s="394" t="s">
        <v>190</v>
      </c>
      <c r="P50" s="394" t="s">
        <v>190</v>
      </c>
      <c r="Q50" s="394" t="s">
        <v>190</v>
      </c>
      <c r="R50" s="394" t="s">
        <v>190</v>
      </c>
      <c r="S50" s="394" t="s">
        <v>190</v>
      </c>
      <c r="T50" s="216"/>
    </row>
    <row r="51" spans="1:20" ht="42" customHeight="1" x14ac:dyDescent="0.25">
      <c r="A51" s="216"/>
      <c r="B51" s="535" t="s">
        <v>152</v>
      </c>
      <c r="C51" s="542" t="s">
        <v>153</v>
      </c>
      <c r="D51" s="424" t="s">
        <v>93</v>
      </c>
      <c r="E51" s="424" t="s">
        <v>190</v>
      </c>
      <c r="F51" s="424" t="s">
        <v>190</v>
      </c>
      <c r="G51" s="424" t="s">
        <v>190</v>
      </c>
      <c r="H51" s="424" t="s">
        <v>190</v>
      </c>
      <c r="I51" s="424" t="s">
        <v>190</v>
      </c>
      <c r="J51" s="424" t="s">
        <v>190</v>
      </c>
      <c r="K51" s="424" t="s">
        <v>190</v>
      </c>
      <c r="L51" s="424" t="s">
        <v>190</v>
      </c>
      <c r="M51" s="424" t="s">
        <v>190</v>
      </c>
      <c r="N51" s="424" t="s">
        <v>190</v>
      </c>
      <c r="O51" s="424" t="s">
        <v>190</v>
      </c>
      <c r="P51" s="424" t="s">
        <v>190</v>
      </c>
      <c r="Q51" s="424" t="s">
        <v>190</v>
      </c>
      <c r="R51" s="424" t="s">
        <v>190</v>
      </c>
      <c r="S51" s="424" t="s">
        <v>190</v>
      </c>
      <c r="T51" s="216"/>
    </row>
    <row r="52" spans="1:20" ht="42" customHeight="1" x14ac:dyDescent="0.25">
      <c r="A52" s="216"/>
      <c r="B52" s="535" t="s">
        <v>154</v>
      </c>
      <c r="C52" s="542" t="s">
        <v>155</v>
      </c>
      <c r="D52" s="424" t="s">
        <v>93</v>
      </c>
      <c r="E52" s="424" t="s">
        <v>190</v>
      </c>
      <c r="F52" s="424" t="s">
        <v>190</v>
      </c>
      <c r="G52" s="424" t="s">
        <v>190</v>
      </c>
      <c r="H52" s="424" t="s">
        <v>190</v>
      </c>
      <c r="I52" s="424" t="s">
        <v>190</v>
      </c>
      <c r="J52" s="424" t="s">
        <v>190</v>
      </c>
      <c r="K52" s="424" t="s">
        <v>190</v>
      </c>
      <c r="L52" s="424" t="s">
        <v>190</v>
      </c>
      <c r="M52" s="424" t="s">
        <v>190</v>
      </c>
      <c r="N52" s="424" t="s">
        <v>190</v>
      </c>
      <c r="O52" s="424" t="s">
        <v>190</v>
      </c>
      <c r="P52" s="424" t="s">
        <v>190</v>
      </c>
      <c r="Q52" s="424" t="s">
        <v>190</v>
      </c>
      <c r="R52" s="424" t="s">
        <v>190</v>
      </c>
      <c r="S52" s="424" t="s">
        <v>190</v>
      </c>
      <c r="T52" s="216"/>
    </row>
    <row r="53" spans="1:20" ht="33" customHeight="1" x14ac:dyDescent="0.25">
      <c r="B53" s="536" t="s">
        <v>154</v>
      </c>
      <c r="C53" s="543" t="s">
        <v>725</v>
      </c>
      <c r="D53" s="76" t="s">
        <v>828</v>
      </c>
      <c r="E53" s="388" t="s">
        <v>570</v>
      </c>
      <c r="F53" s="388" t="s">
        <v>571</v>
      </c>
      <c r="G53" s="388" t="s">
        <v>763</v>
      </c>
      <c r="H53" s="388" t="s">
        <v>765</v>
      </c>
      <c r="I53" s="388" t="s">
        <v>572</v>
      </c>
      <c r="J53" s="388" t="s">
        <v>572</v>
      </c>
      <c r="K53" s="388" t="s">
        <v>572</v>
      </c>
      <c r="L53" s="388" t="s">
        <v>572</v>
      </c>
      <c r="M53" s="388" t="s">
        <v>572</v>
      </c>
      <c r="N53" s="76" t="s">
        <v>573</v>
      </c>
      <c r="O53" s="388" t="s">
        <v>572</v>
      </c>
      <c r="P53" s="388" t="s">
        <v>572</v>
      </c>
      <c r="Q53" s="388" t="s">
        <v>572</v>
      </c>
      <c r="R53" s="400" t="s">
        <v>647</v>
      </c>
      <c r="S53" s="76" t="s">
        <v>572</v>
      </c>
    </row>
    <row r="54" spans="1:20" ht="42" customHeight="1" x14ac:dyDescent="0.25">
      <c r="A54" s="216"/>
      <c r="B54" s="424" t="s">
        <v>156</v>
      </c>
      <c r="C54" s="425" t="s">
        <v>157</v>
      </c>
      <c r="D54" s="424" t="s">
        <v>93</v>
      </c>
      <c r="E54" s="424" t="s">
        <v>190</v>
      </c>
      <c r="F54" s="424" t="s">
        <v>190</v>
      </c>
      <c r="G54" s="424" t="s">
        <v>190</v>
      </c>
      <c r="H54" s="424" t="s">
        <v>190</v>
      </c>
      <c r="I54" s="424" t="s">
        <v>190</v>
      </c>
      <c r="J54" s="424" t="s">
        <v>190</v>
      </c>
      <c r="K54" s="424" t="s">
        <v>190</v>
      </c>
      <c r="L54" s="424" t="s">
        <v>190</v>
      </c>
      <c r="M54" s="424" t="s">
        <v>190</v>
      </c>
      <c r="N54" s="424" t="s">
        <v>190</v>
      </c>
      <c r="O54" s="424" t="s">
        <v>190</v>
      </c>
      <c r="P54" s="424" t="s">
        <v>190</v>
      </c>
      <c r="Q54" s="424" t="s">
        <v>190</v>
      </c>
      <c r="R54" s="424" t="s">
        <v>190</v>
      </c>
      <c r="S54" s="424" t="s">
        <v>190</v>
      </c>
      <c r="T54" s="216"/>
    </row>
    <row r="55" spans="1:20" ht="42" customHeight="1" x14ac:dyDescent="0.25">
      <c r="A55" s="216"/>
      <c r="B55" s="424" t="s">
        <v>158</v>
      </c>
      <c r="C55" s="425" t="s">
        <v>159</v>
      </c>
      <c r="D55" s="424" t="s">
        <v>93</v>
      </c>
      <c r="E55" s="424" t="s">
        <v>190</v>
      </c>
      <c r="F55" s="424" t="s">
        <v>190</v>
      </c>
      <c r="G55" s="424" t="s">
        <v>190</v>
      </c>
      <c r="H55" s="424" t="s">
        <v>190</v>
      </c>
      <c r="I55" s="424" t="s">
        <v>190</v>
      </c>
      <c r="J55" s="424" t="s">
        <v>190</v>
      </c>
      <c r="K55" s="424" t="s">
        <v>190</v>
      </c>
      <c r="L55" s="424" t="s">
        <v>190</v>
      </c>
      <c r="M55" s="424" t="s">
        <v>190</v>
      </c>
      <c r="N55" s="424" t="s">
        <v>190</v>
      </c>
      <c r="O55" s="424" t="s">
        <v>190</v>
      </c>
      <c r="P55" s="424" t="s">
        <v>190</v>
      </c>
      <c r="Q55" s="424" t="s">
        <v>190</v>
      </c>
      <c r="R55" s="424" t="s">
        <v>190</v>
      </c>
      <c r="S55" s="424" t="s">
        <v>190</v>
      </c>
      <c r="T55" s="216"/>
    </row>
    <row r="56" spans="1:20" ht="42" customHeight="1" x14ac:dyDescent="0.25">
      <c r="A56" s="216"/>
      <c r="B56" s="424" t="s">
        <v>160</v>
      </c>
      <c r="C56" s="425" t="s">
        <v>161</v>
      </c>
      <c r="D56" s="424" t="s">
        <v>93</v>
      </c>
      <c r="E56" s="424" t="s">
        <v>190</v>
      </c>
      <c r="F56" s="424" t="s">
        <v>190</v>
      </c>
      <c r="G56" s="424" t="s">
        <v>190</v>
      </c>
      <c r="H56" s="424" t="s">
        <v>190</v>
      </c>
      <c r="I56" s="424" t="s">
        <v>190</v>
      </c>
      <c r="J56" s="424" t="s">
        <v>190</v>
      </c>
      <c r="K56" s="424" t="s">
        <v>190</v>
      </c>
      <c r="L56" s="424" t="s">
        <v>190</v>
      </c>
      <c r="M56" s="424" t="s">
        <v>190</v>
      </c>
      <c r="N56" s="424" t="s">
        <v>190</v>
      </c>
      <c r="O56" s="424" t="s">
        <v>190</v>
      </c>
      <c r="P56" s="424" t="s">
        <v>190</v>
      </c>
      <c r="Q56" s="424" t="s">
        <v>190</v>
      </c>
      <c r="R56" s="424" t="s">
        <v>190</v>
      </c>
      <c r="S56" s="424" t="s">
        <v>190</v>
      </c>
      <c r="T56" s="216"/>
    </row>
    <row r="57" spans="1:20" ht="42" customHeight="1" x14ac:dyDescent="0.25">
      <c r="A57" s="216"/>
      <c r="B57" s="424" t="s">
        <v>165</v>
      </c>
      <c r="C57" s="425" t="s">
        <v>166</v>
      </c>
      <c r="D57" s="424" t="s">
        <v>93</v>
      </c>
      <c r="E57" s="424" t="s">
        <v>190</v>
      </c>
      <c r="F57" s="424" t="s">
        <v>190</v>
      </c>
      <c r="G57" s="424" t="s">
        <v>190</v>
      </c>
      <c r="H57" s="424" t="s">
        <v>190</v>
      </c>
      <c r="I57" s="424" t="s">
        <v>190</v>
      </c>
      <c r="J57" s="424" t="s">
        <v>190</v>
      </c>
      <c r="K57" s="424" t="s">
        <v>190</v>
      </c>
      <c r="L57" s="424" t="s">
        <v>190</v>
      </c>
      <c r="M57" s="424" t="s">
        <v>190</v>
      </c>
      <c r="N57" s="424" t="s">
        <v>190</v>
      </c>
      <c r="O57" s="424" t="s">
        <v>190</v>
      </c>
      <c r="P57" s="424" t="s">
        <v>190</v>
      </c>
      <c r="Q57" s="424" t="s">
        <v>190</v>
      </c>
      <c r="R57" s="424" t="s">
        <v>190</v>
      </c>
      <c r="S57" s="424" t="s">
        <v>190</v>
      </c>
      <c r="T57" s="216"/>
    </row>
    <row r="58" spans="1:20" ht="42" customHeight="1" x14ac:dyDescent="0.25">
      <c r="A58" s="216"/>
      <c r="B58" s="535" t="s">
        <v>167</v>
      </c>
      <c r="C58" s="542" t="s">
        <v>168</v>
      </c>
      <c r="D58" s="424" t="s">
        <v>93</v>
      </c>
      <c r="E58" s="424" t="s">
        <v>190</v>
      </c>
      <c r="F58" s="424" t="s">
        <v>190</v>
      </c>
      <c r="G58" s="424" t="s">
        <v>190</v>
      </c>
      <c r="H58" s="424" t="s">
        <v>190</v>
      </c>
      <c r="I58" s="424" t="s">
        <v>190</v>
      </c>
      <c r="J58" s="424" t="s">
        <v>190</v>
      </c>
      <c r="K58" s="424" t="s">
        <v>190</v>
      </c>
      <c r="L58" s="424" t="s">
        <v>190</v>
      </c>
      <c r="M58" s="424" t="s">
        <v>190</v>
      </c>
      <c r="N58" s="424" t="s">
        <v>190</v>
      </c>
      <c r="O58" s="424" t="s">
        <v>190</v>
      </c>
      <c r="P58" s="424" t="s">
        <v>190</v>
      </c>
      <c r="Q58" s="424" t="s">
        <v>190</v>
      </c>
      <c r="R58" s="424" t="s">
        <v>190</v>
      </c>
      <c r="S58" s="424" t="s">
        <v>190</v>
      </c>
      <c r="T58" s="216"/>
    </row>
    <row r="59" spans="1:20" ht="42" customHeight="1" x14ac:dyDescent="0.25">
      <c r="A59" s="216"/>
      <c r="B59" s="535" t="s">
        <v>169</v>
      </c>
      <c r="C59" s="542" t="s">
        <v>170</v>
      </c>
      <c r="D59" s="424" t="s">
        <v>93</v>
      </c>
      <c r="E59" s="424" t="s">
        <v>190</v>
      </c>
      <c r="F59" s="424" t="s">
        <v>190</v>
      </c>
      <c r="G59" s="424" t="s">
        <v>190</v>
      </c>
      <c r="H59" s="424" t="s">
        <v>190</v>
      </c>
      <c r="I59" s="424" t="s">
        <v>190</v>
      </c>
      <c r="J59" s="424" t="s">
        <v>190</v>
      </c>
      <c r="K59" s="424" t="s">
        <v>190</v>
      </c>
      <c r="L59" s="424" t="s">
        <v>190</v>
      </c>
      <c r="M59" s="424" t="s">
        <v>190</v>
      </c>
      <c r="N59" s="424" t="s">
        <v>190</v>
      </c>
      <c r="O59" s="424" t="s">
        <v>190</v>
      </c>
      <c r="P59" s="424" t="s">
        <v>190</v>
      </c>
      <c r="Q59" s="424" t="s">
        <v>190</v>
      </c>
      <c r="R59" s="424" t="s">
        <v>190</v>
      </c>
      <c r="S59" s="424" t="s">
        <v>190</v>
      </c>
      <c r="T59" s="216"/>
    </row>
    <row r="60" spans="1:20" ht="48" customHeight="1" x14ac:dyDescent="0.25">
      <c r="A60" s="216"/>
      <c r="B60" s="394" t="s">
        <v>171</v>
      </c>
      <c r="C60" s="395" t="s">
        <v>172</v>
      </c>
      <c r="D60" s="394" t="s">
        <v>93</v>
      </c>
      <c r="E60" s="394" t="s">
        <v>190</v>
      </c>
      <c r="F60" s="394" t="s">
        <v>190</v>
      </c>
      <c r="G60" s="394" t="s">
        <v>190</v>
      </c>
      <c r="H60" s="394" t="s">
        <v>190</v>
      </c>
      <c r="I60" s="394" t="s">
        <v>190</v>
      </c>
      <c r="J60" s="394" t="s">
        <v>190</v>
      </c>
      <c r="K60" s="394" t="s">
        <v>190</v>
      </c>
      <c r="L60" s="394" t="s">
        <v>190</v>
      </c>
      <c r="M60" s="394" t="s">
        <v>190</v>
      </c>
      <c r="N60" s="394" t="s">
        <v>190</v>
      </c>
      <c r="O60" s="394" t="s">
        <v>190</v>
      </c>
      <c r="P60" s="394" t="s">
        <v>190</v>
      </c>
      <c r="Q60" s="394" t="s">
        <v>190</v>
      </c>
      <c r="R60" s="394" t="s">
        <v>190</v>
      </c>
      <c r="S60" s="394" t="s">
        <v>190</v>
      </c>
      <c r="T60" s="216"/>
    </row>
    <row r="61" spans="1:20" ht="42" customHeight="1" x14ac:dyDescent="0.25">
      <c r="A61" s="216"/>
      <c r="B61" s="424" t="s">
        <v>173</v>
      </c>
      <c r="C61" s="425" t="s">
        <v>174</v>
      </c>
      <c r="D61" s="424" t="s">
        <v>93</v>
      </c>
      <c r="E61" s="424" t="s">
        <v>190</v>
      </c>
      <c r="F61" s="424" t="s">
        <v>190</v>
      </c>
      <c r="G61" s="424" t="s">
        <v>190</v>
      </c>
      <c r="H61" s="424" t="s">
        <v>190</v>
      </c>
      <c r="I61" s="424" t="s">
        <v>190</v>
      </c>
      <c r="J61" s="424" t="s">
        <v>190</v>
      </c>
      <c r="K61" s="424" t="s">
        <v>190</v>
      </c>
      <c r="L61" s="424" t="s">
        <v>190</v>
      </c>
      <c r="M61" s="424" t="s">
        <v>190</v>
      </c>
      <c r="N61" s="424" t="s">
        <v>190</v>
      </c>
      <c r="O61" s="424" t="s">
        <v>190</v>
      </c>
      <c r="P61" s="424" t="s">
        <v>190</v>
      </c>
      <c r="Q61" s="424" t="s">
        <v>190</v>
      </c>
      <c r="R61" s="424" t="s">
        <v>190</v>
      </c>
      <c r="S61" s="424" t="s">
        <v>190</v>
      </c>
      <c r="T61" s="216"/>
    </row>
    <row r="62" spans="1:20" ht="42" customHeight="1" x14ac:dyDescent="0.25">
      <c r="A62" s="216"/>
      <c r="B62" s="424" t="s">
        <v>175</v>
      </c>
      <c r="C62" s="425" t="s">
        <v>176</v>
      </c>
      <c r="D62" s="424" t="s">
        <v>93</v>
      </c>
      <c r="E62" s="424" t="s">
        <v>190</v>
      </c>
      <c r="F62" s="424" t="s">
        <v>190</v>
      </c>
      <c r="G62" s="424" t="s">
        <v>190</v>
      </c>
      <c r="H62" s="424" t="s">
        <v>190</v>
      </c>
      <c r="I62" s="424" t="s">
        <v>190</v>
      </c>
      <c r="J62" s="424" t="s">
        <v>190</v>
      </c>
      <c r="K62" s="424" t="s">
        <v>190</v>
      </c>
      <c r="L62" s="424" t="s">
        <v>190</v>
      </c>
      <c r="M62" s="424" t="s">
        <v>190</v>
      </c>
      <c r="N62" s="424" t="s">
        <v>190</v>
      </c>
      <c r="O62" s="424" t="s">
        <v>190</v>
      </c>
      <c r="P62" s="424" t="s">
        <v>190</v>
      </c>
      <c r="Q62" s="424" t="s">
        <v>190</v>
      </c>
      <c r="R62" s="424" t="s">
        <v>190</v>
      </c>
      <c r="S62" s="424" t="s">
        <v>190</v>
      </c>
      <c r="T62" s="216"/>
    </row>
    <row r="63" spans="1:20" ht="48" customHeight="1" x14ac:dyDescent="0.25">
      <c r="A63" s="216"/>
      <c r="B63" s="394" t="s">
        <v>177</v>
      </c>
      <c r="C63" s="395" t="s">
        <v>178</v>
      </c>
      <c r="D63" s="528" t="s">
        <v>93</v>
      </c>
      <c r="E63" s="528" t="s">
        <v>190</v>
      </c>
      <c r="F63" s="528" t="s">
        <v>190</v>
      </c>
      <c r="G63" s="528" t="s">
        <v>190</v>
      </c>
      <c r="H63" s="528" t="s">
        <v>190</v>
      </c>
      <c r="I63" s="528" t="s">
        <v>190</v>
      </c>
      <c r="J63" s="528" t="s">
        <v>190</v>
      </c>
      <c r="K63" s="528" t="s">
        <v>190</v>
      </c>
      <c r="L63" s="528" t="s">
        <v>190</v>
      </c>
      <c r="M63" s="528" t="s">
        <v>190</v>
      </c>
      <c r="N63" s="528" t="s">
        <v>190</v>
      </c>
      <c r="O63" s="528" t="s">
        <v>190</v>
      </c>
      <c r="P63" s="528" t="s">
        <v>190</v>
      </c>
      <c r="Q63" s="528" t="s">
        <v>190</v>
      </c>
      <c r="R63" s="528" t="s">
        <v>190</v>
      </c>
      <c r="S63" s="528" t="s">
        <v>190</v>
      </c>
      <c r="T63" s="216"/>
    </row>
    <row r="64" spans="1:20" ht="42" customHeight="1" x14ac:dyDescent="0.25">
      <c r="A64" s="216"/>
      <c r="B64" s="424" t="s">
        <v>179</v>
      </c>
      <c r="C64" s="425" t="s">
        <v>180</v>
      </c>
      <c r="D64" s="424" t="s">
        <v>93</v>
      </c>
      <c r="E64" s="424" t="s">
        <v>190</v>
      </c>
      <c r="F64" s="424" t="s">
        <v>190</v>
      </c>
      <c r="G64" s="424" t="s">
        <v>190</v>
      </c>
      <c r="H64" s="424" t="s">
        <v>190</v>
      </c>
      <c r="I64" s="424" t="s">
        <v>190</v>
      </c>
      <c r="J64" s="424" t="s">
        <v>190</v>
      </c>
      <c r="K64" s="424" t="s">
        <v>190</v>
      </c>
      <c r="L64" s="424" t="s">
        <v>190</v>
      </c>
      <c r="M64" s="424" t="s">
        <v>190</v>
      </c>
      <c r="N64" s="424" t="s">
        <v>190</v>
      </c>
      <c r="O64" s="424" t="s">
        <v>190</v>
      </c>
      <c r="P64" s="424" t="s">
        <v>190</v>
      </c>
      <c r="Q64" s="424" t="s">
        <v>190</v>
      </c>
      <c r="R64" s="424" t="s">
        <v>190</v>
      </c>
      <c r="S64" s="424" t="s">
        <v>190</v>
      </c>
      <c r="T64" s="216"/>
    </row>
    <row r="65" spans="1:20" ht="42" customHeight="1" x14ac:dyDescent="0.25">
      <c r="A65" s="216"/>
      <c r="B65" s="424" t="s">
        <v>181</v>
      </c>
      <c r="C65" s="425" t="s">
        <v>574</v>
      </c>
      <c r="D65" s="424" t="s">
        <v>93</v>
      </c>
      <c r="E65" s="424" t="s">
        <v>190</v>
      </c>
      <c r="F65" s="424" t="s">
        <v>190</v>
      </c>
      <c r="G65" s="424" t="s">
        <v>190</v>
      </c>
      <c r="H65" s="424" t="s">
        <v>190</v>
      </c>
      <c r="I65" s="424" t="s">
        <v>190</v>
      </c>
      <c r="J65" s="424" t="s">
        <v>190</v>
      </c>
      <c r="K65" s="424" t="s">
        <v>190</v>
      </c>
      <c r="L65" s="424" t="s">
        <v>190</v>
      </c>
      <c r="M65" s="424" t="s">
        <v>190</v>
      </c>
      <c r="N65" s="424" t="s">
        <v>190</v>
      </c>
      <c r="O65" s="424" t="s">
        <v>190</v>
      </c>
      <c r="P65" s="424" t="s">
        <v>190</v>
      </c>
      <c r="Q65" s="424" t="s">
        <v>190</v>
      </c>
      <c r="R65" s="424" t="s">
        <v>190</v>
      </c>
      <c r="S65" s="424" t="s">
        <v>190</v>
      </c>
      <c r="T65" s="216"/>
    </row>
    <row r="66" spans="1:20" ht="48" customHeight="1" x14ac:dyDescent="0.25">
      <c r="A66" s="216"/>
      <c r="B66" s="394" t="s">
        <v>183</v>
      </c>
      <c r="C66" s="395" t="s">
        <v>184</v>
      </c>
      <c r="D66" s="394" t="s">
        <v>93</v>
      </c>
      <c r="E66" s="394" t="s">
        <v>190</v>
      </c>
      <c r="F66" s="394" t="s">
        <v>190</v>
      </c>
      <c r="G66" s="394" t="s">
        <v>190</v>
      </c>
      <c r="H66" s="394" t="s">
        <v>190</v>
      </c>
      <c r="I66" s="394" t="s">
        <v>190</v>
      </c>
      <c r="J66" s="394" t="s">
        <v>190</v>
      </c>
      <c r="K66" s="394" t="s">
        <v>190</v>
      </c>
      <c r="L66" s="394" t="s">
        <v>190</v>
      </c>
      <c r="M66" s="394" t="s">
        <v>190</v>
      </c>
      <c r="N66" s="394" t="s">
        <v>190</v>
      </c>
      <c r="O66" s="394" t="s">
        <v>190</v>
      </c>
      <c r="P66" s="394" t="s">
        <v>190</v>
      </c>
      <c r="Q66" s="394" t="s">
        <v>190</v>
      </c>
      <c r="R66" s="394" t="s">
        <v>190</v>
      </c>
      <c r="S66" s="394" t="s">
        <v>190</v>
      </c>
      <c r="T66" s="216"/>
    </row>
    <row r="67" spans="1:20" ht="33" customHeight="1" x14ac:dyDescent="0.25">
      <c r="B67" s="76" t="s">
        <v>183</v>
      </c>
      <c r="C67" s="399" t="s">
        <v>728</v>
      </c>
      <c r="D67" s="76" t="s">
        <v>727</v>
      </c>
      <c r="E67" s="76" t="s">
        <v>570</v>
      </c>
      <c r="F67" s="76" t="s">
        <v>571</v>
      </c>
      <c r="G67" s="76" t="s">
        <v>764</v>
      </c>
      <c r="H67" s="76" t="s">
        <v>765</v>
      </c>
      <c r="I67" s="76" t="s">
        <v>572</v>
      </c>
      <c r="J67" s="76" t="s">
        <v>572</v>
      </c>
      <c r="K67" s="76" t="s">
        <v>572</v>
      </c>
      <c r="L67" s="76" t="s">
        <v>572</v>
      </c>
      <c r="M67" s="400" t="s">
        <v>648</v>
      </c>
      <c r="N67" s="76" t="s">
        <v>766</v>
      </c>
      <c r="O67" s="400" t="s">
        <v>648</v>
      </c>
      <c r="P67" s="76" t="s">
        <v>572</v>
      </c>
      <c r="Q67" s="400" t="s">
        <v>648</v>
      </c>
      <c r="R67" s="400" t="s">
        <v>648</v>
      </c>
      <c r="S67" s="390" t="s">
        <v>572</v>
      </c>
    </row>
    <row r="68" spans="1:20" ht="33" customHeight="1" x14ac:dyDescent="0.25">
      <c r="B68" s="76" t="s">
        <v>183</v>
      </c>
      <c r="C68" s="399" t="s">
        <v>729</v>
      </c>
      <c r="D68" s="76" t="s">
        <v>730</v>
      </c>
      <c r="E68" s="76" t="s">
        <v>570</v>
      </c>
      <c r="F68" s="76" t="s">
        <v>571</v>
      </c>
      <c r="G68" s="76" t="s">
        <v>763</v>
      </c>
      <c r="H68" s="76" t="s">
        <v>765</v>
      </c>
      <c r="I68" s="76" t="s">
        <v>572</v>
      </c>
      <c r="J68" s="76" t="s">
        <v>572</v>
      </c>
      <c r="K68" s="76" t="s">
        <v>572</v>
      </c>
      <c r="L68" s="76" t="s">
        <v>572</v>
      </c>
      <c r="M68" s="400" t="s">
        <v>648</v>
      </c>
      <c r="N68" s="76" t="s">
        <v>766</v>
      </c>
      <c r="O68" s="400" t="s">
        <v>648</v>
      </c>
      <c r="P68" s="76" t="s">
        <v>572</v>
      </c>
      <c r="Q68" s="400" t="s">
        <v>648</v>
      </c>
      <c r="R68" s="400" t="s">
        <v>648</v>
      </c>
      <c r="S68" s="390" t="s">
        <v>572</v>
      </c>
    </row>
    <row r="69" spans="1:20" ht="33" customHeight="1" x14ac:dyDescent="0.25">
      <c r="B69" s="76" t="s">
        <v>183</v>
      </c>
      <c r="C69" s="399" t="s">
        <v>712</v>
      </c>
      <c r="D69" s="76" t="s">
        <v>733</v>
      </c>
      <c r="E69" s="76" t="s">
        <v>570</v>
      </c>
      <c r="F69" s="76" t="s">
        <v>571</v>
      </c>
      <c r="G69" s="76" t="s">
        <v>764</v>
      </c>
      <c r="H69" s="76" t="s">
        <v>765</v>
      </c>
      <c r="I69" s="76" t="s">
        <v>572</v>
      </c>
      <c r="J69" s="76" t="s">
        <v>572</v>
      </c>
      <c r="K69" s="76" t="s">
        <v>572</v>
      </c>
      <c r="L69" s="76" t="s">
        <v>572</v>
      </c>
      <c r="M69" s="400" t="s">
        <v>648</v>
      </c>
      <c r="N69" s="76" t="s">
        <v>766</v>
      </c>
      <c r="O69" s="400" t="s">
        <v>648</v>
      </c>
      <c r="P69" s="76" t="s">
        <v>572</v>
      </c>
      <c r="Q69" s="400" t="s">
        <v>648</v>
      </c>
      <c r="R69" s="400" t="s">
        <v>648</v>
      </c>
      <c r="S69" s="390" t="s">
        <v>572</v>
      </c>
    </row>
    <row r="70" spans="1:20" ht="33" customHeight="1" x14ac:dyDescent="0.25">
      <c r="B70" s="536" t="s">
        <v>283</v>
      </c>
      <c r="C70" s="537" t="s">
        <v>711</v>
      </c>
      <c r="D70" s="721" t="s">
        <v>829</v>
      </c>
      <c r="E70" s="380" t="s">
        <v>570</v>
      </c>
      <c r="F70" s="380" t="s">
        <v>571</v>
      </c>
      <c r="G70" s="390" t="s">
        <v>764</v>
      </c>
      <c r="H70" s="380" t="s">
        <v>765</v>
      </c>
      <c r="I70" s="380" t="s">
        <v>572</v>
      </c>
      <c r="J70" s="390" t="s">
        <v>572</v>
      </c>
      <c r="K70" s="390" t="s">
        <v>572</v>
      </c>
      <c r="L70" s="380" t="s">
        <v>648</v>
      </c>
      <c r="M70" s="380" t="s">
        <v>648</v>
      </c>
      <c r="N70" s="380" t="s">
        <v>766</v>
      </c>
      <c r="O70" s="380" t="s">
        <v>648</v>
      </c>
      <c r="P70" s="380" t="s">
        <v>572</v>
      </c>
      <c r="Q70" s="380" t="s">
        <v>648</v>
      </c>
      <c r="R70" s="380" t="s">
        <v>648</v>
      </c>
      <c r="S70" s="390" t="s">
        <v>572</v>
      </c>
    </row>
    <row r="71" spans="1:20" ht="33" customHeight="1" x14ac:dyDescent="0.25">
      <c r="B71" s="536" t="s">
        <v>283</v>
      </c>
      <c r="C71" s="537" t="s">
        <v>707</v>
      </c>
      <c r="D71" s="721" t="s">
        <v>830</v>
      </c>
      <c r="E71" s="380" t="s">
        <v>570</v>
      </c>
      <c r="F71" s="380" t="s">
        <v>571</v>
      </c>
      <c r="G71" s="390" t="s">
        <v>763</v>
      </c>
      <c r="H71" s="380" t="s">
        <v>765</v>
      </c>
      <c r="I71" s="380" t="s">
        <v>572</v>
      </c>
      <c r="J71" s="390" t="s">
        <v>572</v>
      </c>
      <c r="K71" s="390" t="s">
        <v>572</v>
      </c>
      <c r="L71" s="380" t="s">
        <v>648</v>
      </c>
      <c r="M71" s="380" t="s">
        <v>647</v>
      </c>
      <c r="N71" s="380" t="s">
        <v>766</v>
      </c>
      <c r="O71" s="380" t="s">
        <v>647</v>
      </c>
      <c r="P71" s="380" t="s">
        <v>572</v>
      </c>
      <c r="Q71" s="380" t="s">
        <v>572</v>
      </c>
      <c r="R71" s="380" t="s">
        <v>647</v>
      </c>
      <c r="S71" s="390" t="s">
        <v>572</v>
      </c>
    </row>
    <row r="72" spans="1:20" ht="33" customHeight="1" x14ac:dyDescent="0.25">
      <c r="B72" s="76" t="s">
        <v>183</v>
      </c>
      <c r="C72" s="399" t="s">
        <v>1715</v>
      </c>
      <c r="D72" s="76" t="s">
        <v>789</v>
      </c>
      <c r="E72" s="76" t="s">
        <v>570</v>
      </c>
      <c r="F72" s="76" t="s">
        <v>571</v>
      </c>
      <c r="G72" s="76" t="s">
        <v>763</v>
      </c>
      <c r="H72" s="76" t="s">
        <v>765</v>
      </c>
      <c r="I72" s="76" t="s">
        <v>572</v>
      </c>
      <c r="J72" s="76" t="s">
        <v>572</v>
      </c>
      <c r="K72" s="76" t="s">
        <v>572</v>
      </c>
      <c r="L72" s="76" t="s">
        <v>572</v>
      </c>
      <c r="M72" s="400" t="s">
        <v>648</v>
      </c>
      <c r="N72" s="76" t="s">
        <v>766</v>
      </c>
      <c r="O72" s="400" t="s">
        <v>648</v>
      </c>
      <c r="P72" s="76" t="s">
        <v>572</v>
      </c>
      <c r="Q72" s="400" t="s">
        <v>648</v>
      </c>
      <c r="R72" s="400" t="s">
        <v>648</v>
      </c>
      <c r="S72" s="76" t="s">
        <v>572</v>
      </c>
    </row>
    <row r="73" spans="1:20" ht="33" customHeight="1" x14ac:dyDescent="0.25">
      <c r="B73" s="76" t="s">
        <v>183</v>
      </c>
      <c r="C73" s="399" t="s">
        <v>743</v>
      </c>
      <c r="D73" s="76" t="s">
        <v>790</v>
      </c>
      <c r="E73" s="388" t="s">
        <v>570</v>
      </c>
      <c r="F73" s="388" t="s">
        <v>571</v>
      </c>
      <c r="G73" s="388" t="s">
        <v>764</v>
      </c>
      <c r="H73" s="388" t="s">
        <v>765</v>
      </c>
      <c r="I73" s="76" t="s">
        <v>572</v>
      </c>
      <c r="J73" s="76" t="s">
        <v>572</v>
      </c>
      <c r="K73" s="76" t="s">
        <v>572</v>
      </c>
      <c r="L73" s="76" t="s">
        <v>572</v>
      </c>
      <c r="M73" s="400" t="s">
        <v>647</v>
      </c>
      <c r="N73" s="76" t="s">
        <v>766</v>
      </c>
      <c r="O73" s="400" t="s">
        <v>647</v>
      </c>
      <c r="P73" s="76" t="s">
        <v>572</v>
      </c>
      <c r="Q73" s="76" t="s">
        <v>572</v>
      </c>
      <c r="R73" s="400" t="s">
        <v>647</v>
      </c>
      <c r="S73" s="76" t="s">
        <v>572</v>
      </c>
    </row>
    <row r="74" spans="1:20" ht="33" customHeight="1" x14ac:dyDescent="0.25">
      <c r="B74" s="76" t="s">
        <v>183</v>
      </c>
      <c r="C74" s="399" t="s">
        <v>756</v>
      </c>
      <c r="D74" s="76" t="s">
        <v>791</v>
      </c>
      <c r="E74" s="388" t="s">
        <v>570</v>
      </c>
      <c r="F74" s="388" t="s">
        <v>571</v>
      </c>
      <c r="G74" s="388" t="s">
        <v>764</v>
      </c>
      <c r="H74" s="388" t="s">
        <v>765</v>
      </c>
      <c r="I74" s="76" t="s">
        <v>572</v>
      </c>
      <c r="J74" s="76" t="s">
        <v>572</v>
      </c>
      <c r="K74" s="76" t="s">
        <v>572</v>
      </c>
      <c r="L74" s="76" t="s">
        <v>572</v>
      </c>
      <c r="M74" s="400" t="s">
        <v>647</v>
      </c>
      <c r="N74" s="76" t="s">
        <v>766</v>
      </c>
      <c r="O74" s="400" t="s">
        <v>647</v>
      </c>
      <c r="P74" s="76" t="s">
        <v>572</v>
      </c>
      <c r="Q74" s="76" t="s">
        <v>572</v>
      </c>
      <c r="R74" s="400" t="s">
        <v>647</v>
      </c>
      <c r="S74" s="76" t="s">
        <v>572</v>
      </c>
    </row>
    <row r="75" spans="1:20" ht="33" customHeight="1" x14ac:dyDescent="0.25">
      <c r="B75" s="76" t="s">
        <v>183</v>
      </c>
      <c r="C75" s="399" t="s">
        <v>749</v>
      </c>
      <c r="D75" s="76" t="s">
        <v>796</v>
      </c>
      <c r="E75" s="388" t="s">
        <v>570</v>
      </c>
      <c r="F75" s="388" t="s">
        <v>571</v>
      </c>
      <c r="G75" s="388" t="s">
        <v>764</v>
      </c>
      <c r="H75" s="388" t="s">
        <v>765</v>
      </c>
      <c r="I75" s="76" t="s">
        <v>572</v>
      </c>
      <c r="J75" s="76" t="s">
        <v>572</v>
      </c>
      <c r="K75" s="76" t="s">
        <v>572</v>
      </c>
      <c r="L75" s="76" t="s">
        <v>572</v>
      </c>
      <c r="M75" s="400" t="s">
        <v>648</v>
      </c>
      <c r="N75" s="76" t="s">
        <v>766</v>
      </c>
      <c r="O75" s="400" t="s">
        <v>648</v>
      </c>
      <c r="P75" s="76" t="s">
        <v>572</v>
      </c>
      <c r="Q75" s="400" t="s">
        <v>648</v>
      </c>
      <c r="R75" s="400" t="s">
        <v>648</v>
      </c>
      <c r="S75" s="76" t="s">
        <v>572</v>
      </c>
    </row>
    <row r="76" spans="1:20" ht="33" customHeight="1" x14ac:dyDescent="0.25">
      <c r="B76" s="388" t="s">
        <v>183</v>
      </c>
      <c r="C76" s="406" t="s">
        <v>805</v>
      </c>
      <c r="D76" s="388" t="s">
        <v>842</v>
      </c>
      <c r="E76" s="388" t="s">
        <v>570</v>
      </c>
      <c r="F76" s="388" t="s">
        <v>571</v>
      </c>
      <c r="G76" s="388" t="s">
        <v>764</v>
      </c>
      <c r="H76" s="388" t="s">
        <v>765</v>
      </c>
      <c r="I76" s="76" t="s">
        <v>572</v>
      </c>
      <c r="J76" s="76" t="s">
        <v>572</v>
      </c>
      <c r="K76" s="76" t="s">
        <v>572</v>
      </c>
      <c r="L76" s="76" t="s">
        <v>648</v>
      </c>
      <c r="M76" s="400" t="s">
        <v>648</v>
      </c>
      <c r="N76" s="76" t="s">
        <v>766</v>
      </c>
      <c r="O76" s="400" t="s">
        <v>648</v>
      </c>
      <c r="P76" s="76" t="s">
        <v>572</v>
      </c>
      <c r="Q76" s="400" t="s">
        <v>648</v>
      </c>
      <c r="R76" s="400" t="s">
        <v>648</v>
      </c>
      <c r="S76" s="76" t="s">
        <v>572</v>
      </c>
    </row>
    <row r="77" spans="1:20" ht="33" customHeight="1" x14ac:dyDescent="0.25">
      <c r="B77" s="686" t="s">
        <v>183</v>
      </c>
      <c r="C77" s="649" t="s">
        <v>1688</v>
      </c>
      <c r="D77" s="686" t="s">
        <v>1718</v>
      </c>
      <c r="E77" s="388" t="s">
        <v>570</v>
      </c>
      <c r="F77" s="388" t="s">
        <v>571</v>
      </c>
      <c r="G77" s="388" t="s">
        <v>764</v>
      </c>
      <c r="H77" s="388" t="s">
        <v>765</v>
      </c>
      <c r="I77" s="76" t="s">
        <v>572</v>
      </c>
      <c r="J77" s="76" t="s">
        <v>572</v>
      </c>
      <c r="K77" s="76" t="s">
        <v>572</v>
      </c>
      <c r="L77" s="76" t="s">
        <v>648</v>
      </c>
      <c r="M77" s="400" t="s">
        <v>648</v>
      </c>
      <c r="N77" s="76" t="s">
        <v>766</v>
      </c>
      <c r="O77" s="400" t="s">
        <v>648</v>
      </c>
      <c r="P77" s="76" t="s">
        <v>572</v>
      </c>
      <c r="Q77" s="76" t="s">
        <v>572</v>
      </c>
      <c r="R77" s="400" t="s">
        <v>647</v>
      </c>
      <c r="S77" s="76" t="s">
        <v>572</v>
      </c>
    </row>
    <row r="78" spans="1:20" ht="33" customHeight="1" x14ac:dyDescent="0.25">
      <c r="B78" s="76" t="s">
        <v>183</v>
      </c>
      <c r="C78" s="399" t="s">
        <v>732</v>
      </c>
      <c r="D78" s="76" t="s">
        <v>843</v>
      </c>
      <c r="E78" s="76" t="s">
        <v>570</v>
      </c>
      <c r="F78" s="76" t="s">
        <v>571</v>
      </c>
      <c r="G78" s="76" t="s">
        <v>763</v>
      </c>
      <c r="H78" s="76" t="s">
        <v>765</v>
      </c>
      <c r="I78" s="76" t="s">
        <v>572</v>
      </c>
      <c r="J78" s="76" t="s">
        <v>572</v>
      </c>
      <c r="K78" s="76" t="s">
        <v>572</v>
      </c>
      <c r="L78" s="76" t="s">
        <v>572</v>
      </c>
      <c r="M78" s="400" t="s">
        <v>647</v>
      </c>
      <c r="N78" s="76" t="s">
        <v>766</v>
      </c>
      <c r="O78" s="400" t="s">
        <v>647</v>
      </c>
      <c r="P78" s="76" t="s">
        <v>572</v>
      </c>
      <c r="Q78" s="76" t="s">
        <v>572</v>
      </c>
      <c r="R78" s="400" t="s">
        <v>647</v>
      </c>
      <c r="S78" s="76" t="s">
        <v>572</v>
      </c>
    </row>
    <row r="79" spans="1:20" ht="48" customHeight="1" x14ac:dyDescent="0.25">
      <c r="A79" s="216"/>
      <c r="B79" s="394" t="s">
        <v>185</v>
      </c>
      <c r="C79" s="395" t="s">
        <v>186</v>
      </c>
      <c r="D79" s="394" t="s">
        <v>93</v>
      </c>
      <c r="E79" s="394" t="s">
        <v>190</v>
      </c>
      <c r="F79" s="394" t="s">
        <v>190</v>
      </c>
      <c r="G79" s="394" t="s">
        <v>190</v>
      </c>
      <c r="H79" s="394" t="s">
        <v>190</v>
      </c>
      <c r="I79" s="394" t="s">
        <v>190</v>
      </c>
      <c r="J79" s="394" t="s">
        <v>190</v>
      </c>
      <c r="K79" s="394" t="s">
        <v>190</v>
      </c>
      <c r="L79" s="394" t="s">
        <v>190</v>
      </c>
      <c r="M79" s="394" t="s">
        <v>190</v>
      </c>
      <c r="N79" s="394" t="s">
        <v>190</v>
      </c>
      <c r="O79" s="394" t="s">
        <v>190</v>
      </c>
      <c r="P79" s="394" t="s">
        <v>190</v>
      </c>
      <c r="Q79" s="394" t="s">
        <v>190</v>
      </c>
      <c r="R79" s="394" t="s">
        <v>190</v>
      </c>
      <c r="S79" s="394" t="s">
        <v>190</v>
      </c>
      <c r="T79" s="216"/>
    </row>
    <row r="80" spans="1:20" ht="48" customHeight="1" x14ac:dyDescent="0.25">
      <c r="A80" s="216"/>
      <c r="B80" s="394" t="s">
        <v>187</v>
      </c>
      <c r="C80" s="395" t="s">
        <v>188</v>
      </c>
      <c r="D80" s="394" t="s">
        <v>93</v>
      </c>
      <c r="E80" s="394" t="s">
        <v>190</v>
      </c>
      <c r="F80" s="394" t="s">
        <v>190</v>
      </c>
      <c r="G80" s="394" t="s">
        <v>190</v>
      </c>
      <c r="H80" s="394" t="s">
        <v>190</v>
      </c>
      <c r="I80" s="394" t="s">
        <v>190</v>
      </c>
      <c r="J80" s="394" t="s">
        <v>190</v>
      </c>
      <c r="K80" s="394" t="s">
        <v>190</v>
      </c>
      <c r="L80" s="394" t="s">
        <v>190</v>
      </c>
      <c r="M80" s="394" t="s">
        <v>190</v>
      </c>
      <c r="N80" s="394" t="s">
        <v>190</v>
      </c>
      <c r="O80" s="394" t="s">
        <v>190</v>
      </c>
      <c r="P80" s="394" t="s">
        <v>190</v>
      </c>
      <c r="Q80" s="394" t="s">
        <v>190</v>
      </c>
      <c r="R80" s="394" t="s">
        <v>190</v>
      </c>
      <c r="S80" s="394" t="s">
        <v>190</v>
      </c>
      <c r="T80" s="216"/>
    </row>
    <row r="81" spans="1:20" ht="33" customHeight="1" x14ac:dyDescent="0.25">
      <c r="B81" s="76" t="s">
        <v>187</v>
      </c>
      <c r="C81" s="399" t="s">
        <v>713</v>
      </c>
      <c r="D81" s="76" t="s">
        <v>794</v>
      </c>
      <c r="E81" s="76" t="s">
        <v>570</v>
      </c>
      <c r="F81" s="76" t="s">
        <v>571</v>
      </c>
      <c r="G81" s="76" t="s">
        <v>763</v>
      </c>
      <c r="H81" s="76" t="s">
        <v>765</v>
      </c>
      <c r="I81" s="76" t="s">
        <v>572</v>
      </c>
      <c r="J81" s="76" t="s">
        <v>572</v>
      </c>
      <c r="K81" s="76" t="s">
        <v>572</v>
      </c>
      <c r="L81" s="76" t="s">
        <v>572</v>
      </c>
      <c r="M81" s="76" t="s">
        <v>572</v>
      </c>
      <c r="N81" s="76" t="s">
        <v>573</v>
      </c>
      <c r="O81" s="76" t="s">
        <v>572</v>
      </c>
      <c r="P81" s="76" t="s">
        <v>572</v>
      </c>
      <c r="Q81" s="76" t="s">
        <v>572</v>
      </c>
      <c r="R81" s="76" t="s">
        <v>572</v>
      </c>
      <c r="S81" s="76" t="s">
        <v>572</v>
      </c>
    </row>
    <row r="82" spans="1:20" ht="33" customHeight="1" x14ac:dyDescent="0.25">
      <c r="B82" s="76" t="s">
        <v>187</v>
      </c>
      <c r="C82" s="399" t="s">
        <v>714</v>
      </c>
      <c r="D82" s="76" t="s">
        <v>844</v>
      </c>
      <c r="E82" s="76" t="s">
        <v>570</v>
      </c>
      <c r="F82" s="76" t="s">
        <v>571</v>
      </c>
      <c r="G82" s="76" t="s">
        <v>763</v>
      </c>
      <c r="H82" s="76" t="s">
        <v>765</v>
      </c>
      <c r="I82" s="76" t="s">
        <v>572</v>
      </c>
      <c r="J82" s="76" t="s">
        <v>572</v>
      </c>
      <c r="K82" s="76" t="s">
        <v>572</v>
      </c>
      <c r="L82" s="76" t="s">
        <v>572</v>
      </c>
      <c r="M82" s="76" t="s">
        <v>572</v>
      </c>
      <c r="N82" s="76" t="s">
        <v>573</v>
      </c>
      <c r="O82" s="76" t="s">
        <v>572</v>
      </c>
      <c r="P82" s="76" t="s">
        <v>572</v>
      </c>
      <c r="Q82" s="76" t="s">
        <v>572</v>
      </c>
      <c r="R82" s="76" t="s">
        <v>572</v>
      </c>
      <c r="S82" s="76" t="s">
        <v>572</v>
      </c>
    </row>
    <row r="83" spans="1:20" ht="33" customHeight="1" x14ac:dyDescent="0.25">
      <c r="B83" s="76" t="s">
        <v>187</v>
      </c>
      <c r="C83" s="399" t="s">
        <v>715</v>
      </c>
      <c r="D83" s="76" t="s">
        <v>845</v>
      </c>
      <c r="E83" s="76" t="s">
        <v>570</v>
      </c>
      <c r="F83" s="76" t="s">
        <v>571</v>
      </c>
      <c r="G83" s="76" t="s">
        <v>763</v>
      </c>
      <c r="H83" s="76" t="s">
        <v>765</v>
      </c>
      <c r="I83" s="76" t="s">
        <v>572</v>
      </c>
      <c r="J83" s="76" t="s">
        <v>572</v>
      </c>
      <c r="K83" s="76" t="s">
        <v>572</v>
      </c>
      <c r="L83" s="76" t="s">
        <v>572</v>
      </c>
      <c r="M83" s="76" t="s">
        <v>572</v>
      </c>
      <c r="N83" s="76" t="s">
        <v>573</v>
      </c>
      <c r="O83" s="76" t="s">
        <v>572</v>
      </c>
      <c r="P83" s="76" t="s">
        <v>572</v>
      </c>
      <c r="Q83" s="76" t="s">
        <v>572</v>
      </c>
      <c r="R83" s="76" t="s">
        <v>572</v>
      </c>
      <c r="S83" s="76" t="s">
        <v>572</v>
      </c>
    </row>
    <row r="84" spans="1:20" ht="33" customHeight="1" x14ac:dyDescent="0.25">
      <c r="B84" s="76" t="s">
        <v>187</v>
      </c>
      <c r="C84" s="544" t="s">
        <v>761</v>
      </c>
      <c r="D84" s="380" t="s">
        <v>847</v>
      </c>
      <c r="E84" s="76" t="s">
        <v>570</v>
      </c>
      <c r="F84" s="76" t="s">
        <v>571</v>
      </c>
      <c r="G84" s="76" t="s">
        <v>763</v>
      </c>
      <c r="H84" s="76" t="s">
        <v>765</v>
      </c>
      <c r="I84" s="539" t="s">
        <v>572</v>
      </c>
      <c r="J84" s="539" t="s">
        <v>572</v>
      </c>
      <c r="K84" s="539" t="s">
        <v>572</v>
      </c>
      <c r="L84" s="539" t="s">
        <v>572</v>
      </c>
      <c r="M84" s="539" t="s">
        <v>572</v>
      </c>
      <c r="N84" s="539" t="s">
        <v>573</v>
      </c>
      <c r="O84" s="539" t="s">
        <v>572</v>
      </c>
      <c r="P84" s="539" t="s">
        <v>572</v>
      </c>
      <c r="Q84" s="539" t="s">
        <v>572</v>
      </c>
      <c r="R84" s="539" t="s">
        <v>572</v>
      </c>
      <c r="S84" s="539" t="s">
        <v>572</v>
      </c>
    </row>
    <row r="85" spans="1:20" x14ac:dyDescent="0.25">
      <c r="A85" s="216"/>
      <c r="B85" s="216"/>
      <c r="C85" s="216"/>
      <c r="D85" s="216"/>
      <c r="E85" s="216"/>
      <c r="F85" s="223"/>
      <c r="G85" s="216"/>
      <c r="H85" s="216"/>
      <c r="I85" s="216"/>
      <c r="J85" s="216"/>
      <c r="K85" s="216"/>
      <c r="L85" s="216"/>
      <c r="M85" s="216"/>
      <c r="N85" s="216"/>
      <c r="O85" s="216"/>
      <c r="P85" s="216"/>
      <c r="Q85" s="216"/>
      <c r="R85" s="216"/>
      <c r="S85" s="216"/>
      <c r="T85" s="216"/>
    </row>
  </sheetData>
  <sheetProtection formatCells="0" formatColumns="0" formatRows="0" insertColumns="0" insertRows="0" insertHyperlinks="0" deleteColumns="0" deleteRows="0" sort="0" autoFilter="0" pivotTables="0"/>
  <autoFilter ref="B14:WWL84" xr:uid="{00000000-0009-0000-0000-00000D000000}"/>
  <mergeCells count="9">
    <mergeCell ref="B11:S11"/>
    <mergeCell ref="B12:S12"/>
    <mergeCell ref="R1:S1"/>
    <mergeCell ref="R2:S2"/>
    <mergeCell ref="R3:S3"/>
    <mergeCell ref="B6:S6"/>
    <mergeCell ref="B8:S8"/>
    <mergeCell ref="B9:S9"/>
    <mergeCell ref="B10:S10"/>
  </mergeCells>
  <conditionalFormatting sqref="B84 B35:B46 C39:C46 D39:D48 E26:S27 E70:S71 E29:S34 I28 O28 R28 S67:S70">
    <cfRule type="containsText" dxfId="157" priority="33" operator="containsText" text="Наименование инвестиционного проекта">
      <formula>NOT(ISERROR(SEARCH("Наименование инвестиционного проекта",B26)))</formula>
    </cfRule>
  </conditionalFormatting>
  <conditionalFormatting sqref="B63:C63 C35:S38 D15:S16 D17:D24 E17:S25 B47:C48 B49:S50 D58:S59 B60:S62 E48:S48 E47:T47 B54:S57 D51:S53 B64:S69 B82:D83 I82:S83 E82:H84 B78:S81 E77:S77 E76:R76 B75:R75 S75:S76 B72:S74">
    <cfRule type="containsText" dxfId="156" priority="44" operator="containsText" text="Наименование инвестиционного проекта">
      <formula>NOT(ISERROR(SEARCH("Наименование инвестиционного проекта",B15)))</formula>
    </cfRule>
  </conditionalFormatting>
  <conditionalFormatting sqref="B63:C63 B35:S38 D15:S16 D17:D24 B49:S50 D58:S59 B60:S62 B26:C27 B84 E48:S48 E47:T47 B54:S57 D51:S53 B82:D83 I82:S83 E82:H84 B39:D48 E17:S27 B34:D34 B78:S81 E29:S34 I28 O28 R28 E77:S77 E76:R76 B75:R75 S75:S76 B64:S74">
    <cfRule type="cellIs" dxfId="155" priority="43" operator="equal">
      <formula>0</formula>
    </cfRule>
  </conditionalFormatting>
  <conditionalFormatting sqref="B15:C15 B24:C24 B23">
    <cfRule type="cellIs" dxfId="154" priority="42" operator="equal">
      <formula>0</formula>
    </cfRule>
  </conditionalFormatting>
  <conditionalFormatting sqref="B25 D25">
    <cfRule type="cellIs" dxfId="153" priority="41" operator="equal">
      <formula>0</formula>
    </cfRule>
  </conditionalFormatting>
  <conditionalFormatting sqref="B29 D29 B32:D33 B30:C31">
    <cfRule type="cellIs" dxfId="152" priority="40" operator="equal">
      <formula>0</formula>
    </cfRule>
  </conditionalFormatting>
  <conditionalFormatting sqref="B51:C51">
    <cfRule type="cellIs" dxfId="151" priority="38" operator="equal">
      <formula>0</formula>
    </cfRule>
  </conditionalFormatting>
  <conditionalFormatting sqref="B52:C53">
    <cfRule type="cellIs" dxfId="150" priority="37" operator="equal">
      <formula>0</formula>
    </cfRule>
  </conditionalFormatting>
  <conditionalFormatting sqref="C25">
    <cfRule type="cellIs" dxfId="149" priority="36" operator="equal">
      <formula>0</formula>
    </cfRule>
  </conditionalFormatting>
  <conditionalFormatting sqref="C29">
    <cfRule type="cellIs" dxfId="148" priority="35" operator="equal">
      <formula>0</formula>
    </cfRule>
  </conditionalFormatting>
  <conditionalFormatting sqref="C22:C23">
    <cfRule type="cellIs" dxfId="147" priority="34" operator="equal">
      <formula>0</formula>
    </cfRule>
  </conditionalFormatting>
  <conditionalFormatting sqref="B58:C58">
    <cfRule type="cellIs" dxfId="146" priority="32" operator="equal">
      <formula>0</formula>
    </cfRule>
  </conditionalFormatting>
  <conditionalFormatting sqref="B59:C59">
    <cfRule type="cellIs" dxfId="145" priority="31" operator="equal">
      <formula>0</formula>
    </cfRule>
  </conditionalFormatting>
  <conditionalFormatting sqref="D63:S63">
    <cfRule type="cellIs" dxfId="144" priority="30" operator="equal">
      <formula>0</formula>
    </cfRule>
  </conditionalFormatting>
  <conditionalFormatting sqref="B15">
    <cfRule type="cellIs" dxfId="143" priority="29" operator="equal">
      <formula>0</formula>
    </cfRule>
  </conditionalFormatting>
  <conditionalFormatting sqref="D30:D31">
    <cfRule type="cellIs" dxfId="142" priority="28" operator="equal">
      <formula>0</formula>
    </cfRule>
  </conditionalFormatting>
  <conditionalFormatting sqref="D26:D27">
    <cfRule type="cellIs" dxfId="141" priority="27" operator="equal">
      <formula>0</formula>
    </cfRule>
  </conditionalFormatting>
  <conditionalFormatting sqref="C84">
    <cfRule type="cellIs" dxfId="140" priority="23" operator="equal">
      <formula>0</formula>
    </cfRule>
  </conditionalFormatting>
  <conditionalFormatting sqref="D84">
    <cfRule type="containsText" dxfId="139" priority="17" operator="containsText" text="Наименование инвестиционного проекта">
      <formula>NOT(ISERROR(SEARCH("Наименование инвестиционного проекта",D84)))</formula>
    </cfRule>
  </conditionalFormatting>
  <conditionalFormatting sqref="D84">
    <cfRule type="cellIs" dxfId="138" priority="16" operator="equal">
      <formula>0</formula>
    </cfRule>
  </conditionalFormatting>
  <conditionalFormatting sqref="B76:D77">
    <cfRule type="cellIs" dxfId="137" priority="6" operator="equal">
      <formula>0</formula>
    </cfRule>
  </conditionalFormatting>
  <conditionalFormatting sqref="B76:D77">
    <cfRule type="containsText" dxfId="136" priority="7" operator="containsText" text="Наименование инвестиционного проекта">
      <formula>NOT(ISERROR(SEARCH("Наименование инвестиционного проекта",B76)))</formula>
    </cfRule>
  </conditionalFormatting>
  <conditionalFormatting sqref="D28">
    <cfRule type="cellIs" dxfId="135" priority="1" operator="equal">
      <formula>0</formula>
    </cfRule>
  </conditionalFormatting>
  <conditionalFormatting sqref="B28">
    <cfRule type="cellIs" dxfId="134" priority="5" operator="equal">
      <formula>0</formula>
    </cfRule>
  </conditionalFormatting>
  <conditionalFormatting sqref="C28">
    <cfRule type="cellIs" dxfId="133" priority="3" operator="equal">
      <formula>0</formula>
    </cfRule>
  </conditionalFormatting>
  <conditionalFormatting sqref="C28">
    <cfRule type="containsText" dxfId="132" priority="4" operator="containsText" text="Наименование инвестиционного проекта">
      <formula>NOT(ISERROR(SEARCH("Наименование инвестиционного проекта",C28)))</formula>
    </cfRule>
  </conditionalFormatting>
  <conditionalFormatting sqref="D28">
    <cfRule type="containsText" dxfId="131" priority="2" operator="containsText" text="Наименование инвестиционного проекта">
      <formula>NOT(ISERROR(SEARCH("Наименование инвестиционного проекта",D28)))</formula>
    </cfRule>
  </conditionalFormatting>
  <pageMargins left="0.70866141732283472" right="0.70866141732283472" top="0.74803149606299213" bottom="0.74803149606299213" header="0.31496062992125984" footer="0.31496062992125984"/>
  <pageSetup paperSize="8" scale="1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39997558519241921"/>
    <pageSetUpPr fitToPage="1"/>
  </sheetPr>
  <dimension ref="A1:AN66"/>
  <sheetViews>
    <sheetView view="pageBreakPreview" zoomScale="55" zoomScaleNormal="50" zoomScaleSheetLayoutView="55" workbookViewId="0">
      <pane xSplit="3" ySplit="21" topLeftCell="D46" activePane="bottomRight" state="frozen"/>
      <selection activeCell="A17" sqref="A17"/>
      <selection pane="topRight" activeCell="D17" sqref="D17"/>
      <selection pane="bottomLeft" activeCell="A22" sqref="A22"/>
      <selection pane="bottomRight" activeCell="B7" sqref="B7:AJ7"/>
    </sheetView>
  </sheetViews>
  <sheetFormatPr defaultRowHeight="15" x14ac:dyDescent="0.2"/>
  <cols>
    <col min="1" max="1" width="5.42578125" style="229" customWidth="1"/>
    <col min="2" max="2" width="17.42578125" style="229" customWidth="1"/>
    <col min="3" max="3" width="112.7109375" style="271" customWidth="1"/>
    <col min="4" max="4" width="30.85546875" style="228" customWidth="1"/>
    <col min="5" max="6" width="35.5703125" style="228" customWidth="1"/>
    <col min="7" max="7" width="53.28515625" style="229" customWidth="1"/>
    <col min="8" max="8" width="23.42578125" style="229" customWidth="1"/>
    <col min="9" max="9" width="36.140625" style="229" customWidth="1"/>
    <col min="10" max="10" width="26.7109375" style="229" customWidth="1"/>
    <col min="11" max="11" width="22.7109375" style="228" customWidth="1"/>
    <col min="12" max="12" width="21.85546875" style="229" customWidth="1"/>
    <col min="13" max="13" width="32.5703125" style="229" customWidth="1"/>
    <col min="14" max="14" width="23" style="229" customWidth="1"/>
    <col min="15" max="15" width="26.28515625" style="229" customWidth="1"/>
    <col min="16" max="16" width="18.42578125" style="229" customWidth="1"/>
    <col min="17" max="17" width="19.85546875" style="229" customWidth="1"/>
    <col min="18" max="18" width="51.7109375" style="229" customWidth="1"/>
    <col min="19" max="19" width="36" style="229" customWidth="1"/>
    <col min="20" max="20" width="30.140625" style="229" customWidth="1"/>
    <col min="21" max="21" width="30.140625" style="230" customWidth="1"/>
    <col min="22" max="22" width="34.42578125" style="229" customWidth="1"/>
    <col min="23" max="24" width="28.140625" style="229" customWidth="1"/>
    <col min="25" max="25" width="27.7109375" style="229" customWidth="1"/>
    <col min="26" max="27" width="18" style="229" customWidth="1"/>
    <col min="28" max="31" width="19" style="229" customWidth="1"/>
    <col min="32" max="32" width="22.5703125" style="229" customWidth="1"/>
    <col min="33" max="33" width="24.7109375" style="229" customWidth="1"/>
    <col min="34" max="34" width="36.7109375" style="229" customWidth="1"/>
    <col min="35" max="36" width="43.140625" style="229" customWidth="1"/>
    <col min="37" max="37" width="6.140625" style="229" customWidth="1"/>
    <col min="38" max="38" width="17.7109375" style="229" customWidth="1"/>
    <col min="39" max="16384" width="9.140625" style="229"/>
  </cols>
  <sheetData>
    <row r="1" spans="2:36" x14ac:dyDescent="0.2">
      <c r="B1" s="225"/>
      <c r="C1" s="226"/>
      <c r="D1" s="227"/>
      <c r="AH1" s="231"/>
      <c r="AI1" s="231"/>
      <c r="AJ1" s="231"/>
    </row>
    <row r="2" spans="2:36" s="233" customFormat="1" ht="15.75" x14ac:dyDescent="0.25">
      <c r="B2" s="1282"/>
      <c r="C2" s="1282"/>
      <c r="D2" s="1282"/>
      <c r="E2" s="1282"/>
      <c r="F2" s="1282"/>
      <c r="G2" s="1282"/>
      <c r="H2" s="1282"/>
      <c r="I2" s="1282"/>
      <c r="J2" s="1282"/>
      <c r="K2" s="1282"/>
      <c r="L2" s="1282"/>
      <c r="M2" s="1282"/>
      <c r="N2" s="1282"/>
      <c r="O2" s="1282"/>
      <c r="P2" s="1282"/>
      <c r="Q2" s="1282"/>
      <c r="R2" s="1282"/>
      <c r="S2" s="1282"/>
      <c r="T2" s="1282"/>
      <c r="U2" s="1282"/>
      <c r="V2" s="1282"/>
      <c r="W2" s="1282"/>
      <c r="X2" s="1282"/>
      <c r="Y2" s="1282"/>
      <c r="Z2" s="1282"/>
      <c r="AA2" s="1282"/>
      <c r="AB2" s="1282"/>
      <c r="AC2" s="1282"/>
      <c r="AD2" s="1282"/>
      <c r="AE2" s="1282"/>
      <c r="AF2" s="1282"/>
      <c r="AG2" s="232"/>
      <c r="AH2" s="232"/>
      <c r="AI2" s="232"/>
      <c r="AJ2" s="232"/>
    </row>
    <row r="3" spans="2:36" s="233" customFormat="1" ht="15.75" x14ac:dyDescent="0.25">
      <c r="B3" s="1282"/>
      <c r="C3" s="1282"/>
      <c r="D3" s="1282"/>
      <c r="E3" s="1282"/>
      <c r="F3" s="1282"/>
      <c r="G3" s="1282"/>
      <c r="H3" s="1282"/>
      <c r="I3" s="1282"/>
      <c r="J3" s="1282"/>
      <c r="K3" s="1282"/>
      <c r="L3" s="1282"/>
      <c r="M3" s="1282"/>
      <c r="N3" s="1282"/>
      <c r="O3" s="1282"/>
      <c r="P3" s="1282"/>
      <c r="Q3" s="1282"/>
      <c r="R3" s="1282"/>
      <c r="S3" s="1282"/>
      <c r="T3" s="1282"/>
      <c r="U3" s="1282"/>
      <c r="V3" s="1282"/>
      <c r="W3" s="1282"/>
      <c r="X3" s="1282"/>
      <c r="Y3" s="1282"/>
      <c r="Z3" s="1282"/>
      <c r="AA3" s="1282"/>
      <c r="AB3" s="1282"/>
      <c r="AC3" s="1282"/>
      <c r="AD3" s="1282"/>
      <c r="AE3" s="1282"/>
      <c r="AF3" s="1282"/>
      <c r="AG3" s="234"/>
      <c r="AH3" s="234"/>
      <c r="AI3" s="234"/>
      <c r="AJ3" s="234"/>
    </row>
    <row r="4" spans="2:36" s="233" customFormat="1" ht="15.75" x14ac:dyDescent="0.25">
      <c r="B4" s="1283" t="s">
        <v>575</v>
      </c>
      <c r="C4" s="1283"/>
      <c r="D4" s="1283"/>
      <c r="E4" s="1283"/>
      <c r="F4" s="1283"/>
      <c r="G4" s="1283"/>
      <c r="H4" s="1283"/>
      <c r="I4" s="1283"/>
      <c r="J4" s="1283"/>
      <c r="K4" s="1283"/>
      <c r="L4" s="1283"/>
      <c r="M4" s="1283"/>
      <c r="N4" s="1283"/>
      <c r="O4" s="1283"/>
      <c r="P4" s="1283"/>
      <c r="Q4" s="1283"/>
      <c r="R4" s="1283"/>
      <c r="S4" s="1283"/>
      <c r="T4" s="1283"/>
      <c r="U4" s="1283"/>
      <c r="V4" s="1283"/>
      <c r="W4" s="1283"/>
      <c r="X4" s="1283"/>
      <c r="Y4" s="1283"/>
      <c r="Z4" s="1283"/>
      <c r="AA4" s="1283"/>
      <c r="AB4" s="1283"/>
      <c r="AC4" s="1283"/>
      <c r="AD4" s="1283"/>
      <c r="AE4" s="1283"/>
      <c r="AF4" s="1283"/>
      <c r="AG4" s="235"/>
      <c r="AH4" s="235"/>
      <c r="AI4" s="235"/>
      <c r="AJ4" s="235"/>
    </row>
    <row r="5" spans="2:36" s="233" customFormat="1" ht="15.75" x14ac:dyDescent="0.25">
      <c r="AG5" s="236"/>
      <c r="AH5" s="236"/>
      <c r="AI5" s="236"/>
      <c r="AJ5" s="236"/>
    </row>
    <row r="6" spans="2:36" s="233" customFormat="1" ht="15.75" x14ac:dyDescent="0.25">
      <c r="B6" s="1284"/>
      <c r="C6" s="1284"/>
      <c r="D6" s="1284"/>
      <c r="E6" s="1284"/>
      <c r="F6" s="1284"/>
      <c r="G6" s="1284"/>
      <c r="H6" s="1284"/>
      <c r="I6" s="1284"/>
      <c r="J6" s="1284"/>
      <c r="K6" s="1284"/>
      <c r="L6" s="1284"/>
      <c r="M6" s="1284"/>
      <c r="N6" s="1284"/>
      <c r="O6" s="1284"/>
      <c r="P6" s="1284"/>
      <c r="Q6" s="1284"/>
      <c r="R6" s="1284"/>
      <c r="S6" s="1284"/>
      <c r="T6" s="1284"/>
      <c r="U6" s="1284"/>
      <c r="V6" s="1284"/>
      <c r="W6" s="1284"/>
      <c r="X6" s="1284"/>
      <c r="Y6" s="1284"/>
      <c r="Z6" s="1284"/>
      <c r="AA6" s="1284"/>
      <c r="AB6" s="1284"/>
      <c r="AC6" s="1284"/>
      <c r="AD6" s="1284"/>
      <c r="AE6" s="1284"/>
      <c r="AF6" s="1284"/>
    </row>
    <row r="7" spans="2:36" s="233" customFormat="1" ht="15.75" x14ac:dyDescent="0.25">
      <c r="B7" s="1281" t="s">
        <v>576</v>
      </c>
      <c r="C7" s="1281"/>
      <c r="D7" s="1281"/>
      <c r="E7" s="1281"/>
      <c r="F7" s="1281"/>
      <c r="G7" s="1281"/>
      <c r="H7" s="1281"/>
      <c r="I7" s="1281"/>
      <c r="J7" s="1281"/>
      <c r="K7" s="1281"/>
      <c r="L7" s="1281"/>
      <c r="M7" s="1281"/>
      <c r="N7" s="1281"/>
      <c r="O7" s="1281"/>
      <c r="P7" s="1281"/>
      <c r="Q7" s="1281"/>
      <c r="R7" s="1281"/>
      <c r="S7" s="1281"/>
      <c r="T7" s="1281"/>
      <c r="U7" s="1281"/>
      <c r="V7" s="1281"/>
      <c r="W7" s="1281"/>
      <c r="X7" s="1281"/>
      <c r="Y7" s="1281"/>
      <c r="Z7" s="1281"/>
      <c r="AA7" s="1281"/>
      <c r="AB7" s="1281"/>
      <c r="AC7" s="1281"/>
      <c r="AD7" s="1281"/>
      <c r="AE7" s="1281"/>
      <c r="AF7" s="1281"/>
      <c r="AG7" s="1281"/>
      <c r="AH7" s="1281"/>
      <c r="AI7" s="1281"/>
      <c r="AJ7" s="1281"/>
    </row>
    <row r="8" spans="2:36" s="233" customFormat="1" ht="15.75" x14ac:dyDescent="0.25">
      <c r="B8" s="237"/>
      <c r="C8" s="237"/>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row>
    <row r="9" spans="2:36" s="233" customFormat="1" ht="15.75" x14ac:dyDescent="0.25">
      <c r="B9" s="1281" t="s">
        <v>577</v>
      </c>
      <c r="C9" s="1281"/>
      <c r="D9" s="1281"/>
      <c r="E9" s="1281"/>
      <c r="F9" s="1281"/>
      <c r="G9" s="1281"/>
      <c r="H9" s="1281"/>
      <c r="I9" s="1281"/>
      <c r="J9" s="1281"/>
      <c r="K9" s="1281"/>
      <c r="L9" s="1281"/>
      <c r="M9" s="1281"/>
      <c r="N9" s="1281"/>
      <c r="O9" s="1281"/>
      <c r="P9" s="1281"/>
      <c r="Q9" s="1281"/>
      <c r="R9" s="1281"/>
      <c r="S9" s="1281"/>
      <c r="T9" s="1281"/>
      <c r="U9" s="1281"/>
      <c r="V9" s="1281"/>
      <c r="W9" s="1281"/>
      <c r="X9" s="1281"/>
      <c r="Y9" s="1281"/>
      <c r="Z9" s="1281"/>
      <c r="AA9" s="1281"/>
      <c r="AB9" s="1281"/>
      <c r="AC9" s="1281"/>
      <c r="AD9" s="1281"/>
      <c r="AE9" s="1281"/>
      <c r="AF9" s="1281"/>
      <c r="AG9" s="1281"/>
      <c r="AH9" s="1281"/>
      <c r="AI9" s="1281"/>
      <c r="AJ9" s="1281"/>
    </row>
    <row r="10" spans="2:36" ht="15.75" x14ac:dyDescent="0.2">
      <c r="B10" s="238"/>
      <c r="C10" s="239"/>
      <c r="D10" s="240"/>
      <c r="E10" s="241"/>
      <c r="F10" s="241"/>
      <c r="G10" s="242"/>
      <c r="H10" s="242"/>
      <c r="I10" s="242"/>
      <c r="J10" s="242"/>
      <c r="K10" s="242"/>
      <c r="L10" s="242"/>
      <c r="M10" s="231"/>
      <c r="N10" s="231"/>
      <c r="O10" s="243"/>
      <c r="P10" s="231"/>
      <c r="Q10" s="231"/>
      <c r="R10" s="231"/>
      <c r="S10" s="231"/>
      <c r="T10" s="243"/>
      <c r="U10" s="244"/>
      <c r="V10" s="231"/>
      <c r="W10" s="231"/>
      <c r="X10" s="231"/>
      <c r="Z10" s="238"/>
      <c r="AA10" s="245"/>
      <c r="AG10" s="245"/>
      <c r="AH10" s="238"/>
      <c r="AI10" s="238"/>
      <c r="AJ10" s="238"/>
    </row>
    <row r="11" spans="2:36" s="246" customFormat="1" ht="15.75" x14ac:dyDescent="0.25">
      <c r="B11" s="1254" t="s">
        <v>767</v>
      </c>
      <c r="C11" s="1254"/>
      <c r="D11" s="1254"/>
      <c r="E11" s="1254"/>
      <c r="F11" s="1254"/>
      <c r="G11" s="1254"/>
      <c r="H11" s="1254"/>
      <c r="I11" s="1254"/>
      <c r="J11" s="1254"/>
      <c r="K11" s="1254"/>
      <c r="L11" s="1254"/>
      <c r="M11" s="1254"/>
      <c r="N11" s="1254"/>
      <c r="O11" s="1254"/>
      <c r="P11" s="1254"/>
      <c r="Q11" s="1254"/>
      <c r="R11" s="1254"/>
      <c r="S11" s="1254"/>
      <c r="T11" s="1254"/>
      <c r="U11" s="1254"/>
      <c r="V11" s="1254"/>
      <c r="W11" s="1254"/>
      <c r="X11" s="1254"/>
      <c r="Y11" s="1254"/>
      <c r="Z11" s="1254"/>
      <c r="AA11" s="1254"/>
      <c r="AB11" s="1254"/>
      <c r="AC11" s="1254"/>
      <c r="AD11" s="1254"/>
      <c r="AE11" s="1254"/>
      <c r="AF11" s="1254"/>
      <c r="AG11" s="1254"/>
      <c r="AH11" s="1254"/>
      <c r="AI11" s="1254"/>
      <c r="AJ11" s="1254"/>
    </row>
    <row r="12" spans="2:36" s="246" customFormat="1" ht="15.75" x14ac:dyDescent="0.25">
      <c r="B12" s="1255" t="s">
        <v>578</v>
      </c>
      <c r="C12" s="1256"/>
      <c r="D12" s="1256"/>
      <c r="E12" s="1256"/>
      <c r="F12" s="1256"/>
      <c r="G12" s="1256"/>
      <c r="H12" s="1256"/>
      <c r="I12" s="1256"/>
      <c r="J12" s="1256"/>
      <c r="K12" s="1256"/>
      <c r="L12" s="1256"/>
      <c r="M12" s="1256"/>
      <c r="N12" s="1256"/>
      <c r="O12" s="1256"/>
      <c r="P12" s="1256"/>
      <c r="Q12" s="1256"/>
      <c r="R12" s="1256"/>
      <c r="S12" s="1256"/>
      <c r="T12" s="1256"/>
      <c r="U12" s="1256"/>
      <c r="V12" s="1256"/>
      <c r="W12" s="1256"/>
      <c r="X12" s="1256"/>
      <c r="Y12" s="1256"/>
      <c r="Z12" s="1256"/>
      <c r="AA12" s="1256"/>
      <c r="AB12" s="1256"/>
      <c r="AC12" s="1256"/>
      <c r="AD12" s="1256"/>
      <c r="AE12" s="1256"/>
      <c r="AF12" s="1256"/>
      <c r="AG12" s="1256"/>
      <c r="AH12" s="1256"/>
      <c r="AI12" s="1256"/>
      <c r="AJ12" s="1256"/>
    </row>
    <row r="13" spans="2:36" s="246" customFormat="1" ht="15.75" x14ac:dyDescent="0.25">
      <c r="B13" s="247"/>
      <c r="C13" s="248"/>
      <c r="D13" s="248"/>
      <c r="E13" s="248"/>
      <c r="F13" s="248"/>
      <c r="G13" s="248"/>
      <c r="H13" s="248"/>
      <c r="I13" s="248"/>
      <c r="J13" s="248"/>
      <c r="K13" s="248"/>
      <c r="L13" s="248"/>
      <c r="M13" s="248"/>
      <c r="N13" s="248"/>
      <c r="O13" s="248"/>
      <c r="P13" s="248"/>
      <c r="Q13" s="248"/>
      <c r="R13" s="248"/>
      <c r="S13" s="248"/>
      <c r="T13" s="248"/>
      <c r="U13" s="248"/>
      <c r="V13" s="248"/>
      <c r="W13" s="248"/>
      <c r="X13" s="248"/>
      <c r="Y13" s="248"/>
      <c r="Z13" s="248"/>
      <c r="AA13" s="248"/>
      <c r="AB13" s="248"/>
      <c r="AC13" s="248"/>
      <c r="AD13" s="248"/>
      <c r="AE13" s="248"/>
      <c r="AF13" s="248"/>
      <c r="AG13" s="248"/>
      <c r="AH13" s="248"/>
      <c r="AI13" s="248"/>
      <c r="AJ13" s="248"/>
    </row>
    <row r="14" spans="2:36" s="246" customFormat="1" ht="15.75" x14ac:dyDescent="0.25">
      <c r="B14" s="247"/>
      <c r="C14" s="248"/>
      <c r="D14" s="248"/>
      <c r="E14" s="248"/>
      <c r="F14" s="248"/>
      <c r="G14" s="248"/>
      <c r="H14" s="248"/>
      <c r="I14" s="248"/>
      <c r="J14" s="248"/>
      <c r="K14" s="248"/>
      <c r="L14" s="248"/>
      <c r="M14" s="248"/>
      <c r="N14" s="248"/>
      <c r="O14" s="1257" t="s">
        <v>1686</v>
      </c>
      <c r="P14" s="1257"/>
      <c r="Q14" s="1257"/>
      <c r="R14" s="1257"/>
      <c r="S14" s="1257"/>
      <c r="T14" s="248"/>
      <c r="U14" s="248"/>
      <c r="V14" s="248"/>
      <c r="W14" s="248"/>
      <c r="X14" s="248"/>
      <c r="Y14" s="248"/>
      <c r="Z14" s="248"/>
      <c r="AA14" s="248"/>
      <c r="AB14" s="248"/>
      <c r="AC14" s="248"/>
      <c r="AD14" s="248"/>
      <c r="AE14" s="248"/>
      <c r="AF14" s="248"/>
      <c r="AG14" s="248"/>
      <c r="AH14" s="248"/>
      <c r="AI14" s="248"/>
      <c r="AJ14" s="248"/>
    </row>
    <row r="15" spans="2:36" s="246" customFormat="1" ht="15.75" x14ac:dyDescent="0.25">
      <c r="C15" s="249"/>
      <c r="D15" s="250"/>
      <c r="E15" s="250"/>
      <c r="F15" s="251"/>
      <c r="J15" s="252"/>
      <c r="K15" s="251"/>
      <c r="L15" s="252"/>
      <c r="M15" s="252"/>
      <c r="N15" s="252"/>
      <c r="O15" s="252"/>
      <c r="P15" s="252"/>
      <c r="Q15" s="252"/>
      <c r="R15" s="252"/>
      <c r="S15" s="252"/>
      <c r="T15" s="252"/>
      <c r="U15" s="253"/>
      <c r="V15" s="252"/>
      <c r="W15" s="252"/>
      <c r="X15" s="252"/>
      <c r="Y15" s="252"/>
      <c r="Z15" s="252"/>
      <c r="AA15" s="252"/>
      <c r="AB15" s="252"/>
      <c r="AC15" s="252"/>
      <c r="AD15" s="252"/>
      <c r="AE15" s="252"/>
      <c r="AF15" s="252"/>
      <c r="AG15" s="252"/>
      <c r="AH15" s="252"/>
      <c r="AI15" s="252"/>
      <c r="AJ15" s="252"/>
    </row>
    <row r="16" spans="2:36" s="246" customFormat="1" ht="16.5" thickBot="1" x14ac:dyDescent="0.3">
      <c r="C16" s="249"/>
      <c r="D16" s="250"/>
      <c r="E16" s="250"/>
      <c r="F16" s="251"/>
      <c r="J16" s="252"/>
      <c r="K16" s="251"/>
      <c r="L16" s="252"/>
      <c r="M16" s="252"/>
      <c r="N16" s="252"/>
      <c r="O16" s="252"/>
      <c r="P16" s="252"/>
      <c r="Q16" s="252"/>
      <c r="R16" s="252"/>
      <c r="S16" s="252"/>
      <c r="T16" s="252"/>
      <c r="U16" s="253"/>
      <c r="V16" s="252"/>
      <c r="W16" s="252"/>
      <c r="X16" s="252"/>
      <c r="Y16" s="252"/>
      <c r="Z16" s="252"/>
      <c r="AA16" s="252"/>
      <c r="AB16" s="252"/>
      <c r="AC16" s="252"/>
      <c r="AD16" s="252"/>
      <c r="AE16" s="252"/>
      <c r="AF16" s="252"/>
      <c r="AG16" s="252"/>
      <c r="AH16" s="252"/>
      <c r="AI16" s="252"/>
      <c r="AJ16" s="252"/>
    </row>
    <row r="17" spans="1:40" ht="31.5" customHeight="1" thickBot="1" x14ac:dyDescent="0.25">
      <c r="A17" s="254"/>
      <c r="B17" s="1258" t="s">
        <v>7</v>
      </c>
      <c r="C17" s="1260" t="s">
        <v>8</v>
      </c>
      <c r="D17" s="1263" t="s">
        <v>546</v>
      </c>
      <c r="E17" s="1245" t="s">
        <v>579</v>
      </c>
      <c r="F17" s="1266"/>
      <c r="G17" s="1267"/>
      <c r="H17" s="1268" t="s">
        <v>580</v>
      </c>
      <c r="I17" s="1271" t="s">
        <v>581</v>
      </c>
      <c r="J17" s="1272"/>
      <c r="K17" s="1272"/>
      <c r="L17" s="1272"/>
      <c r="M17" s="1273"/>
      <c r="N17" s="1250" t="s">
        <v>582</v>
      </c>
      <c r="O17" s="1250"/>
      <c r="P17" s="1250"/>
      <c r="Q17" s="1274"/>
      <c r="R17" s="1249" t="s">
        <v>583</v>
      </c>
      <c r="S17" s="1250"/>
      <c r="T17" s="1250"/>
      <c r="U17" s="1250"/>
      <c r="V17" s="1231" t="s">
        <v>584</v>
      </c>
      <c r="W17" s="1237" t="s">
        <v>585</v>
      </c>
      <c r="X17" s="1252"/>
      <c r="Y17" s="1228" t="s">
        <v>586</v>
      </c>
      <c r="Z17" s="1237" t="s">
        <v>587</v>
      </c>
      <c r="AA17" s="1238"/>
      <c r="AB17" s="1234" t="s">
        <v>588</v>
      </c>
      <c r="AC17" s="1241"/>
      <c r="AD17" s="1241"/>
      <c r="AE17" s="1242"/>
      <c r="AF17" s="1231" t="s">
        <v>589</v>
      </c>
      <c r="AG17" s="1234" t="s">
        <v>590</v>
      </c>
      <c r="AH17" s="1235"/>
      <c r="AI17" s="1275" t="s">
        <v>591</v>
      </c>
      <c r="AJ17" s="1275" t="s">
        <v>548</v>
      </c>
      <c r="AK17" s="254"/>
    </row>
    <row r="18" spans="1:40" ht="77.25" customHeight="1" thickBot="1" x14ac:dyDescent="0.25">
      <c r="A18" s="254"/>
      <c r="B18" s="1259"/>
      <c r="C18" s="1261"/>
      <c r="D18" s="1264"/>
      <c r="E18" s="1278" t="s">
        <v>592</v>
      </c>
      <c r="F18" s="1279"/>
      <c r="G18" s="1275" t="s">
        <v>593</v>
      </c>
      <c r="H18" s="1269"/>
      <c r="I18" s="1247" t="s">
        <v>594</v>
      </c>
      <c r="J18" s="1278" t="s">
        <v>595</v>
      </c>
      <c r="K18" s="1280"/>
      <c r="L18" s="1247" t="s">
        <v>596</v>
      </c>
      <c r="M18" s="1247" t="s">
        <v>597</v>
      </c>
      <c r="N18" s="1222" t="s">
        <v>598</v>
      </c>
      <c r="O18" s="1224" t="s">
        <v>599</v>
      </c>
      <c r="P18" s="1226" t="s">
        <v>600</v>
      </c>
      <c r="Q18" s="1227"/>
      <c r="R18" s="1228" t="s">
        <v>601</v>
      </c>
      <c r="S18" s="1229" t="s">
        <v>602</v>
      </c>
      <c r="T18" s="1226" t="s">
        <v>603</v>
      </c>
      <c r="U18" s="1227"/>
      <c r="V18" s="1251"/>
      <c r="W18" s="1239"/>
      <c r="X18" s="1253"/>
      <c r="Y18" s="1224"/>
      <c r="Z18" s="1239"/>
      <c r="AA18" s="1240"/>
      <c r="AB18" s="1243" t="s">
        <v>604</v>
      </c>
      <c r="AC18" s="1244"/>
      <c r="AD18" s="1245" t="s">
        <v>605</v>
      </c>
      <c r="AE18" s="1246"/>
      <c r="AF18" s="1232"/>
      <c r="AG18" s="1220" t="s">
        <v>606</v>
      </c>
      <c r="AH18" s="1220" t="s">
        <v>607</v>
      </c>
      <c r="AI18" s="1276"/>
      <c r="AJ18" s="1276"/>
      <c r="AK18" s="254"/>
    </row>
    <row r="19" spans="1:40" ht="29.25" customHeight="1" thickBot="1" x14ac:dyDescent="0.25">
      <c r="A19" s="254"/>
      <c r="B19" s="1259"/>
      <c r="C19" s="1262"/>
      <c r="D19" s="1265"/>
      <c r="E19" s="255" t="s">
        <v>608</v>
      </c>
      <c r="F19" s="256" t="s">
        <v>609</v>
      </c>
      <c r="G19" s="1277"/>
      <c r="H19" s="1270"/>
      <c r="I19" s="1248"/>
      <c r="J19" s="257" t="s">
        <v>610</v>
      </c>
      <c r="K19" s="256" t="s">
        <v>611</v>
      </c>
      <c r="L19" s="1248"/>
      <c r="M19" s="1248"/>
      <c r="N19" s="1223"/>
      <c r="O19" s="1225"/>
      <c r="P19" s="258" t="s">
        <v>612</v>
      </c>
      <c r="Q19" s="259" t="s">
        <v>613</v>
      </c>
      <c r="R19" s="1225"/>
      <c r="S19" s="1230"/>
      <c r="T19" s="260" t="s">
        <v>612</v>
      </c>
      <c r="U19" s="261" t="s">
        <v>613</v>
      </c>
      <c r="V19" s="1233"/>
      <c r="W19" s="262" t="s">
        <v>614</v>
      </c>
      <c r="X19" s="263" t="s">
        <v>615</v>
      </c>
      <c r="Y19" s="1236"/>
      <c r="Z19" s="260" t="s">
        <v>612</v>
      </c>
      <c r="AA19" s="261" t="s">
        <v>613</v>
      </c>
      <c r="AB19" s="264" t="s">
        <v>616</v>
      </c>
      <c r="AC19" s="265" t="s">
        <v>617</v>
      </c>
      <c r="AD19" s="266" t="s">
        <v>616</v>
      </c>
      <c r="AE19" s="265" t="s">
        <v>617</v>
      </c>
      <c r="AF19" s="1233"/>
      <c r="AG19" s="1221"/>
      <c r="AH19" s="1221"/>
      <c r="AI19" s="1277"/>
      <c r="AJ19" s="1277"/>
      <c r="AK19" s="254"/>
    </row>
    <row r="20" spans="1:40" ht="24" customHeight="1" thickBot="1" x14ac:dyDescent="0.25">
      <c r="A20" s="254"/>
      <c r="B20" s="267">
        <v>1</v>
      </c>
      <c r="C20" s="716">
        <v>2</v>
      </c>
      <c r="D20" s="717">
        <v>3</v>
      </c>
      <c r="E20" s="713">
        <v>4</v>
      </c>
      <c r="F20" s="716">
        <v>5</v>
      </c>
      <c r="G20" s="717">
        <v>6</v>
      </c>
      <c r="H20" s="715">
        <v>7</v>
      </c>
      <c r="I20" s="722">
        <v>8</v>
      </c>
      <c r="J20" s="716">
        <v>9</v>
      </c>
      <c r="K20" s="716">
        <v>10</v>
      </c>
      <c r="L20" s="723">
        <v>11</v>
      </c>
      <c r="M20" s="724">
        <v>12</v>
      </c>
      <c r="N20" s="713">
        <v>13</v>
      </c>
      <c r="O20" s="716">
        <v>14</v>
      </c>
      <c r="P20" s="723">
        <v>15</v>
      </c>
      <c r="Q20" s="724">
        <v>16</v>
      </c>
      <c r="R20" s="725">
        <v>17</v>
      </c>
      <c r="S20" s="726">
        <v>18</v>
      </c>
      <c r="T20" s="713">
        <v>19</v>
      </c>
      <c r="U20" s="717">
        <v>20</v>
      </c>
      <c r="V20" s="713">
        <v>21</v>
      </c>
      <c r="W20" s="716">
        <v>22</v>
      </c>
      <c r="X20" s="716">
        <v>23</v>
      </c>
      <c r="Y20" s="714">
        <v>24</v>
      </c>
      <c r="Z20" s="713">
        <v>25</v>
      </c>
      <c r="AA20" s="717">
        <v>26</v>
      </c>
      <c r="AB20" s="727">
        <v>27</v>
      </c>
      <c r="AC20" s="723">
        <v>28</v>
      </c>
      <c r="AD20" s="723">
        <v>29</v>
      </c>
      <c r="AE20" s="723">
        <v>30</v>
      </c>
      <c r="AF20" s="724">
        <v>31</v>
      </c>
      <c r="AG20" s="718">
        <v>32</v>
      </c>
      <c r="AH20" s="715">
        <v>33</v>
      </c>
      <c r="AI20" s="727">
        <v>34</v>
      </c>
      <c r="AJ20" s="724"/>
      <c r="AK20" s="254"/>
    </row>
    <row r="21" spans="1:40" ht="48" customHeight="1" x14ac:dyDescent="0.2">
      <c r="A21" s="254"/>
      <c r="B21" s="527">
        <v>0</v>
      </c>
      <c r="C21" s="556" t="s">
        <v>92</v>
      </c>
      <c r="D21" s="441" t="s">
        <v>93</v>
      </c>
      <c r="E21" s="728" t="s">
        <v>190</v>
      </c>
      <c r="F21" s="729" t="s">
        <v>190</v>
      </c>
      <c r="G21" s="730" t="str">
        <f t="shared" ref="G21:H23" si="0">G22</f>
        <v>нд</v>
      </c>
      <c r="H21" s="730" t="str">
        <f t="shared" si="0"/>
        <v>нд</v>
      </c>
      <c r="I21" s="728" t="s">
        <v>190</v>
      </c>
      <c r="J21" s="731" t="s">
        <v>190</v>
      </c>
      <c r="K21" s="731" t="s">
        <v>190</v>
      </c>
      <c r="L21" s="731" t="s">
        <v>190</v>
      </c>
      <c r="M21" s="731" t="s">
        <v>190</v>
      </c>
      <c r="N21" s="731" t="s">
        <v>190</v>
      </c>
      <c r="O21" s="731" t="s">
        <v>190</v>
      </c>
      <c r="P21" s="731" t="s">
        <v>190</v>
      </c>
      <c r="Q21" s="731" t="s">
        <v>190</v>
      </c>
      <c r="R21" s="731" t="s">
        <v>190</v>
      </c>
      <c r="S21" s="731" t="s">
        <v>190</v>
      </c>
      <c r="T21" s="731" t="s">
        <v>190</v>
      </c>
      <c r="U21" s="730" t="str">
        <f>U22</f>
        <v>нд</v>
      </c>
      <c r="V21" s="731" t="s">
        <v>190</v>
      </c>
      <c r="W21" s="731" t="s">
        <v>190</v>
      </c>
      <c r="X21" s="728" t="s">
        <v>190</v>
      </c>
      <c r="Y21" s="731" t="s">
        <v>190</v>
      </c>
      <c r="Z21" s="731" t="s">
        <v>190</v>
      </c>
      <c r="AA21" s="731" t="s">
        <v>190</v>
      </c>
      <c r="AB21" s="732" t="s">
        <v>190</v>
      </c>
      <c r="AC21" s="733" t="str">
        <f>AC22</f>
        <v>нд</v>
      </c>
      <c r="AD21" s="732" t="s">
        <v>190</v>
      </c>
      <c r="AE21" s="732" t="s">
        <v>190</v>
      </c>
      <c r="AF21" s="731" t="s">
        <v>190</v>
      </c>
      <c r="AG21" s="731" t="s">
        <v>190</v>
      </c>
      <c r="AH21" s="731" t="s">
        <v>190</v>
      </c>
      <c r="AI21" s="731" t="s">
        <v>190</v>
      </c>
      <c r="AJ21" s="731" t="s">
        <v>190</v>
      </c>
      <c r="AK21" s="254"/>
    </row>
    <row r="22" spans="1:40" ht="42" customHeight="1" x14ac:dyDescent="0.2">
      <c r="A22" s="254"/>
      <c r="B22" s="748" t="s">
        <v>94</v>
      </c>
      <c r="C22" s="749" t="s">
        <v>95</v>
      </c>
      <c r="D22" s="750" t="s">
        <v>93</v>
      </c>
      <c r="E22" s="751" t="s">
        <v>190</v>
      </c>
      <c r="F22" s="752" t="s">
        <v>190</v>
      </c>
      <c r="G22" s="753" t="str">
        <f t="shared" si="0"/>
        <v>нд</v>
      </c>
      <c r="H22" s="753" t="str">
        <f t="shared" si="0"/>
        <v>нд</v>
      </c>
      <c r="I22" s="751" t="s">
        <v>190</v>
      </c>
      <c r="J22" s="754" t="s">
        <v>190</v>
      </c>
      <c r="K22" s="754" t="s">
        <v>190</v>
      </c>
      <c r="L22" s="754" t="s">
        <v>190</v>
      </c>
      <c r="M22" s="754" t="s">
        <v>190</v>
      </c>
      <c r="N22" s="754" t="s">
        <v>190</v>
      </c>
      <c r="O22" s="754" t="s">
        <v>190</v>
      </c>
      <c r="P22" s="754" t="s">
        <v>190</v>
      </c>
      <c r="Q22" s="754" t="s">
        <v>190</v>
      </c>
      <c r="R22" s="754" t="s">
        <v>190</v>
      </c>
      <c r="S22" s="754" t="s">
        <v>190</v>
      </c>
      <c r="T22" s="754" t="s">
        <v>190</v>
      </c>
      <c r="U22" s="753" t="str">
        <f>U23</f>
        <v>нд</v>
      </c>
      <c r="V22" s="754" t="s">
        <v>190</v>
      </c>
      <c r="W22" s="754" t="s">
        <v>190</v>
      </c>
      <c r="X22" s="751" t="s">
        <v>190</v>
      </c>
      <c r="Y22" s="754" t="s">
        <v>190</v>
      </c>
      <c r="Z22" s="754" t="s">
        <v>190</v>
      </c>
      <c r="AA22" s="754" t="s">
        <v>190</v>
      </c>
      <c r="AB22" s="755" t="s">
        <v>190</v>
      </c>
      <c r="AC22" s="756" t="s">
        <v>190</v>
      </c>
      <c r="AD22" s="755" t="s">
        <v>190</v>
      </c>
      <c r="AE22" s="755" t="s">
        <v>190</v>
      </c>
      <c r="AF22" s="754" t="s">
        <v>190</v>
      </c>
      <c r="AG22" s="754" t="s">
        <v>190</v>
      </c>
      <c r="AH22" s="754" t="s">
        <v>190</v>
      </c>
      <c r="AI22" s="754" t="s">
        <v>190</v>
      </c>
      <c r="AJ22" s="754" t="s">
        <v>190</v>
      </c>
      <c r="AK22" s="254"/>
    </row>
    <row r="23" spans="1:40" ht="42" customHeight="1" x14ac:dyDescent="0.2">
      <c r="A23" s="254"/>
      <c r="B23" s="748" t="s">
        <v>96</v>
      </c>
      <c r="C23" s="749" t="s">
        <v>97</v>
      </c>
      <c r="D23" s="750" t="s">
        <v>93</v>
      </c>
      <c r="E23" s="757" t="s">
        <v>190</v>
      </c>
      <c r="F23" s="758" t="s">
        <v>190</v>
      </c>
      <c r="G23" s="759" t="str">
        <f t="shared" si="0"/>
        <v>нд</v>
      </c>
      <c r="H23" s="759" t="str">
        <f t="shared" si="0"/>
        <v>нд</v>
      </c>
      <c r="I23" s="757" t="s">
        <v>190</v>
      </c>
      <c r="J23" s="760" t="s">
        <v>190</v>
      </c>
      <c r="K23" s="760" t="s">
        <v>190</v>
      </c>
      <c r="L23" s="760" t="s">
        <v>190</v>
      </c>
      <c r="M23" s="760" t="s">
        <v>190</v>
      </c>
      <c r="N23" s="760" t="s">
        <v>190</v>
      </c>
      <c r="O23" s="760" t="s">
        <v>190</v>
      </c>
      <c r="P23" s="760" t="s">
        <v>190</v>
      </c>
      <c r="Q23" s="760" t="s">
        <v>190</v>
      </c>
      <c r="R23" s="760" t="s">
        <v>190</v>
      </c>
      <c r="S23" s="760" t="s">
        <v>190</v>
      </c>
      <c r="T23" s="760" t="s">
        <v>190</v>
      </c>
      <c r="U23" s="761" t="str">
        <f>U24</f>
        <v>нд</v>
      </c>
      <c r="V23" s="760" t="s">
        <v>190</v>
      </c>
      <c r="W23" s="760" t="s">
        <v>190</v>
      </c>
      <c r="X23" s="757" t="s">
        <v>190</v>
      </c>
      <c r="Y23" s="760" t="s">
        <v>190</v>
      </c>
      <c r="Z23" s="760" t="s">
        <v>190</v>
      </c>
      <c r="AA23" s="760" t="s">
        <v>190</v>
      </c>
      <c r="AB23" s="762" t="s">
        <v>190</v>
      </c>
      <c r="AC23" s="763" t="s">
        <v>190</v>
      </c>
      <c r="AD23" s="762" t="s">
        <v>190</v>
      </c>
      <c r="AE23" s="762" t="s">
        <v>190</v>
      </c>
      <c r="AF23" s="760" t="s">
        <v>190</v>
      </c>
      <c r="AG23" s="760" t="s">
        <v>190</v>
      </c>
      <c r="AH23" s="760" t="s">
        <v>190</v>
      </c>
      <c r="AI23" s="760" t="s">
        <v>190</v>
      </c>
      <c r="AJ23" s="760" t="s">
        <v>190</v>
      </c>
      <c r="AK23" s="254"/>
    </row>
    <row r="24" spans="1:40" ht="42" customHeight="1" x14ac:dyDescent="0.2">
      <c r="A24" s="254"/>
      <c r="B24" s="748" t="s">
        <v>98</v>
      </c>
      <c r="C24" s="749" t="s">
        <v>99</v>
      </c>
      <c r="D24" s="750" t="s">
        <v>93</v>
      </c>
      <c r="E24" s="764" t="s">
        <v>190</v>
      </c>
      <c r="F24" s="758" t="s">
        <v>190</v>
      </c>
      <c r="G24" s="761" t="str">
        <f>G25</f>
        <v>нд</v>
      </c>
      <c r="H24" s="761" t="str">
        <f>H25</f>
        <v>нд</v>
      </c>
      <c r="I24" s="764" t="s">
        <v>190</v>
      </c>
      <c r="J24" s="765" t="s">
        <v>190</v>
      </c>
      <c r="K24" s="765" t="s">
        <v>190</v>
      </c>
      <c r="L24" s="765" t="s">
        <v>190</v>
      </c>
      <c r="M24" s="765" t="s">
        <v>190</v>
      </c>
      <c r="N24" s="765" t="s">
        <v>190</v>
      </c>
      <c r="O24" s="765" t="s">
        <v>190</v>
      </c>
      <c r="P24" s="765" t="s">
        <v>190</v>
      </c>
      <c r="Q24" s="765" t="s">
        <v>190</v>
      </c>
      <c r="R24" s="765" t="s">
        <v>190</v>
      </c>
      <c r="S24" s="765" t="s">
        <v>190</v>
      </c>
      <c r="T24" s="765" t="s">
        <v>190</v>
      </c>
      <c r="U24" s="761" t="str">
        <f>U33</f>
        <v>нд</v>
      </c>
      <c r="V24" s="765" t="s">
        <v>190</v>
      </c>
      <c r="W24" s="765" t="s">
        <v>190</v>
      </c>
      <c r="X24" s="764" t="s">
        <v>190</v>
      </c>
      <c r="Y24" s="765" t="s">
        <v>190</v>
      </c>
      <c r="Z24" s="765" t="s">
        <v>190</v>
      </c>
      <c r="AA24" s="765" t="s">
        <v>190</v>
      </c>
      <c r="AB24" s="766" t="s">
        <v>190</v>
      </c>
      <c r="AC24" s="767" t="s">
        <v>190</v>
      </c>
      <c r="AD24" s="766" t="s">
        <v>190</v>
      </c>
      <c r="AE24" s="766" t="s">
        <v>190</v>
      </c>
      <c r="AF24" s="765" t="s">
        <v>190</v>
      </c>
      <c r="AG24" s="765" t="s">
        <v>190</v>
      </c>
      <c r="AH24" s="765" t="s">
        <v>190</v>
      </c>
      <c r="AI24" s="765" t="s">
        <v>190</v>
      </c>
      <c r="AJ24" s="765" t="s">
        <v>190</v>
      </c>
      <c r="AK24" s="254"/>
    </row>
    <row r="25" spans="1:40" ht="42" customHeight="1" x14ac:dyDescent="0.2">
      <c r="A25" s="254"/>
      <c r="B25" s="748" t="s">
        <v>100</v>
      </c>
      <c r="C25" s="749" t="s">
        <v>101</v>
      </c>
      <c r="D25" s="750" t="s">
        <v>93</v>
      </c>
      <c r="E25" s="764" t="s">
        <v>190</v>
      </c>
      <c r="F25" s="758" t="s">
        <v>190</v>
      </c>
      <c r="G25" s="767" t="s">
        <v>190</v>
      </c>
      <c r="H25" s="761" t="s">
        <v>190</v>
      </c>
      <c r="I25" s="764" t="s">
        <v>190</v>
      </c>
      <c r="J25" s="765" t="s">
        <v>190</v>
      </c>
      <c r="K25" s="765" t="s">
        <v>190</v>
      </c>
      <c r="L25" s="765" t="s">
        <v>190</v>
      </c>
      <c r="M25" s="765" t="s">
        <v>190</v>
      </c>
      <c r="N25" s="765" t="s">
        <v>190</v>
      </c>
      <c r="O25" s="765" t="s">
        <v>190</v>
      </c>
      <c r="P25" s="765" t="s">
        <v>190</v>
      </c>
      <c r="Q25" s="765" t="s">
        <v>190</v>
      </c>
      <c r="R25" s="765" t="s">
        <v>190</v>
      </c>
      <c r="S25" s="765" t="s">
        <v>190</v>
      </c>
      <c r="T25" s="765" t="s">
        <v>190</v>
      </c>
      <c r="U25" s="765" t="s">
        <v>190</v>
      </c>
      <c r="V25" s="765" t="s">
        <v>190</v>
      </c>
      <c r="W25" s="765" t="s">
        <v>190</v>
      </c>
      <c r="X25" s="764" t="s">
        <v>190</v>
      </c>
      <c r="Y25" s="765" t="s">
        <v>190</v>
      </c>
      <c r="Z25" s="765" t="s">
        <v>190</v>
      </c>
      <c r="AA25" s="765" t="s">
        <v>190</v>
      </c>
      <c r="AB25" s="766" t="s">
        <v>190</v>
      </c>
      <c r="AC25" s="767" t="s">
        <v>190</v>
      </c>
      <c r="AD25" s="766" t="s">
        <v>190</v>
      </c>
      <c r="AE25" s="766" t="s">
        <v>190</v>
      </c>
      <c r="AF25" s="765" t="s">
        <v>190</v>
      </c>
      <c r="AG25" s="765" t="s">
        <v>190</v>
      </c>
      <c r="AH25" s="765" t="s">
        <v>190</v>
      </c>
      <c r="AI25" s="765" t="s">
        <v>190</v>
      </c>
      <c r="AJ25" s="765" t="s">
        <v>190</v>
      </c>
      <c r="AK25" s="254"/>
    </row>
    <row r="26" spans="1:40" ht="42" customHeight="1" x14ac:dyDescent="0.2">
      <c r="A26" s="254"/>
      <c r="B26" s="748" t="s">
        <v>102</v>
      </c>
      <c r="C26" s="749" t="s">
        <v>103</v>
      </c>
      <c r="D26" s="750" t="s">
        <v>93</v>
      </c>
      <c r="E26" s="757" t="s">
        <v>190</v>
      </c>
      <c r="F26" s="758" t="s">
        <v>190</v>
      </c>
      <c r="G26" s="767" t="s">
        <v>190</v>
      </c>
      <c r="H26" s="761" t="s">
        <v>190</v>
      </c>
      <c r="I26" s="764" t="s">
        <v>190</v>
      </c>
      <c r="J26" s="765" t="s">
        <v>190</v>
      </c>
      <c r="K26" s="765" t="s">
        <v>190</v>
      </c>
      <c r="L26" s="765" t="s">
        <v>190</v>
      </c>
      <c r="M26" s="765" t="s">
        <v>190</v>
      </c>
      <c r="N26" s="765" t="s">
        <v>190</v>
      </c>
      <c r="O26" s="765" t="s">
        <v>190</v>
      </c>
      <c r="P26" s="765" t="s">
        <v>190</v>
      </c>
      <c r="Q26" s="765" t="s">
        <v>190</v>
      </c>
      <c r="R26" s="765" t="s">
        <v>190</v>
      </c>
      <c r="S26" s="754" t="s">
        <v>190</v>
      </c>
      <c r="T26" s="754" t="s">
        <v>190</v>
      </c>
      <c r="U26" s="754" t="s">
        <v>190</v>
      </c>
      <c r="V26" s="754" t="s">
        <v>190</v>
      </c>
      <c r="W26" s="754" t="s">
        <v>190</v>
      </c>
      <c r="X26" s="751" t="s">
        <v>190</v>
      </c>
      <c r="Y26" s="754" t="s">
        <v>190</v>
      </c>
      <c r="Z26" s="754" t="s">
        <v>190</v>
      </c>
      <c r="AA26" s="754" t="s">
        <v>190</v>
      </c>
      <c r="AB26" s="755" t="s">
        <v>190</v>
      </c>
      <c r="AC26" s="756" t="s">
        <v>190</v>
      </c>
      <c r="AD26" s="755" t="s">
        <v>190</v>
      </c>
      <c r="AE26" s="755" t="s">
        <v>190</v>
      </c>
      <c r="AF26" s="754" t="s">
        <v>190</v>
      </c>
      <c r="AG26" s="754" t="s">
        <v>190</v>
      </c>
      <c r="AH26" s="754" t="s">
        <v>190</v>
      </c>
      <c r="AI26" s="754" t="s">
        <v>190</v>
      </c>
      <c r="AJ26" s="754" t="s">
        <v>190</v>
      </c>
      <c r="AK26" s="254"/>
      <c r="AN26" s="228"/>
    </row>
    <row r="27" spans="1:40" ht="42" customHeight="1" x14ac:dyDescent="0.2">
      <c r="A27" s="254"/>
      <c r="B27" s="748" t="s">
        <v>104</v>
      </c>
      <c r="C27" s="749" t="s">
        <v>105</v>
      </c>
      <c r="D27" s="750" t="s">
        <v>93</v>
      </c>
      <c r="E27" s="768" t="s">
        <v>190</v>
      </c>
      <c r="F27" s="752" t="s">
        <v>190</v>
      </c>
      <c r="G27" s="769" t="s">
        <v>190</v>
      </c>
      <c r="H27" s="752" t="s">
        <v>190</v>
      </c>
      <c r="I27" s="751" t="s">
        <v>190</v>
      </c>
      <c r="J27" s="754" t="s">
        <v>190</v>
      </c>
      <c r="K27" s="754" t="s">
        <v>190</v>
      </c>
      <c r="L27" s="754" t="s">
        <v>190</v>
      </c>
      <c r="M27" s="754" t="s">
        <v>190</v>
      </c>
      <c r="N27" s="754" t="s">
        <v>190</v>
      </c>
      <c r="O27" s="754" t="s">
        <v>190</v>
      </c>
      <c r="P27" s="754" t="s">
        <v>190</v>
      </c>
      <c r="Q27" s="754" t="s">
        <v>190</v>
      </c>
      <c r="R27" s="754" t="s">
        <v>190</v>
      </c>
      <c r="S27" s="754" t="s">
        <v>190</v>
      </c>
      <c r="T27" s="754" t="s">
        <v>190</v>
      </c>
      <c r="U27" s="754" t="s">
        <v>190</v>
      </c>
      <c r="V27" s="754" t="s">
        <v>190</v>
      </c>
      <c r="W27" s="754" t="s">
        <v>190</v>
      </c>
      <c r="X27" s="751" t="s">
        <v>190</v>
      </c>
      <c r="Y27" s="754" t="s">
        <v>190</v>
      </c>
      <c r="Z27" s="754" t="s">
        <v>190</v>
      </c>
      <c r="AA27" s="754" t="s">
        <v>190</v>
      </c>
      <c r="AB27" s="755" t="s">
        <v>190</v>
      </c>
      <c r="AC27" s="755" t="s">
        <v>190</v>
      </c>
      <c r="AD27" s="755" t="s">
        <v>190</v>
      </c>
      <c r="AE27" s="755" t="s">
        <v>190</v>
      </c>
      <c r="AF27" s="754" t="s">
        <v>190</v>
      </c>
      <c r="AG27" s="754" t="s">
        <v>190</v>
      </c>
      <c r="AH27" s="754" t="s">
        <v>190</v>
      </c>
      <c r="AI27" s="754" t="s">
        <v>190</v>
      </c>
      <c r="AJ27" s="754" t="s">
        <v>190</v>
      </c>
      <c r="AK27" s="254"/>
      <c r="AN27" s="228"/>
    </row>
    <row r="28" spans="1:40" ht="48" customHeight="1" x14ac:dyDescent="0.2">
      <c r="A28" s="254"/>
      <c r="B28" s="770" t="s">
        <v>106</v>
      </c>
      <c r="C28" s="771" t="s">
        <v>107</v>
      </c>
      <c r="D28" s="772" t="s">
        <v>93</v>
      </c>
      <c r="E28" s="746" t="s">
        <v>190</v>
      </c>
      <c r="F28" s="735" t="s">
        <v>190</v>
      </c>
      <c r="G28" s="739" t="s">
        <v>190</v>
      </c>
      <c r="H28" s="736" t="s">
        <v>190</v>
      </c>
      <c r="I28" s="734" t="s">
        <v>190</v>
      </c>
      <c r="J28" s="737" t="s">
        <v>190</v>
      </c>
      <c r="K28" s="737" t="s">
        <v>190</v>
      </c>
      <c r="L28" s="737" t="s">
        <v>190</v>
      </c>
      <c r="M28" s="737" t="s">
        <v>190</v>
      </c>
      <c r="N28" s="737" t="s">
        <v>190</v>
      </c>
      <c r="O28" s="737" t="s">
        <v>190</v>
      </c>
      <c r="P28" s="737" t="s">
        <v>190</v>
      </c>
      <c r="Q28" s="737" t="s">
        <v>190</v>
      </c>
      <c r="R28" s="737" t="s">
        <v>190</v>
      </c>
      <c r="S28" s="737" t="s">
        <v>190</v>
      </c>
      <c r="T28" s="737" t="s">
        <v>190</v>
      </c>
      <c r="U28" s="736" t="s">
        <v>190</v>
      </c>
      <c r="V28" s="737" t="s">
        <v>190</v>
      </c>
      <c r="W28" s="737" t="s">
        <v>190</v>
      </c>
      <c r="X28" s="734" t="s">
        <v>190</v>
      </c>
      <c r="Y28" s="737" t="s">
        <v>190</v>
      </c>
      <c r="Z28" s="737" t="s">
        <v>190</v>
      </c>
      <c r="AA28" s="737" t="s">
        <v>190</v>
      </c>
      <c r="AB28" s="738" t="s">
        <v>190</v>
      </c>
      <c r="AC28" s="739" t="s">
        <v>190</v>
      </c>
      <c r="AD28" s="738" t="s">
        <v>190</v>
      </c>
      <c r="AE28" s="738" t="s">
        <v>190</v>
      </c>
      <c r="AF28" s="737" t="s">
        <v>190</v>
      </c>
      <c r="AG28" s="737" t="s">
        <v>190</v>
      </c>
      <c r="AH28" s="737" t="s">
        <v>190</v>
      </c>
      <c r="AI28" s="737" t="s">
        <v>190</v>
      </c>
      <c r="AJ28" s="737" t="s">
        <v>190</v>
      </c>
      <c r="AK28" s="254"/>
      <c r="AN28" s="268"/>
    </row>
    <row r="29" spans="1:40" ht="48" customHeight="1" x14ac:dyDescent="0.2">
      <c r="A29" s="254"/>
      <c r="B29" s="770" t="s">
        <v>108</v>
      </c>
      <c r="C29" s="771" t="s">
        <v>109</v>
      </c>
      <c r="D29" s="772" t="s">
        <v>93</v>
      </c>
      <c r="E29" s="743" t="s">
        <v>190</v>
      </c>
      <c r="F29" s="741" t="s">
        <v>190</v>
      </c>
      <c r="G29" s="773" t="s">
        <v>190</v>
      </c>
      <c r="H29" s="741" t="s">
        <v>190</v>
      </c>
      <c r="I29" s="743" t="s">
        <v>190</v>
      </c>
      <c r="J29" s="744" t="s">
        <v>190</v>
      </c>
      <c r="K29" s="744" t="s">
        <v>190</v>
      </c>
      <c r="L29" s="744" t="s">
        <v>190</v>
      </c>
      <c r="M29" s="744" t="s">
        <v>190</v>
      </c>
      <c r="N29" s="744" t="s">
        <v>190</v>
      </c>
      <c r="O29" s="744" t="s">
        <v>190</v>
      </c>
      <c r="P29" s="744" t="s">
        <v>190</v>
      </c>
      <c r="Q29" s="744" t="s">
        <v>190</v>
      </c>
      <c r="R29" s="744" t="s">
        <v>190</v>
      </c>
      <c r="S29" s="744" t="s">
        <v>190</v>
      </c>
      <c r="T29" s="744" t="s">
        <v>190</v>
      </c>
      <c r="U29" s="744" t="s">
        <v>190</v>
      </c>
      <c r="V29" s="744" t="s">
        <v>190</v>
      </c>
      <c r="W29" s="744" t="s">
        <v>190</v>
      </c>
      <c r="X29" s="743" t="s">
        <v>190</v>
      </c>
      <c r="Y29" s="744" t="s">
        <v>190</v>
      </c>
      <c r="Z29" s="744" t="s">
        <v>190</v>
      </c>
      <c r="AA29" s="744" t="s">
        <v>190</v>
      </c>
      <c r="AB29" s="745" t="s">
        <v>190</v>
      </c>
      <c r="AC29" s="745" t="s">
        <v>190</v>
      </c>
      <c r="AD29" s="745" t="s">
        <v>190</v>
      </c>
      <c r="AE29" s="745" t="s">
        <v>190</v>
      </c>
      <c r="AF29" s="744" t="s">
        <v>190</v>
      </c>
      <c r="AG29" s="744" t="s">
        <v>190</v>
      </c>
      <c r="AH29" s="744" t="s">
        <v>190</v>
      </c>
      <c r="AI29" s="744" t="s">
        <v>190</v>
      </c>
      <c r="AJ29" s="744" t="s">
        <v>190</v>
      </c>
      <c r="AK29" s="254"/>
    </row>
    <row r="30" spans="1:40" ht="48" customHeight="1" x14ac:dyDescent="0.2">
      <c r="A30" s="254"/>
      <c r="B30" s="774" t="s">
        <v>110</v>
      </c>
      <c r="C30" s="771" t="s">
        <v>111</v>
      </c>
      <c r="D30" s="772" t="s">
        <v>93</v>
      </c>
      <c r="E30" s="740" t="s">
        <v>190</v>
      </c>
      <c r="F30" s="735" t="s">
        <v>190</v>
      </c>
      <c r="G30" s="747" t="s">
        <v>190</v>
      </c>
      <c r="H30" s="735" t="s">
        <v>190</v>
      </c>
      <c r="I30" s="734" t="s">
        <v>190</v>
      </c>
      <c r="J30" s="737" t="s">
        <v>190</v>
      </c>
      <c r="K30" s="737" t="s">
        <v>190</v>
      </c>
      <c r="L30" s="737" t="s">
        <v>190</v>
      </c>
      <c r="M30" s="737" t="s">
        <v>190</v>
      </c>
      <c r="N30" s="737" t="s">
        <v>190</v>
      </c>
      <c r="O30" s="737" t="s">
        <v>190</v>
      </c>
      <c r="P30" s="737" t="s">
        <v>190</v>
      </c>
      <c r="Q30" s="737" t="s">
        <v>190</v>
      </c>
      <c r="R30" s="737" t="s">
        <v>190</v>
      </c>
      <c r="S30" s="737" t="s">
        <v>190</v>
      </c>
      <c r="T30" s="737" t="s">
        <v>190</v>
      </c>
      <c r="U30" s="737" t="s">
        <v>190</v>
      </c>
      <c r="V30" s="737" t="s">
        <v>190</v>
      </c>
      <c r="W30" s="737" t="s">
        <v>190</v>
      </c>
      <c r="X30" s="734" t="s">
        <v>190</v>
      </c>
      <c r="Y30" s="737" t="s">
        <v>190</v>
      </c>
      <c r="Z30" s="737" t="s">
        <v>190</v>
      </c>
      <c r="AA30" s="737" t="s">
        <v>190</v>
      </c>
      <c r="AB30" s="738" t="s">
        <v>190</v>
      </c>
      <c r="AC30" s="738" t="s">
        <v>190</v>
      </c>
      <c r="AD30" s="738" t="s">
        <v>190</v>
      </c>
      <c r="AE30" s="738" t="s">
        <v>190</v>
      </c>
      <c r="AF30" s="737" t="s">
        <v>190</v>
      </c>
      <c r="AG30" s="737" t="s">
        <v>190</v>
      </c>
      <c r="AH30" s="737" t="s">
        <v>190</v>
      </c>
      <c r="AI30" s="737" t="s">
        <v>190</v>
      </c>
      <c r="AJ30" s="737" t="s">
        <v>190</v>
      </c>
      <c r="AK30" s="254"/>
      <c r="AN30" s="228"/>
    </row>
    <row r="31" spans="1:40" ht="42" customHeight="1" x14ac:dyDescent="0.2">
      <c r="A31" s="254"/>
      <c r="B31" s="775" t="s">
        <v>112</v>
      </c>
      <c r="C31" s="776" t="s">
        <v>113</v>
      </c>
      <c r="D31" s="777" t="s">
        <v>93</v>
      </c>
      <c r="E31" s="757" t="s">
        <v>190</v>
      </c>
      <c r="F31" s="752" t="s">
        <v>190</v>
      </c>
      <c r="G31" s="769" t="s">
        <v>190</v>
      </c>
      <c r="H31" s="752" t="s">
        <v>190</v>
      </c>
      <c r="I31" s="751" t="s">
        <v>190</v>
      </c>
      <c r="J31" s="754" t="s">
        <v>190</v>
      </c>
      <c r="K31" s="754" t="s">
        <v>190</v>
      </c>
      <c r="L31" s="754" t="s">
        <v>190</v>
      </c>
      <c r="M31" s="754" t="s">
        <v>190</v>
      </c>
      <c r="N31" s="754" t="s">
        <v>190</v>
      </c>
      <c r="O31" s="754" t="s">
        <v>190</v>
      </c>
      <c r="P31" s="754" t="s">
        <v>190</v>
      </c>
      <c r="Q31" s="754" t="s">
        <v>190</v>
      </c>
      <c r="R31" s="754" t="s">
        <v>190</v>
      </c>
      <c r="S31" s="754" t="s">
        <v>190</v>
      </c>
      <c r="T31" s="754" t="s">
        <v>190</v>
      </c>
      <c r="U31" s="754" t="s">
        <v>190</v>
      </c>
      <c r="V31" s="754" t="s">
        <v>190</v>
      </c>
      <c r="W31" s="754" t="s">
        <v>190</v>
      </c>
      <c r="X31" s="751" t="s">
        <v>190</v>
      </c>
      <c r="Y31" s="754" t="s">
        <v>190</v>
      </c>
      <c r="Z31" s="754" t="s">
        <v>190</v>
      </c>
      <c r="AA31" s="754" t="s">
        <v>190</v>
      </c>
      <c r="AB31" s="755" t="s">
        <v>190</v>
      </c>
      <c r="AC31" s="755" t="s">
        <v>190</v>
      </c>
      <c r="AD31" s="755" t="s">
        <v>190</v>
      </c>
      <c r="AE31" s="755" t="s">
        <v>190</v>
      </c>
      <c r="AF31" s="754" t="s">
        <v>190</v>
      </c>
      <c r="AG31" s="754" t="s">
        <v>190</v>
      </c>
      <c r="AH31" s="754" t="s">
        <v>190</v>
      </c>
      <c r="AI31" s="754" t="s">
        <v>190</v>
      </c>
      <c r="AJ31" s="754" t="s">
        <v>190</v>
      </c>
      <c r="AK31" s="254"/>
    </row>
    <row r="32" spans="1:40" ht="42" customHeight="1" x14ac:dyDescent="0.2">
      <c r="A32" s="254"/>
      <c r="B32" s="775" t="s">
        <v>114</v>
      </c>
      <c r="C32" s="776" t="s">
        <v>115</v>
      </c>
      <c r="D32" s="778" t="s">
        <v>93</v>
      </c>
      <c r="E32" s="751" t="s">
        <v>190</v>
      </c>
      <c r="F32" s="752" t="s">
        <v>190</v>
      </c>
      <c r="G32" s="769" t="s">
        <v>190</v>
      </c>
      <c r="H32" s="752" t="s">
        <v>190</v>
      </c>
      <c r="I32" s="751" t="s">
        <v>190</v>
      </c>
      <c r="J32" s="765" t="s">
        <v>190</v>
      </c>
      <c r="K32" s="765" t="s">
        <v>190</v>
      </c>
      <c r="L32" s="765" t="s">
        <v>190</v>
      </c>
      <c r="M32" s="765" t="s">
        <v>190</v>
      </c>
      <c r="N32" s="765" t="s">
        <v>190</v>
      </c>
      <c r="O32" s="765" t="s">
        <v>190</v>
      </c>
      <c r="P32" s="765" t="s">
        <v>190</v>
      </c>
      <c r="Q32" s="765" t="s">
        <v>190</v>
      </c>
      <c r="R32" s="765" t="s">
        <v>190</v>
      </c>
      <c r="S32" s="765" t="s">
        <v>190</v>
      </c>
      <c r="T32" s="765" t="s">
        <v>190</v>
      </c>
      <c r="U32" s="765" t="s">
        <v>190</v>
      </c>
      <c r="V32" s="765" t="s">
        <v>190</v>
      </c>
      <c r="W32" s="765" t="s">
        <v>190</v>
      </c>
      <c r="X32" s="764" t="s">
        <v>190</v>
      </c>
      <c r="Y32" s="765" t="s">
        <v>190</v>
      </c>
      <c r="Z32" s="765" t="s">
        <v>190</v>
      </c>
      <c r="AA32" s="765" t="s">
        <v>190</v>
      </c>
      <c r="AB32" s="766" t="s">
        <v>190</v>
      </c>
      <c r="AC32" s="766" t="s">
        <v>190</v>
      </c>
      <c r="AD32" s="766" t="s">
        <v>190</v>
      </c>
      <c r="AE32" s="766" t="s">
        <v>190</v>
      </c>
      <c r="AF32" s="765" t="s">
        <v>190</v>
      </c>
      <c r="AG32" s="765" t="s">
        <v>190</v>
      </c>
      <c r="AH32" s="765" t="s">
        <v>190</v>
      </c>
      <c r="AI32" s="765" t="s">
        <v>190</v>
      </c>
      <c r="AJ32" s="765" t="s">
        <v>190</v>
      </c>
      <c r="AK32" s="254"/>
    </row>
    <row r="33" spans="1:40" ht="42" customHeight="1" x14ac:dyDescent="0.2">
      <c r="A33" s="254"/>
      <c r="B33" s="775" t="s">
        <v>116</v>
      </c>
      <c r="C33" s="776" t="s">
        <v>117</v>
      </c>
      <c r="D33" s="778" t="s">
        <v>93</v>
      </c>
      <c r="E33" s="764" t="s">
        <v>190</v>
      </c>
      <c r="F33" s="758" t="s">
        <v>190</v>
      </c>
      <c r="G33" s="779" t="s">
        <v>190</v>
      </c>
      <c r="H33" s="761" t="str">
        <f>H34</f>
        <v>нд</v>
      </c>
      <c r="I33" s="764" t="s">
        <v>190</v>
      </c>
      <c r="J33" s="765" t="s">
        <v>190</v>
      </c>
      <c r="K33" s="765" t="s">
        <v>190</v>
      </c>
      <c r="L33" s="765" t="s">
        <v>190</v>
      </c>
      <c r="M33" s="765" t="s">
        <v>190</v>
      </c>
      <c r="N33" s="765" t="s">
        <v>190</v>
      </c>
      <c r="O33" s="765" t="s">
        <v>190</v>
      </c>
      <c r="P33" s="765" t="s">
        <v>190</v>
      </c>
      <c r="Q33" s="765" t="s">
        <v>190</v>
      </c>
      <c r="R33" s="765" t="s">
        <v>190</v>
      </c>
      <c r="S33" s="765" t="s">
        <v>190</v>
      </c>
      <c r="T33" s="765" t="s">
        <v>190</v>
      </c>
      <c r="U33" s="761" t="str">
        <f>U34</f>
        <v>нд</v>
      </c>
      <c r="V33" s="765" t="s">
        <v>190</v>
      </c>
      <c r="W33" s="765" t="s">
        <v>190</v>
      </c>
      <c r="X33" s="764" t="s">
        <v>190</v>
      </c>
      <c r="Y33" s="765" t="s">
        <v>190</v>
      </c>
      <c r="Z33" s="765" t="s">
        <v>190</v>
      </c>
      <c r="AA33" s="765" t="s">
        <v>190</v>
      </c>
      <c r="AB33" s="766" t="s">
        <v>190</v>
      </c>
      <c r="AC33" s="766" t="s">
        <v>190</v>
      </c>
      <c r="AD33" s="766" t="s">
        <v>190</v>
      </c>
      <c r="AE33" s="766" t="s">
        <v>190</v>
      </c>
      <c r="AF33" s="765" t="s">
        <v>190</v>
      </c>
      <c r="AG33" s="765" t="s">
        <v>190</v>
      </c>
      <c r="AH33" s="765" t="s">
        <v>190</v>
      </c>
      <c r="AI33" s="765" t="s">
        <v>190</v>
      </c>
      <c r="AJ33" s="765" t="s">
        <v>190</v>
      </c>
      <c r="AK33" s="254"/>
      <c r="AN33" s="268"/>
    </row>
    <row r="34" spans="1:40" ht="48" customHeight="1" x14ac:dyDescent="0.2">
      <c r="A34" s="254"/>
      <c r="B34" s="770" t="s">
        <v>118</v>
      </c>
      <c r="C34" s="771" t="s">
        <v>119</v>
      </c>
      <c r="D34" s="770" t="s">
        <v>93</v>
      </c>
      <c r="E34" s="740" t="s">
        <v>190</v>
      </c>
      <c r="F34" s="741" t="s">
        <v>190</v>
      </c>
      <c r="G34" s="742" t="s">
        <v>190</v>
      </c>
      <c r="H34" s="742" t="s">
        <v>190</v>
      </c>
      <c r="I34" s="743" t="s">
        <v>190</v>
      </c>
      <c r="J34" s="743" t="s">
        <v>190</v>
      </c>
      <c r="K34" s="743" t="s">
        <v>190</v>
      </c>
      <c r="L34" s="743" t="s">
        <v>190</v>
      </c>
      <c r="M34" s="743" t="s">
        <v>190</v>
      </c>
      <c r="N34" s="743" t="s">
        <v>190</v>
      </c>
      <c r="O34" s="743" t="s">
        <v>190</v>
      </c>
      <c r="P34" s="743" t="s">
        <v>190</v>
      </c>
      <c r="Q34" s="743" t="s">
        <v>190</v>
      </c>
      <c r="R34" s="743" t="s">
        <v>190</v>
      </c>
      <c r="S34" s="743" t="s">
        <v>190</v>
      </c>
      <c r="T34" s="743" t="s">
        <v>190</v>
      </c>
      <c r="U34" s="743" t="s">
        <v>190</v>
      </c>
      <c r="V34" s="743" t="s">
        <v>190</v>
      </c>
      <c r="W34" s="743" t="s">
        <v>190</v>
      </c>
      <c r="X34" s="743" t="s">
        <v>190</v>
      </c>
      <c r="Y34" s="743" t="s">
        <v>190</v>
      </c>
      <c r="Z34" s="743" t="s">
        <v>190</v>
      </c>
      <c r="AA34" s="743" t="s">
        <v>190</v>
      </c>
      <c r="AB34" s="743" t="s">
        <v>190</v>
      </c>
      <c r="AC34" s="743" t="s">
        <v>190</v>
      </c>
      <c r="AD34" s="743" t="s">
        <v>190</v>
      </c>
      <c r="AE34" s="743" t="s">
        <v>190</v>
      </c>
      <c r="AF34" s="743" t="s">
        <v>190</v>
      </c>
      <c r="AG34" s="743" t="s">
        <v>190</v>
      </c>
      <c r="AH34" s="743" t="s">
        <v>190</v>
      </c>
      <c r="AI34" s="743" t="s">
        <v>190</v>
      </c>
      <c r="AJ34" s="744" t="s">
        <v>190</v>
      </c>
      <c r="AK34" s="254"/>
      <c r="AN34" s="268"/>
    </row>
    <row r="35" spans="1:40" ht="42" customHeight="1" x14ac:dyDescent="0.2">
      <c r="A35" s="254"/>
      <c r="B35" s="780" t="s">
        <v>120</v>
      </c>
      <c r="C35" s="781" t="s">
        <v>121</v>
      </c>
      <c r="D35" s="778" t="s">
        <v>93</v>
      </c>
      <c r="E35" s="751" t="s">
        <v>190</v>
      </c>
      <c r="F35" s="782" t="s">
        <v>190</v>
      </c>
      <c r="G35" s="782" t="s">
        <v>190</v>
      </c>
      <c r="H35" s="782" t="s">
        <v>190</v>
      </c>
      <c r="I35" s="782" t="s">
        <v>190</v>
      </c>
      <c r="J35" s="782" t="s">
        <v>190</v>
      </c>
      <c r="K35" s="782" t="s">
        <v>190</v>
      </c>
      <c r="L35" s="782" t="s">
        <v>190</v>
      </c>
      <c r="M35" s="782" t="s">
        <v>190</v>
      </c>
      <c r="N35" s="782" t="s">
        <v>190</v>
      </c>
      <c r="O35" s="782" t="s">
        <v>190</v>
      </c>
      <c r="P35" s="782" t="s">
        <v>190</v>
      </c>
      <c r="Q35" s="782" t="s">
        <v>190</v>
      </c>
      <c r="R35" s="782" t="s">
        <v>190</v>
      </c>
      <c r="S35" s="782" t="s">
        <v>190</v>
      </c>
      <c r="T35" s="782" t="s">
        <v>190</v>
      </c>
      <c r="U35" s="782" t="s">
        <v>190</v>
      </c>
      <c r="V35" s="782" t="s">
        <v>190</v>
      </c>
      <c r="W35" s="782" t="s">
        <v>190</v>
      </c>
      <c r="X35" s="782" t="s">
        <v>190</v>
      </c>
      <c r="Y35" s="782" t="s">
        <v>190</v>
      </c>
      <c r="Z35" s="782" t="s">
        <v>190</v>
      </c>
      <c r="AA35" s="782" t="s">
        <v>190</v>
      </c>
      <c r="AB35" s="782" t="s">
        <v>190</v>
      </c>
      <c r="AC35" s="782" t="s">
        <v>190</v>
      </c>
      <c r="AD35" s="782" t="s">
        <v>190</v>
      </c>
      <c r="AE35" s="782" t="s">
        <v>190</v>
      </c>
      <c r="AF35" s="782" t="s">
        <v>190</v>
      </c>
      <c r="AG35" s="782" t="s">
        <v>190</v>
      </c>
      <c r="AH35" s="782" t="s">
        <v>190</v>
      </c>
      <c r="AI35" s="782" t="s">
        <v>190</v>
      </c>
      <c r="AJ35" s="782" t="s">
        <v>190</v>
      </c>
      <c r="AK35" s="254"/>
      <c r="AN35" s="268"/>
    </row>
    <row r="36" spans="1:40" s="269" customFormat="1" ht="42" customHeight="1" x14ac:dyDescent="0.2">
      <c r="A36" s="254"/>
      <c r="B36" s="783" t="s">
        <v>122</v>
      </c>
      <c r="C36" s="781" t="s">
        <v>123</v>
      </c>
      <c r="D36" s="778" t="s">
        <v>93</v>
      </c>
      <c r="E36" s="751" t="s">
        <v>190</v>
      </c>
      <c r="F36" s="751" t="s">
        <v>190</v>
      </c>
      <c r="G36" s="751" t="s">
        <v>190</v>
      </c>
      <c r="H36" s="751" t="s">
        <v>190</v>
      </c>
      <c r="I36" s="751" t="s">
        <v>190</v>
      </c>
      <c r="J36" s="751" t="s">
        <v>190</v>
      </c>
      <c r="K36" s="751" t="s">
        <v>190</v>
      </c>
      <c r="L36" s="751" t="s">
        <v>190</v>
      </c>
      <c r="M36" s="751" t="s">
        <v>190</v>
      </c>
      <c r="N36" s="751" t="s">
        <v>190</v>
      </c>
      <c r="O36" s="751" t="s">
        <v>190</v>
      </c>
      <c r="P36" s="751" t="s">
        <v>190</v>
      </c>
      <c r="Q36" s="751" t="s">
        <v>190</v>
      </c>
      <c r="R36" s="751" t="s">
        <v>190</v>
      </c>
      <c r="S36" s="751" t="s">
        <v>190</v>
      </c>
      <c r="T36" s="751" t="s">
        <v>190</v>
      </c>
      <c r="U36" s="751" t="s">
        <v>190</v>
      </c>
      <c r="V36" s="751" t="s">
        <v>190</v>
      </c>
      <c r="W36" s="751" t="s">
        <v>190</v>
      </c>
      <c r="X36" s="751" t="s">
        <v>190</v>
      </c>
      <c r="Y36" s="751" t="s">
        <v>190</v>
      </c>
      <c r="Z36" s="751" t="s">
        <v>190</v>
      </c>
      <c r="AA36" s="751" t="s">
        <v>190</v>
      </c>
      <c r="AB36" s="751" t="s">
        <v>190</v>
      </c>
      <c r="AC36" s="751" t="s">
        <v>190</v>
      </c>
      <c r="AD36" s="751" t="s">
        <v>190</v>
      </c>
      <c r="AE36" s="751" t="s">
        <v>190</v>
      </c>
      <c r="AF36" s="751" t="s">
        <v>190</v>
      </c>
      <c r="AG36" s="751" t="s">
        <v>190</v>
      </c>
      <c r="AH36" s="751" t="s">
        <v>190</v>
      </c>
      <c r="AI36" s="751" t="s">
        <v>190</v>
      </c>
      <c r="AJ36" s="751" t="s">
        <v>190</v>
      </c>
      <c r="AK36" s="254"/>
      <c r="AN36" s="270"/>
    </row>
    <row r="37" spans="1:40" s="269" customFormat="1" ht="48" customHeight="1" x14ac:dyDescent="0.2">
      <c r="A37" s="254"/>
      <c r="B37" s="770" t="s">
        <v>124</v>
      </c>
      <c r="C37" s="784" t="s">
        <v>125</v>
      </c>
      <c r="D37" s="770" t="s">
        <v>93</v>
      </c>
      <c r="E37" s="734" t="s">
        <v>190</v>
      </c>
      <c r="F37" s="734" t="s">
        <v>190</v>
      </c>
      <c r="G37" s="734" t="s">
        <v>190</v>
      </c>
      <c r="H37" s="734" t="s">
        <v>190</v>
      </c>
      <c r="I37" s="734" t="s">
        <v>190</v>
      </c>
      <c r="J37" s="734" t="s">
        <v>190</v>
      </c>
      <c r="K37" s="734" t="s">
        <v>190</v>
      </c>
      <c r="L37" s="734" t="s">
        <v>190</v>
      </c>
      <c r="M37" s="734" t="s">
        <v>190</v>
      </c>
      <c r="N37" s="734" t="s">
        <v>190</v>
      </c>
      <c r="O37" s="734" t="s">
        <v>190</v>
      </c>
      <c r="P37" s="734" t="s">
        <v>190</v>
      </c>
      <c r="Q37" s="734" t="s">
        <v>190</v>
      </c>
      <c r="R37" s="734" t="s">
        <v>190</v>
      </c>
      <c r="S37" s="734" t="s">
        <v>190</v>
      </c>
      <c r="T37" s="734" t="s">
        <v>190</v>
      </c>
      <c r="U37" s="734" t="s">
        <v>190</v>
      </c>
      <c r="V37" s="734" t="s">
        <v>190</v>
      </c>
      <c r="W37" s="734" t="s">
        <v>190</v>
      </c>
      <c r="X37" s="734" t="s">
        <v>190</v>
      </c>
      <c r="Y37" s="734" t="s">
        <v>190</v>
      </c>
      <c r="Z37" s="734" t="s">
        <v>190</v>
      </c>
      <c r="AA37" s="734" t="s">
        <v>190</v>
      </c>
      <c r="AB37" s="734" t="s">
        <v>190</v>
      </c>
      <c r="AC37" s="734" t="s">
        <v>190</v>
      </c>
      <c r="AD37" s="734" t="s">
        <v>190</v>
      </c>
      <c r="AE37" s="734" t="s">
        <v>190</v>
      </c>
      <c r="AF37" s="734" t="s">
        <v>190</v>
      </c>
      <c r="AG37" s="734" t="s">
        <v>190</v>
      </c>
      <c r="AH37" s="734" t="s">
        <v>190</v>
      </c>
      <c r="AI37" s="734" t="s">
        <v>190</v>
      </c>
      <c r="AJ37" s="734" t="s">
        <v>190</v>
      </c>
      <c r="AN37" s="270"/>
    </row>
    <row r="38" spans="1:40" s="269" customFormat="1" ht="48" customHeight="1" x14ac:dyDescent="0.2">
      <c r="B38" s="785" t="s">
        <v>126</v>
      </c>
      <c r="C38" s="784" t="s">
        <v>127</v>
      </c>
      <c r="D38" s="770" t="s">
        <v>93</v>
      </c>
      <c r="E38" s="734" t="s">
        <v>190</v>
      </c>
      <c r="F38" s="734" t="s">
        <v>190</v>
      </c>
      <c r="G38" s="734" t="s">
        <v>190</v>
      </c>
      <c r="H38" s="734" t="s">
        <v>190</v>
      </c>
      <c r="I38" s="734" t="s">
        <v>190</v>
      </c>
      <c r="J38" s="734" t="s">
        <v>190</v>
      </c>
      <c r="K38" s="734" t="s">
        <v>190</v>
      </c>
      <c r="L38" s="734" t="s">
        <v>190</v>
      </c>
      <c r="M38" s="734" t="s">
        <v>190</v>
      </c>
      <c r="N38" s="734" t="s">
        <v>190</v>
      </c>
      <c r="O38" s="734" t="s">
        <v>190</v>
      </c>
      <c r="P38" s="734" t="s">
        <v>190</v>
      </c>
      <c r="Q38" s="734" t="s">
        <v>190</v>
      </c>
      <c r="R38" s="734" t="s">
        <v>190</v>
      </c>
      <c r="S38" s="734" t="s">
        <v>190</v>
      </c>
      <c r="T38" s="734" t="s">
        <v>190</v>
      </c>
      <c r="U38" s="734" t="s">
        <v>190</v>
      </c>
      <c r="V38" s="734" t="s">
        <v>190</v>
      </c>
      <c r="W38" s="734" t="s">
        <v>190</v>
      </c>
      <c r="X38" s="734" t="s">
        <v>190</v>
      </c>
      <c r="Y38" s="734" t="s">
        <v>190</v>
      </c>
      <c r="Z38" s="734" t="s">
        <v>190</v>
      </c>
      <c r="AA38" s="734" t="s">
        <v>190</v>
      </c>
      <c r="AB38" s="734" t="s">
        <v>190</v>
      </c>
      <c r="AC38" s="734" t="s">
        <v>190</v>
      </c>
      <c r="AD38" s="734" t="s">
        <v>190</v>
      </c>
      <c r="AE38" s="734" t="s">
        <v>190</v>
      </c>
      <c r="AF38" s="734" t="s">
        <v>190</v>
      </c>
      <c r="AG38" s="734" t="s">
        <v>190</v>
      </c>
      <c r="AH38" s="734" t="s">
        <v>190</v>
      </c>
      <c r="AI38" s="734" t="s">
        <v>190</v>
      </c>
      <c r="AJ38" s="734" t="s">
        <v>190</v>
      </c>
      <c r="AN38" s="270"/>
    </row>
    <row r="39" spans="1:40" s="269" customFormat="1" ht="42" customHeight="1" x14ac:dyDescent="0.2">
      <c r="B39" s="786" t="s">
        <v>283</v>
      </c>
      <c r="C39" s="787" t="s">
        <v>284</v>
      </c>
      <c r="D39" s="778" t="s">
        <v>93</v>
      </c>
      <c r="E39" s="751" t="s">
        <v>190</v>
      </c>
      <c r="F39" s="751" t="s">
        <v>190</v>
      </c>
      <c r="G39" s="751" t="s">
        <v>190</v>
      </c>
      <c r="H39" s="751" t="s">
        <v>190</v>
      </c>
      <c r="I39" s="751" t="s">
        <v>190</v>
      </c>
      <c r="J39" s="751" t="s">
        <v>190</v>
      </c>
      <c r="K39" s="751" t="s">
        <v>190</v>
      </c>
      <c r="L39" s="751" t="s">
        <v>190</v>
      </c>
      <c r="M39" s="751" t="s">
        <v>190</v>
      </c>
      <c r="N39" s="751" t="s">
        <v>190</v>
      </c>
      <c r="O39" s="751" t="s">
        <v>190</v>
      </c>
      <c r="P39" s="751" t="s">
        <v>190</v>
      </c>
      <c r="Q39" s="751" t="s">
        <v>190</v>
      </c>
      <c r="R39" s="751" t="s">
        <v>190</v>
      </c>
      <c r="S39" s="751" t="s">
        <v>190</v>
      </c>
      <c r="T39" s="751" t="s">
        <v>190</v>
      </c>
      <c r="U39" s="751" t="s">
        <v>190</v>
      </c>
      <c r="V39" s="751" t="s">
        <v>190</v>
      </c>
      <c r="W39" s="751" t="s">
        <v>190</v>
      </c>
      <c r="X39" s="751" t="s">
        <v>190</v>
      </c>
      <c r="Y39" s="751" t="s">
        <v>190</v>
      </c>
      <c r="Z39" s="751" t="s">
        <v>190</v>
      </c>
      <c r="AA39" s="751" t="s">
        <v>190</v>
      </c>
      <c r="AB39" s="751" t="s">
        <v>190</v>
      </c>
      <c r="AC39" s="751" t="s">
        <v>190</v>
      </c>
      <c r="AD39" s="751" t="s">
        <v>190</v>
      </c>
      <c r="AE39" s="751" t="s">
        <v>190</v>
      </c>
      <c r="AF39" s="751" t="s">
        <v>190</v>
      </c>
      <c r="AG39" s="751" t="s">
        <v>190</v>
      </c>
      <c r="AH39" s="751" t="s">
        <v>190</v>
      </c>
      <c r="AI39" s="751" t="s">
        <v>190</v>
      </c>
      <c r="AJ39" s="751" t="s">
        <v>190</v>
      </c>
      <c r="AN39" s="270"/>
    </row>
    <row r="40" spans="1:40" s="269" customFormat="1" ht="42" customHeight="1" x14ac:dyDescent="0.2">
      <c r="B40" s="788" t="s">
        <v>128</v>
      </c>
      <c r="C40" s="789" t="s">
        <v>129</v>
      </c>
      <c r="D40" s="790" t="s">
        <v>93</v>
      </c>
      <c r="E40" s="751" t="s">
        <v>190</v>
      </c>
      <c r="F40" s="751" t="s">
        <v>190</v>
      </c>
      <c r="G40" s="751" t="s">
        <v>190</v>
      </c>
      <c r="H40" s="751" t="s">
        <v>190</v>
      </c>
      <c r="I40" s="751" t="s">
        <v>190</v>
      </c>
      <c r="J40" s="751" t="s">
        <v>190</v>
      </c>
      <c r="K40" s="751" t="s">
        <v>190</v>
      </c>
      <c r="L40" s="751" t="s">
        <v>190</v>
      </c>
      <c r="M40" s="751" t="s">
        <v>190</v>
      </c>
      <c r="N40" s="751" t="s">
        <v>190</v>
      </c>
      <c r="O40" s="751" t="s">
        <v>190</v>
      </c>
      <c r="P40" s="751" t="s">
        <v>190</v>
      </c>
      <c r="Q40" s="751" t="s">
        <v>190</v>
      </c>
      <c r="R40" s="751" t="s">
        <v>190</v>
      </c>
      <c r="S40" s="751" t="s">
        <v>190</v>
      </c>
      <c r="T40" s="751" t="s">
        <v>190</v>
      </c>
      <c r="U40" s="751" t="s">
        <v>190</v>
      </c>
      <c r="V40" s="751" t="s">
        <v>190</v>
      </c>
      <c r="W40" s="751" t="s">
        <v>190</v>
      </c>
      <c r="X40" s="751" t="s">
        <v>190</v>
      </c>
      <c r="Y40" s="751" t="s">
        <v>190</v>
      </c>
      <c r="Z40" s="751" t="s">
        <v>190</v>
      </c>
      <c r="AA40" s="751" t="s">
        <v>190</v>
      </c>
      <c r="AB40" s="751" t="s">
        <v>190</v>
      </c>
      <c r="AC40" s="751" t="s">
        <v>190</v>
      </c>
      <c r="AD40" s="751" t="s">
        <v>190</v>
      </c>
      <c r="AE40" s="751" t="s">
        <v>190</v>
      </c>
      <c r="AF40" s="751" t="s">
        <v>190</v>
      </c>
      <c r="AG40" s="751" t="s">
        <v>190</v>
      </c>
      <c r="AH40" s="751" t="s">
        <v>190</v>
      </c>
      <c r="AI40" s="751" t="s">
        <v>190</v>
      </c>
      <c r="AJ40" s="751" t="s">
        <v>190</v>
      </c>
      <c r="AN40" s="270"/>
    </row>
    <row r="41" spans="1:40" ht="48" customHeight="1" x14ac:dyDescent="0.2">
      <c r="B41" s="791" t="s">
        <v>130</v>
      </c>
      <c r="C41" s="792" t="s">
        <v>131</v>
      </c>
      <c r="D41" s="772" t="s">
        <v>93</v>
      </c>
      <c r="E41" s="734" t="s">
        <v>190</v>
      </c>
      <c r="F41" s="734" t="s">
        <v>190</v>
      </c>
      <c r="G41" s="734" t="s">
        <v>190</v>
      </c>
      <c r="H41" s="734" t="s">
        <v>190</v>
      </c>
      <c r="I41" s="734" t="s">
        <v>190</v>
      </c>
      <c r="J41" s="734" t="s">
        <v>190</v>
      </c>
      <c r="K41" s="734" t="s">
        <v>190</v>
      </c>
      <c r="L41" s="734" t="s">
        <v>190</v>
      </c>
      <c r="M41" s="734" t="s">
        <v>190</v>
      </c>
      <c r="N41" s="734" t="s">
        <v>190</v>
      </c>
      <c r="O41" s="734" t="s">
        <v>190</v>
      </c>
      <c r="P41" s="734" t="s">
        <v>190</v>
      </c>
      <c r="Q41" s="734" t="s">
        <v>190</v>
      </c>
      <c r="R41" s="734" t="s">
        <v>190</v>
      </c>
      <c r="S41" s="734" t="s">
        <v>190</v>
      </c>
      <c r="T41" s="734" t="s">
        <v>190</v>
      </c>
      <c r="U41" s="734" t="s">
        <v>190</v>
      </c>
      <c r="V41" s="734" t="s">
        <v>190</v>
      </c>
      <c r="W41" s="734" t="s">
        <v>190</v>
      </c>
      <c r="X41" s="734" t="s">
        <v>190</v>
      </c>
      <c r="Y41" s="734" t="s">
        <v>190</v>
      </c>
      <c r="Z41" s="734" t="s">
        <v>190</v>
      </c>
      <c r="AA41" s="734" t="s">
        <v>190</v>
      </c>
      <c r="AB41" s="734" t="s">
        <v>190</v>
      </c>
      <c r="AC41" s="734" t="s">
        <v>190</v>
      </c>
      <c r="AD41" s="734" t="s">
        <v>190</v>
      </c>
      <c r="AE41" s="734" t="s">
        <v>190</v>
      </c>
      <c r="AF41" s="734" t="s">
        <v>190</v>
      </c>
      <c r="AG41" s="734" t="s">
        <v>190</v>
      </c>
      <c r="AH41" s="734" t="s">
        <v>190</v>
      </c>
      <c r="AI41" s="734" t="s">
        <v>190</v>
      </c>
      <c r="AJ41" s="734" t="s">
        <v>190</v>
      </c>
    </row>
    <row r="42" spans="1:40" ht="48" customHeight="1" x14ac:dyDescent="0.2">
      <c r="B42" s="791" t="s">
        <v>132</v>
      </c>
      <c r="C42" s="792" t="s">
        <v>133</v>
      </c>
      <c r="D42" s="791" t="s">
        <v>93</v>
      </c>
      <c r="E42" s="734" t="s">
        <v>190</v>
      </c>
      <c r="F42" s="734" t="s">
        <v>190</v>
      </c>
      <c r="G42" s="734" t="s">
        <v>190</v>
      </c>
      <c r="H42" s="734" t="s">
        <v>190</v>
      </c>
      <c r="I42" s="734" t="s">
        <v>190</v>
      </c>
      <c r="J42" s="734" t="s">
        <v>190</v>
      </c>
      <c r="K42" s="734" t="s">
        <v>190</v>
      </c>
      <c r="L42" s="734" t="s">
        <v>190</v>
      </c>
      <c r="M42" s="734" t="s">
        <v>190</v>
      </c>
      <c r="N42" s="734" t="s">
        <v>190</v>
      </c>
      <c r="O42" s="734" t="s">
        <v>190</v>
      </c>
      <c r="P42" s="734" t="s">
        <v>190</v>
      </c>
      <c r="Q42" s="734" t="s">
        <v>190</v>
      </c>
      <c r="R42" s="734" t="s">
        <v>190</v>
      </c>
      <c r="S42" s="734" t="s">
        <v>190</v>
      </c>
      <c r="T42" s="734" t="s">
        <v>190</v>
      </c>
      <c r="U42" s="734" t="s">
        <v>190</v>
      </c>
      <c r="V42" s="734" t="s">
        <v>190</v>
      </c>
      <c r="W42" s="734" t="s">
        <v>190</v>
      </c>
      <c r="X42" s="734" t="s">
        <v>190</v>
      </c>
      <c r="Y42" s="734" t="s">
        <v>190</v>
      </c>
      <c r="Z42" s="734" t="s">
        <v>190</v>
      </c>
      <c r="AA42" s="734" t="s">
        <v>190</v>
      </c>
      <c r="AB42" s="734" t="s">
        <v>190</v>
      </c>
      <c r="AC42" s="734" t="s">
        <v>190</v>
      </c>
      <c r="AD42" s="734" t="s">
        <v>190</v>
      </c>
      <c r="AE42" s="734" t="s">
        <v>190</v>
      </c>
      <c r="AF42" s="734" t="s">
        <v>190</v>
      </c>
      <c r="AG42" s="734" t="s">
        <v>190</v>
      </c>
      <c r="AH42" s="734" t="s">
        <v>190</v>
      </c>
      <c r="AI42" s="734" t="s">
        <v>190</v>
      </c>
      <c r="AJ42" s="734" t="s">
        <v>190</v>
      </c>
    </row>
    <row r="43" spans="1:40" ht="42" customHeight="1" x14ac:dyDescent="0.2">
      <c r="B43" s="788" t="s">
        <v>134</v>
      </c>
      <c r="C43" s="789" t="s">
        <v>135</v>
      </c>
      <c r="D43" s="788" t="s">
        <v>93</v>
      </c>
      <c r="E43" s="751" t="s">
        <v>190</v>
      </c>
      <c r="F43" s="751" t="s">
        <v>190</v>
      </c>
      <c r="G43" s="751" t="s">
        <v>190</v>
      </c>
      <c r="H43" s="751" t="s">
        <v>190</v>
      </c>
      <c r="I43" s="751" t="s">
        <v>190</v>
      </c>
      <c r="J43" s="751" t="s">
        <v>190</v>
      </c>
      <c r="K43" s="751" t="s">
        <v>190</v>
      </c>
      <c r="L43" s="751" t="s">
        <v>190</v>
      </c>
      <c r="M43" s="751" t="s">
        <v>190</v>
      </c>
      <c r="N43" s="751" t="s">
        <v>190</v>
      </c>
      <c r="O43" s="751" t="s">
        <v>190</v>
      </c>
      <c r="P43" s="751" t="s">
        <v>190</v>
      </c>
      <c r="Q43" s="751" t="s">
        <v>190</v>
      </c>
      <c r="R43" s="751" t="s">
        <v>190</v>
      </c>
      <c r="S43" s="751" t="s">
        <v>190</v>
      </c>
      <c r="T43" s="751" t="s">
        <v>190</v>
      </c>
      <c r="U43" s="751" t="s">
        <v>190</v>
      </c>
      <c r="V43" s="751" t="s">
        <v>190</v>
      </c>
      <c r="W43" s="751" t="s">
        <v>190</v>
      </c>
      <c r="X43" s="751" t="s">
        <v>190</v>
      </c>
      <c r="Y43" s="751" t="s">
        <v>190</v>
      </c>
      <c r="Z43" s="751" t="s">
        <v>190</v>
      </c>
      <c r="AA43" s="751" t="s">
        <v>190</v>
      </c>
      <c r="AB43" s="751" t="s">
        <v>190</v>
      </c>
      <c r="AC43" s="751" t="s">
        <v>190</v>
      </c>
      <c r="AD43" s="751" t="s">
        <v>190</v>
      </c>
      <c r="AE43" s="751" t="s">
        <v>190</v>
      </c>
      <c r="AF43" s="751" t="s">
        <v>190</v>
      </c>
      <c r="AG43" s="751" t="s">
        <v>190</v>
      </c>
      <c r="AH43" s="751" t="s">
        <v>190</v>
      </c>
      <c r="AI43" s="751" t="s">
        <v>190</v>
      </c>
      <c r="AJ43" s="751" t="s">
        <v>190</v>
      </c>
    </row>
    <row r="44" spans="1:40" ht="42" customHeight="1" x14ac:dyDescent="0.2">
      <c r="B44" s="788" t="s">
        <v>139</v>
      </c>
      <c r="C44" s="789" t="s">
        <v>140</v>
      </c>
      <c r="D44" s="788" t="s">
        <v>93</v>
      </c>
      <c r="E44" s="751" t="s">
        <v>190</v>
      </c>
      <c r="F44" s="751" t="s">
        <v>190</v>
      </c>
      <c r="G44" s="751" t="s">
        <v>190</v>
      </c>
      <c r="H44" s="751" t="s">
        <v>190</v>
      </c>
      <c r="I44" s="751" t="s">
        <v>190</v>
      </c>
      <c r="J44" s="751" t="s">
        <v>190</v>
      </c>
      <c r="K44" s="751" t="s">
        <v>190</v>
      </c>
      <c r="L44" s="751" t="s">
        <v>190</v>
      </c>
      <c r="M44" s="751" t="s">
        <v>190</v>
      </c>
      <c r="N44" s="751" t="s">
        <v>190</v>
      </c>
      <c r="O44" s="751" t="s">
        <v>190</v>
      </c>
      <c r="P44" s="751" t="s">
        <v>190</v>
      </c>
      <c r="Q44" s="751" t="s">
        <v>190</v>
      </c>
      <c r="R44" s="751" t="s">
        <v>190</v>
      </c>
      <c r="S44" s="751" t="s">
        <v>190</v>
      </c>
      <c r="T44" s="751" t="s">
        <v>190</v>
      </c>
      <c r="U44" s="751" t="s">
        <v>190</v>
      </c>
      <c r="V44" s="751" t="s">
        <v>190</v>
      </c>
      <c r="W44" s="751" t="s">
        <v>190</v>
      </c>
      <c r="X44" s="751" t="s">
        <v>190</v>
      </c>
      <c r="Y44" s="751" t="s">
        <v>190</v>
      </c>
      <c r="Z44" s="751" t="s">
        <v>190</v>
      </c>
      <c r="AA44" s="751" t="s">
        <v>190</v>
      </c>
      <c r="AB44" s="751" t="s">
        <v>190</v>
      </c>
      <c r="AC44" s="751" t="s">
        <v>190</v>
      </c>
      <c r="AD44" s="751" t="s">
        <v>190</v>
      </c>
      <c r="AE44" s="751" t="s">
        <v>190</v>
      </c>
      <c r="AF44" s="751" t="s">
        <v>190</v>
      </c>
      <c r="AG44" s="751" t="s">
        <v>190</v>
      </c>
      <c r="AH44" s="751" t="s">
        <v>190</v>
      </c>
      <c r="AI44" s="751" t="s">
        <v>190</v>
      </c>
      <c r="AJ44" s="751" t="s">
        <v>190</v>
      </c>
    </row>
    <row r="45" spans="1:40" ht="48" customHeight="1" x14ac:dyDescent="0.2">
      <c r="B45" s="791" t="s">
        <v>141</v>
      </c>
      <c r="C45" s="792" t="s">
        <v>142</v>
      </c>
      <c r="D45" s="791" t="s">
        <v>93</v>
      </c>
      <c r="E45" s="734" t="s">
        <v>190</v>
      </c>
      <c r="F45" s="734" t="s">
        <v>190</v>
      </c>
      <c r="G45" s="734" t="s">
        <v>190</v>
      </c>
      <c r="H45" s="734" t="s">
        <v>190</v>
      </c>
      <c r="I45" s="734" t="s">
        <v>190</v>
      </c>
      <c r="J45" s="734" t="s">
        <v>190</v>
      </c>
      <c r="K45" s="734" t="s">
        <v>190</v>
      </c>
      <c r="L45" s="734" t="s">
        <v>190</v>
      </c>
      <c r="M45" s="734" t="s">
        <v>190</v>
      </c>
      <c r="N45" s="734" t="s">
        <v>190</v>
      </c>
      <c r="O45" s="734" t="s">
        <v>190</v>
      </c>
      <c r="P45" s="734" t="s">
        <v>190</v>
      </c>
      <c r="Q45" s="734" t="s">
        <v>190</v>
      </c>
      <c r="R45" s="734" t="s">
        <v>190</v>
      </c>
      <c r="S45" s="734" t="s">
        <v>190</v>
      </c>
      <c r="T45" s="734" t="s">
        <v>190</v>
      </c>
      <c r="U45" s="734" t="s">
        <v>190</v>
      </c>
      <c r="V45" s="734" t="s">
        <v>190</v>
      </c>
      <c r="W45" s="734" t="s">
        <v>190</v>
      </c>
      <c r="X45" s="734" t="s">
        <v>190</v>
      </c>
      <c r="Y45" s="734" t="s">
        <v>190</v>
      </c>
      <c r="Z45" s="734" t="s">
        <v>190</v>
      </c>
      <c r="AA45" s="734" t="s">
        <v>190</v>
      </c>
      <c r="AB45" s="734" t="s">
        <v>190</v>
      </c>
      <c r="AC45" s="734" t="s">
        <v>190</v>
      </c>
      <c r="AD45" s="734" t="s">
        <v>190</v>
      </c>
      <c r="AE45" s="734" t="s">
        <v>190</v>
      </c>
      <c r="AF45" s="734" t="s">
        <v>190</v>
      </c>
      <c r="AG45" s="734" t="s">
        <v>190</v>
      </c>
      <c r="AH45" s="734" t="s">
        <v>190</v>
      </c>
      <c r="AI45" s="734" t="s">
        <v>190</v>
      </c>
      <c r="AJ45" s="734" t="s">
        <v>190</v>
      </c>
    </row>
    <row r="46" spans="1:40" ht="42" customHeight="1" x14ac:dyDescent="0.2">
      <c r="B46" s="788" t="s">
        <v>143</v>
      </c>
      <c r="C46" s="789" t="s">
        <v>144</v>
      </c>
      <c r="D46" s="788" t="s">
        <v>93</v>
      </c>
      <c r="E46" s="751" t="s">
        <v>190</v>
      </c>
      <c r="F46" s="751" t="s">
        <v>190</v>
      </c>
      <c r="G46" s="751" t="s">
        <v>190</v>
      </c>
      <c r="H46" s="751" t="s">
        <v>190</v>
      </c>
      <c r="I46" s="751" t="s">
        <v>190</v>
      </c>
      <c r="J46" s="751" t="s">
        <v>190</v>
      </c>
      <c r="K46" s="751" t="s">
        <v>190</v>
      </c>
      <c r="L46" s="751" t="s">
        <v>190</v>
      </c>
      <c r="M46" s="751" t="s">
        <v>190</v>
      </c>
      <c r="N46" s="751" t="s">
        <v>190</v>
      </c>
      <c r="O46" s="751" t="s">
        <v>190</v>
      </c>
      <c r="P46" s="751" t="s">
        <v>190</v>
      </c>
      <c r="Q46" s="751" t="s">
        <v>190</v>
      </c>
      <c r="R46" s="751" t="s">
        <v>190</v>
      </c>
      <c r="S46" s="751" t="s">
        <v>190</v>
      </c>
      <c r="T46" s="751" t="s">
        <v>190</v>
      </c>
      <c r="U46" s="751" t="s">
        <v>190</v>
      </c>
      <c r="V46" s="751" t="s">
        <v>190</v>
      </c>
      <c r="W46" s="751" t="s">
        <v>190</v>
      </c>
      <c r="X46" s="751" t="s">
        <v>190</v>
      </c>
      <c r="Y46" s="751" t="s">
        <v>190</v>
      </c>
      <c r="Z46" s="751" t="s">
        <v>190</v>
      </c>
      <c r="AA46" s="751" t="s">
        <v>190</v>
      </c>
      <c r="AB46" s="751" t="s">
        <v>190</v>
      </c>
      <c r="AC46" s="751" t="s">
        <v>190</v>
      </c>
      <c r="AD46" s="751" t="s">
        <v>190</v>
      </c>
      <c r="AE46" s="751" t="s">
        <v>190</v>
      </c>
      <c r="AF46" s="751" t="s">
        <v>190</v>
      </c>
      <c r="AG46" s="751" t="s">
        <v>190</v>
      </c>
      <c r="AH46" s="751" t="s">
        <v>190</v>
      </c>
      <c r="AI46" s="751" t="s">
        <v>190</v>
      </c>
      <c r="AJ46" s="751" t="s">
        <v>190</v>
      </c>
    </row>
    <row r="47" spans="1:40" ht="42" customHeight="1" x14ac:dyDescent="0.2">
      <c r="B47" s="788" t="s">
        <v>148</v>
      </c>
      <c r="C47" s="789" t="s">
        <v>149</v>
      </c>
      <c r="D47" s="788" t="s">
        <v>93</v>
      </c>
      <c r="E47" s="751" t="s">
        <v>190</v>
      </c>
      <c r="F47" s="751" t="s">
        <v>190</v>
      </c>
      <c r="G47" s="751" t="s">
        <v>190</v>
      </c>
      <c r="H47" s="751" t="s">
        <v>190</v>
      </c>
      <c r="I47" s="751" t="s">
        <v>190</v>
      </c>
      <c r="J47" s="751" t="s">
        <v>190</v>
      </c>
      <c r="K47" s="751" t="s">
        <v>190</v>
      </c>
      <c r="L47" s="751" t="s">
        <v>190</v>
      </c>
      <c r="M47" s="751" t="s">
        <v>190</v>
      </c>
      <c r="N47" s="751" t="s">
        <v>190</v>
      </c>
      <c r="O47" s="751" t="s">
        <v>190</v>
      </c>
      <c r="P47" s="751" t="s">
        <v>190</v>
      </c>
      <c r="Q47" s="751" t="s">
        <v>190</v>
      </c>
      <c r="R47" s="751" t="s">
        <v>190</v>
      </c>
      <c r="S47" s="751" t="s">
        <v>190</v>
      </c>
      <c r="T47" s="751" t="s">
        <v>190</v>
      </c>
      <c r="U47" s="751" t="s">
        <v>190</v>
      </c>
      <c r="V47" s="751" t="s">
        <v>190</v>
      </c>
      <c r="W47" s="751" t="s">
        <v>190</v>
      </c>
      <c r="X47" s="751" t="s">
        <v>190</v>
      </c>
      <c r="Y47" s="751" t="s">
        <v>190</v>
      </c>
      <c r="Z47" s="751" t="s">
        <v>190</v>
      </c>
      <c r="AA47" s="751" t="s">
        <v>190</v>
      </c>
      <c r="AB47" s="751" t="s">
        <v>190</v>
      </c>
      <c r="AC47" s="751" t="s">
        <v>190</v>
      </c>
      <c r="AD47" s="751" t="s">
        <v>190</v>
      </c>
      <c r="AE47" s="751" t="s">
        <v>190</v>
      </c>
      <c r="AF47" s="751" t="s">
        <v>190</v>
      </c>
      <c r="AG47" s="751" t="s">
        <v>190</v>
      </c>
      <c r="AH47" s="751" t="s">
        <v>190</v>
      </c>
      <c r="AI47" s="751" t="s">
        <v>190</v>
      </c>
      <c r="AJ47" s="751" t="s">
        <v>190</v>
      </c>
    </row>
    <row r="48" spans="1:40" ht="48" customHeight="1" x14ac:dyDescent="0.2">
      <c r="B48" s="791" t="s">
        <v>150</v>
      </c>
      <c r="C48" s="792" t="s">
        <v>151</v>
      </c>
      <c r="D48" s="791" t="s">
        <v>93</v>
      </c>
      <c r="E48" s="734" t="s">
        <v>190</v>
      </c>
      <c r="F48" s="734" t="s">
        <v>190</v>
      </c>
      <c r="G48" s="734" t="s">
        <v>190</v>
      </c>
      <c r="H48" s="734" t="s">
        <v>190</v>
      </c>
      <c r="I48" s="734" t="s">
        <v>190</v>
      </c>
      <c r="J48" s="734" t="s">
        <v>190</v>
      </c>
      <c r="K48" s="734" t="s">
        <v>190</v>
      </c>
      <c r="L48" s="734" t="s">
        <v>190</v>
      </c>
      <c r="M48" s="734" t="s">
        <v>190</v>
      </c>
      <c r="N48" s="734" t="s">
        <v>190</v>
      </c>
      <c r="O48" s="734" t="s">
        <v>190</v>
      </c>
      <c r="P48" s="734" t="s">
        <v>190</v>
      </c>
      <c r="Q48" s="734" t="s">
        <v>190</v>
      </c>
      <c r="R48" s="734" t="s">
        <v>190</v>
      </c>
      <c r="S48" s="734" t="s">
        <v>190</v>
      </c>
      <c r="T48" s="734" t="s">
        <v>190</v>
      </c>
      <c r="U48" s="734" t="s">
        <v>190</v>
      </c>
      <c r="V48" s="734" t="s">
        <v>190</v>
      </c>
      <c r="W48" s="734" t="s">
        <v>190</v>
      </c>
      <c r="X48" s="734" t="s">
        <v>190</v>
      </c>
      <c r="Y48" s="734" t="s">
        <v>190</v>
      </c>
      <c r="Z48" s="734" t="s">
        <v>190</v>
      </c>
      <c r="AA48" s="734" t="s">
        <v>190</v>
      </c>
      <c r="AB48" s="734" t="s">
        <v>190</v>
      </c>
      <c r="AC48" s="734" t="s">
        <v>190</v>
      </c>
      <c r="AD48" s="734" t="s">
        <v>190</v>
      </c>
      <c r="AE48" s="734" t="s">
        <v>190</v>
      </c>
      <c r="AF48" s="734" t="s">
        <v>190</v>
      </c>
      <c r="AG48" s="734" t="s">
        <v>190</v>
      </c>
      <c r="AH48" s="734" t="s">
        <v>190</v>
      </c>
      <c r="AI48" s="734" t="s">
        <v>190</v>
      </c>
      <c r="AJ48" s="734" t="s">
        <v>190</v>
      </c>
    </row>
    <row r="49" spans="2:36" ht="42" customHeight="1" x14ac:dyDescent="0.2">
      <c r="B49" s="786" t="s">
        <v>152</v>
      </c>
      <c r="C49" s="793" t="s">
        <v>153</v>
      </c>
      <c r="D49" s="788" t="s">
        <v>93</v>
      </c>
      <c r="E49" s="751" t="s">
        <v>190</v>
      </c>
      <c r="F49" s="751" t="s">
        <v>190</v>
      </c>
      <c r="G49" s="751" t="s">
        <v>190</v>
      </c>
      <c r="H49" s="751" t="s">
        <v>190</v>
      </c>
      <c r="I49" s="751" t="s">
        <v>190</v>
      </c>
      <c r="J49" s="751" t="s">
        <v>190</v>
      </c>
      <c r="K49" s="751" t="s">
        <v>190</v>
      </c>
      <c r="L49" s="751" t="s">
        <v>190</v>
      </c>
      <c r="M49" s="751" t="s">
        <v>190</v>
      </c>
      <c r="N49" s="751" t="s">
        <v>190</v>
      </c>
      <c r="O49" s="751" t="s">
        <v>190</v>
      </c>
      <c r="P49" s="751" t="s">
        <v>190</v>
      </c>
      <c r="Q49" s="751" t="s">
        <v>190</v>
      </c>
      <c r="R49" s="751" t="s">
        <v>190</v>
      </c>
      <c r="S49" s="751" t="s">
        <v>190</v>
      </c>
      <c r="T49" s="751" t="s">
        <v>190</v>
      </c>
      <c r="U49" s="751" t="s">
        <v>190</v>
      </c>
      <c r="V49" s="751" t="s">
        <v>190</v>
      </c>
      <c r="W49" s="751" t="s">
        <v>190</v>
      </c>
      <c r="X49" s="751" t="s">
        <v>190</v>
      </c>
      <c r="Y49" s="751" t="s">
        <v>190</v>
      </c>
      <c r="Z49" s="751" t="s">
        <v>190</v>
      </c>
      <c r="AA49" s="751" t="s">
        <v>190</v>
      </c>
      <c r="AB49" s="751" t="s">
        <v>190</v>
      </c>
      <c r="AC49" s="751" t="s">
        <v>190</v>
      </c>
      <c r="AD49" s="751" t="s">
        <v>190</v>
      </c>
      <c r="AE49" s="751" t="s">
        <v>190</v>
      </c>
      <c r="AF49" s="751" t="s">
        <v>190</v>
      </c>
      <c r="AG49" s="751" t="s">
        <v>190</v>
      </c>
      <c r="AH49" s="751" t="s">
        <v>190</v>
      </c>
      <c r="AI49" s="751" t="s">
        <v>190</v>
      </c>
      <c r="AJ49" s="751" t="s">
        <v>190</v>
      </c>
    </row>
    <row r="50" spans="2:36" ht="42" customHeight="1" x14ac:dyDescent="0.2">
      <c r="B50" s="786" t="s">
        <v>154</v>
      </c>
      <c r="C50" s="793" t="s">
        <v>155</v>
      </c>
      <c r="D50" s="788" t="s">
        <v>93</v>
      </c>
      <c r="E50" s="751" t="s">
        <v>190</v>
      </c>
      <c r="F50" s="751" t="s">
        <v>190</v>
      </c>
      <c r="G50" s="751" t="s">
        <v>190</v>
      </c>
      <c r="H50" s="751" t="s">
        <v>190</v>
      </c>
      <c r="I50" s="751" t="s">
        <v>190</v>
      </c>
      <c r="J50" s="751" t="s">
        <v>190</v>
      </c>
      <c r="K50" s="751" t="s">
        <v>190</v>
      </c>
      <c r="L50" s="751" t="s">
        <v>190</v>
      </c>
      <c r="M50" s="751" t="s">
        <v>190</v>
      </c>
      <c r="N50" s="751" t="s">
        <v>190</v>
      </c>
      <c r="O50" s="751" t="s">
        <v>190</v>
      </c>
      <c r="P50" s="751" t="s">
        <v>190</v>
      </c>
      <c r="Q50" s="751" t="s">
        <v>190</v>
      </c>
      <c r="R50" s="751" t="s">
        <v>190</v>
      </c>
      <c r="S50" s="751" t="s">
        <v>190</v>
      </c>
      <c r="T50" s="751" t="s">
        <v>190</v>
      </c>
      <c r="U50" s="751" t="s">
        <v>190</v>
      </c>
      <c r="V50" s="751" t="s">
        <v>190</v>
      </c>
      <c r="W50" s="751" t="s">
        <v>190</v>
      </c>
      <c r="X50" s="751" t="s">
        <v>190</v>
      </c>
      <c r="Y50" s="751" t="s">
        <v>190</v>
      </c>
      <c r="Z50" s="751" t="s">
        <v>190</v>
      </c>
      <c r="AA50" s="751" t="s">
        <v>190</v>
      </c>
      <c r="AB50" s="751" t="s">
        <v>190</v>
      </c>
      <c r="AC50" s="751" t="s">
        <v>190</v>
      </c>
      <c r="AD50" s="751" t="s">
        <v>190</v>
      </c>
      <c r="AE50" s="751" t="s">
        <v>190</v>
      </c>
      <c r="AF50" s="751" t="s">
        <v>190</v>
      </c>
      <c r="AG50" s="751" t="s">
        <v>190</v>
      </c>
      <c r="AH50" s="751" t="s">
        <v>190</v>
      </c>
      <c r="AI50" s="751" t="s">
        <v>190</v>
      </c>
      <c r="AJ50" s="751" t="s">
        <v>190</v>
      </c>
    </row>
    <row r="51" spans="2:36" ht="42" customHeight="1" x14ac:dyDescent="0.2">
      <c r="B51" s="788" t="s">
        <v>156</v>
      </c>
      <c r="C51" s="789" t="s">
        <v>157</v>
      </c>
      <c r="D51" s="788" t="s">
        <v>93</v>
      </c>
      <c r="E51" s="751" t="s">
        <v>190</v>
      </c>
      <c r="F51" s="751" t="s">
        <v>190</v>
      </c>
      <c r="G51" s="751" t="s">
        <v>190</v>
      </c>
      <c r="H51" s="751" t="s">
        <v>190</v>
      </c>
      <c r="I51" s="751" t="s">
        <v>190</v>
      </c>
      <c r="J51" s="751" t="s">
        <v>190</v>
      </c>
      <c r="K51" s="751" t="s">
        <v>190</v>
      </c>
      <c r="L51" s="751" t="s">
        <v>190</v>
      </c>
      <c r="M51" s="751" t="s">
        <v>190</v>
      </c>
      <c r="N51" s="751" t="s">
        <v>190</v>
      </c>
      <c r="O51" s="751" t="s">
        <v>190</v>
      </c>
      <c r="P51" s="751" t="s">
        <v>190</v>
      </c>
      <c r="Q51" s="751" t="s">
        <v>190</v>
      </c>
      <c r="R51" s="751" t="s">
        <v>190</v>
      </c>
      <c r="S51" s="751" t="s">
        <v>190</v>
      </c>
      <c r="T51" s="751" t="s">
        <v>190</v>
      </c>
      <c r="U51" s="751" t="s">
        <v>190</v>
      </c>
      <c r="V51" s="751" t="s">
        <v>190</v>
      </c>
      <c r="W51" s="751" t="s">
        <v>190</v>
      </c>
      <c r="X51" s="751" t="s">
        <v>190</v>
      </c>
      <c r="Y51" s="751" t="s">
        <v>190</v>
      </c>
      <c r="Z51" s="751" t="s">
        <v>190</v>
      </c>
      <c r="AA51" s="751" t="s">
        <v>190</v>
      </c>
      <c r="AB51" s="751" t="s">
        <v>190</v>
      </c>
      <c r="AC51" s="751" t="s">
        <v>190</v>
      </c>
      <c r="AD51" s="751" t="s">
        <v>190</v>
      </c>
      <c r="AE51" s="751" t="s">
        <v>190</v>
      </c>
      <c r="AF51" s="751" t="s">
        <v>190</v>
      </c>
      <c r="AG51" s="751" t="s">
        <v>190</v>
      </c>
      <c r="AH51" s="751" t="s">
        <v>190</v>
      </c>
      <c r="AI51" s="751" t="s">
        <v>190</v>
      </c>
      <c r="AJ51" s="751" t="s">
        <v>190</v>
      </c>
    </row>
    <row r="52" spans="2:36" ht="42" customHeight="1" x14ac:dyDescent="0.2">
      <c r="B52" s="788" t="s">
        <v>158</v>
      </c>
      <c r="C52" s="789" t="s">
        <v>159</v>
      </c>
      <c r="D52" s="788" t="s">
        <v>93</v>
      </c>
      <c r="E52" s="751" t="s">
        <v>190</v>
      </c>
      <c r="F52" s="751" t="s">
        <v>190</v>
      </c>
      <c r="G52" s="751" t="s">
        <v>190</v>
      </c>
      <c r="H52" s="751" t="s">
        <v>190</v>
      </c>
      <c r="I52" s="751" t="s">
        <v>190</v>
      </c>
      <c r="J52" s="751" t="s">
        <v>190</v>
      </c>
      <c r="K52" s="751" t="s">
        <v>190</v>
      </c>
      <c r="L52" s="751" t="s">
        <v>190</v>
      </c>
      <c r="M52" s="751" t="s">
        <v>190</v>
      </c>
      <c r="N52" s="751" t="s">
        <v>190</v>
      </c>
      <c r="O52" s="751" t="s">
        <v>190</v>
      </c>
      <c r="P52" s="751" t="s">
        <v>190</v>
      </c>
      <c r="Q52" s="751" t="s">
        <v>190</v>
      </c>
      <c r="R52" s="751" t="s">
        <v>190</v>
      </c>
      <c r="S52" s="751" t="s">
        <v>190</v>
      </c>
      <c r="T52" s="751" t="s">
        <v>190</v>
      </c>
      <c r="U52" s="751" t="s">
        <v>190</v>
      </c>
      <c r="V52" s="751" t="s">
        <v>190</v>
      </c>
      <c r="W52" s="751" t="s">
        <v>190</v>
      </c>
      <c r="X52" s="751" t="s">
        <v>190</v>
      </c>
      <c r="Y52" s="751" t="s">
        <v>190</v>
      </c>
      <c r="Z52" s="751" t="s">
        <v>190</v>
      </c>
      <c r="AA52" s="751" t="s">
        <v>190</v>
      </c>
      <c r="AB52" s="751" t="s">
        <v>190</v>
      </c>
      <c r="AC52" s="751" t="s">
        <v>190</v>
      </c>
      <c r="AD52" s="751" t="s">
        <v>190</v>
      </c>
      <c r="AE52" s="751" t="s">
        <v>190</v>
      </c>
      <c r="AF52" s="751" t="s">
        <v>190</v>
      </c>
      <c r="AG52" s="751" t="s">
        <v>190</v>
      </c>
      <c r="AH52" s="751" t="s">
        <v>190</v>
      </c>
      <c r="AI52" s="751" t="s">
        <v>190</v>
      </c>
      <c r="AJ52" s="751" t="s">
        <v>190</v>
      </c>
    </row>
    <row r="53" spans="2:36" ht="42" customHeight="1" x14ac:dyDescent="0.2">
      <c r="B53" s="788" t="s">
        <v>160</v>
      </c>
      <c r="C53" s="789" t="s">
        <v>161</v>
      </c>
      <c r="D53" s="788" t="s">
        <v>93</v>
      </c>
      <c r="E53" s="751" t="s">
        <v>190</v>
      </c>
      <c r="F53" s="751" t="s">
        <v>190</v>
      </c>
      <c r="G53" s="751" t="s">
        <v>190</v>
      </c>
      <c r="H53" s="751" t="s">
        <v>190</v>
      </c>
      <c r="I53" s="751" t="s">
        <v>190</v>
      </c>
      <c r="J53" s="751" t="s">
        <v>190</v>
      </c>
      <c r="K53" s="751" t="s">
        <v>190</v>
      </c>
      <c r="L53" s="751" t="s">
        <v>190</v>
      </c>
      <c r="M53" s="751" t="s">
        <v>190</v>
      </c>
      <c r="N53" s="751" t="s">
        <v>190</v>
      </c>
      <c r="O53" s="751" t="s">
        <v>190</v>
      </c>
      <c r="P53" s="751" t="s">
        <v>190</v>
      </c>
      <c r="Q53" s="751" t="s">
        <v>190</v>
      </c>
      <c r="R53" s="751" t="s">
        <v>190</v>
      </c>
      <c r="S53" s="751" t="s">
        <v>190</v>
      </c>
      <c r="T53" s="751" t="s">
        <v>190</v>
      </c>
      <c r="U53" s="751" t="s">
        <v>190</v>
      </c>
      <c r="V53" s="751" t="s">
        <v>190</v>
      </c>
      <c r="W53" s="751" t="s">
        <v>190</v>
      </c>
      <c r="X53" s="751" t="s">
        <v>190</v>
      </c>
      <c r="Y53" s="751" t="s">
        <v>190</v>
      </c>
      <c r="Z53" s="751" t="s">
        <v>190</v>
      </c>
      <c r="AA53" s="751" t="s">
        <v>190</v>
      </c>
      <c r="AB53" s="751" t="s">
        <v>190</v>
      </c>
      <c r="AC53" s="751" t="s">
        <v>190</v>
      </c>
      <c r="AD53" s="751" t="s">
        <v>190</v>
      </c>
      <c r="AE53" s="751" t="s">
        <v>190</v>
      </c>
      <c r="AF53" s="751" t="s">
        <v>190</v>
      </c>
      <c r="AG53" s="751" t="s">
        <v>190</v>
      </c>
      <c r="AH53" s="751" t="s">
        <v>190</v>
      </c>
      <c r="AI53" s="751" t="s">
        <v>190</v>
      </c>
      <c r="AJ53" s="751" t="s">
        <v>190</v>
      </c>
    </row>
    <row r="54" spans="2:36" ht="42" customHeight="1" x14ac:dyDescent="0.2">
      <c r="B54" s="788" t="s">
        <v>165</v>
      </c>
      <c r="C54" s="789" t="s">
        <v>166</v>
      </c>
      <c r="D54" s="788" t="s">
        <v>93</v>
      </c>
      <c r="E54" s="751" t="s">
        <v>190</v>
      </c>
      <c r="F54" s="751" t="s">
        <v>190</v>
      </c>
      <c r="G54" s="751" t="s">
        <v>190</v>
      </c>
      <c r="H54" s="751" t="s">
        <v>190</v>
      </c>
      <c r="I54" s="751" t="s">
        <v>190</v>
      </c>
      <c r="J54" s="751" t="s">
        <v>190</v>
      </c>
      <c r="K54" s="751" t="s">
        <v>190</v>
      </c>
      <c r="L54" s="751" t="s">
        <v>190</v>
      </c>
      <c r="M54" s="751" t="s">
        <v>190</v>
      </c>
      <c r="N54" s="751" t="s">
        <v>190</v>
      </c>
      <c r="O54" s="751" t="s">
        <v>190</v>
      </c>
      <c r="P54" s="751" t="s">
        <v>190</v>
      </c>
      <c r="Q54" s="751" t="s">
        <v>190</v>
      </c>
      <c r="R54" s="751" t="s">
        <v>190</v>
      </c>
      <c r="S54" s="751" t="s">
        <v>190</v>
      </c>
      <c r="T54" s="751" t="s">
        <v>190</v>
      </c>
      <c r="U54" s="751" t="s">
        <v>190</v>
      </c>
      <c r="V54" s="751" t="s">
        <v>190</v>
      </c>
      <c r="W54" s="751" t="s">
        <v>190</v>
      </c>
      <c r="X54" s="751" t="s">
        <v>190</v>
      </c>
      <c r="Y54" s="751" t="s">
        <v>190</v>
      </c>
      <c r="Z54" s="751" t="s">
        <v>190</v>
      </c>
      <c r="AA54" s="751" t="s">
        <v>190</v>
      </c>
      <c r="AB54" s="751" t="s">
        <v>190</v>
      </c>
      <c r="AC54" s="751" t="s">
        <v>190</v>
      </c>
      <c r="AD54" s="751" t="s">
        <v>190</v>
      </c>
      <c r="AE54" s="751" t="s">
        <v>190</v>
      </c>
      <c r="AF54" s="751" t="s">
        <v>190</v>
      </c>
      <c r="AG54" s="751" t="s">
        <v>190</v>
      </c>
      <c r="AH54" s="751" t="s">
        <v>190</v>
      </c>
      <c r="AI54" s="751" t="s">
        <v>190</v>
      </c>
      <c r="AJ54" s="751" t="s">
        <v>190</v>
      </c>
    </row>
    <row r="55" spans="2:36" ht="42" customHeight="1" x14ac:dyDescent="0.2">
      <c r="B55" s="786" t="s">
        <v>167</v>
      </c>
      <c r="C55" s="793" t="s">
        <v>168</v>
      </c>
      <c r="D55" s="788" t="s">
        <v>93</v>
      </c>
      <c r="E55" s="751" t="s">
        <v>190</v>
      </c>
      <c r="F55" s="751" t="s">
        <v>190</v>
      </c>
      <c r="G55" s="751" t="s">
        <v>190</v>
      </c>
      <c r="H55" s="751" t="s">
        <v>190</v>
      </c>
      <c r="I55" s="751" t="s">
        <v>190</v>
      </c>
      <c r="J55" s="751" t="s">
        <v>190</v>
      </c>
      <c r="K55" s="751" t="s">
        <v>190</v>
      </c>
      <c r="L55" s="751" t="s">
        <v>190</v>
      </c>
      <c r="M55" s="751" t="s">
        <v>190</v>
      </c>
      <c r="N55" s="751" t="s">
        <v>190</v>
      </c>
      <c r="O55" s="751" t="s">
        <v>190</v>
      </c>
      <c r="P55" s="751" t="s">
        <v>190</v>
      </c>
      <c r="Q55" s="751" t="s">
        <v>190</v>
      </c>
      <c r="R55" s="751" t="s">
        <v>190</v>
      </c>
      <c r="S55" s="751" t="s">
        <v>190</v>
      </c>
      <c r="T55" s="751" t="s">
        <v>190</v>
      </c>
      <c r="U55" s="751" t="s">
        <v>190</v>
      </c>
      <c r="V55" s="751" t="s">
        <v>190</v>
      </c>
      <c r="W55" s="751" t="s">
        <v>190</v>
      </c>
      <c r="X55" s="751" t="s">
        <v>190</v>
      </c>
      <c r="Y55" s="751" t="s">
        <v>190</v>
      </c>
      <c r="Z55" s="751" t="s">
        <v>190</v>
      </c>
      <c r="AA55" s="751" t="s">
        <v>190</v>
      </c>
      <c r="AB55" s="751" t="s">
        <v>190</v>
      </c>
      <c r="AC55" s="751" t="s">
        <v>190</v>
      </c>
      <c r="AD55" s="751" t="s">
        <v>190</v>
      </c>
      <c r="AE55" s="751" t="s">
        <v>190</v>
      </c>
      <c r="AF55" s="751" t="s">
        <v>190</v>
      </c>
      <c r="AG55" s="751" t="s">
        <v>190</v>
      </c>
      <c r="AH55" s="751" t="s">
        <v>190</v>
      </c>
      <c r="AI55" s="751" t="s">
        <v>190</v>
      </c>
      <c r="AJ55" s="751" t="s">
        <v>190</v>
      </c>
    </row>
    <row r="56" spans="2:36" ht="42" customHeight="1" x14ac:dyDescent="0.2">
      <c r="B56" s="786" t="s">
        <v>169</v>
      </c>
      <c r="C56" s="793" t="s">
        <v>170</v>
      </c>
      <c r="D56" s="788" t="s">
        <v>93</v>
      </c>
      <c r="E56" s="751" t="s">
        <v>190</v>
      </c>
      <c r="F56" s="751" t="s">
        <v>190</v>
      </c>
      <c r="G56" s="751" t="s">
        <v>190</v>
      </c>
      <c r="H56" s="751" t="s">
        <v>190</v>
      </c>
      <c r="I56" s="751" t="s">
        <v>190</v>
      </c>
      <c r="J56" s="751" t="s">
        <v>190</v>
      </c>
      <c r="K56" s="751" t="s">
        <v>190</v>
      </c>
      <c r="L56" s="751" t="s">
        <v>190</v>
      </c>
      <c r="M56" s="751" t="s">
        <v>190</v>
      </c>
      <c r="N56" s="751" t="s">
        <v>190</v>
      </c>
      <c r="O56" s="751" t="s">
        <v>190</v>
      </c>
      <c r="P56" s="751" t="s">
        <v>190</v>
      </c>
      <c r="Q56" s="751" t="s">
        <v>190</v>
      </c>
      <c r="R56" s="751" t="s">
        <v>190</v>
      </c>
      <c r="S56" s="751" t="s">
        <v>190</v>
      </c>
      <c r="T56" s="751" t="s">
        <v>190</v>
      </c>
      <c r="U56" s="751" t="s">
        <v>190</v>
      </c>
      <c r="V56" s="751" t="s">
        <v>190</v>
      </c>
      <c r="W56" s="751" t="s">
        <v>190</v>
      </c>
      <c r="X56" s="751" t="s">
        <v>190</v>
      </c>
      <c r="Y56" s="751" t="s">
        <v>190</v>
      </c>
      <c r="Z56" s="751" t="s">
        <v>190</v>
      </c>
      <c r="AA56" s="751" t="s">
        <v>190</v>
      </c>
      <c r="AB56" s="751" t="s">
        <v>190</v>
      </c>
      <c r="AC56" s="751" t="s">
        <v>190</v>
      </c>
      <c r="AD56" s="751" t="s">
        <v>190</v>
      </c>
      <c r="AE56" s="751" t="s">
        <v>190</v>
      </c>
      <c r="AF56" s="751" t="s">
        <v>190</v>
      </c>
      <c r="AG56" s="751" t="s">
        <v>190</v>
      </c>
      <c r="AH56" s="751" t="s">
        <v>190</v>
      </c>
      <c r="AI56" s="751" t="s">
        <v>190</v>
      </c>
      <c r="AJ56" s="751" t="s">
        <v>190</v>
      </c>
    </row>
    <row r="57" spans="2:36" ht="48" customHeight="1" x14ac:dyDescent="0.2">
      <c r="B57" s="791" t="s">
        <v>171</v>
      </c>
      <c r="C57" s="792" t="s">
        <v>172</v>
      </c>
      <c r="D57" s="791" t="s">
        <v>93</v>
      </c>
      <c r="E57" s="734" t="s">
        <v>190</v>
      </c>
      <c r="F57" s="734" t="s">
        <v>190</v>
      </c>
      <c r="G57" s="734" t="s">
        <v>190</v>
      </c>
      <c r="H57" s="734" t="s">
        <v>190</v>
      </c>
      <c r="I57" s="734" t="s">
        <v>190</v>
      </c>
      <c r="J57" s="734" t="s">
        <v>190</v>
      </c>
      <c r="K57" s="734" t="s">
        <v>190</v>
      </c>
      <c r="L57" s="734" t="s">
        <v>190</v>
      </c>
      <c r="M57" s="734" t="s">
        <v>190</v>
      </c>
      <c r="N57" s="734" t="s">
        <v>190</v>
      </c>
      <c r="O57" s="734" t="s">
        <v>190</v>
      </c>
      <c r="P57" s="734" t="s">
        <v>190</v>
      </c>
      <c r="Q57" s="734" t="s">
        <v>190</v>
      </c>
      <c r="R57" s="734" t="s">
        <v>190</v>
      </c>
      <c r="S57" s="734" t="s">
        <v>190</v>
      </c>
      <c r="T57" s="734" t="s">
        <v>190</v>
      </c>
      <c r="U57" s="734" t="s">
        <v>190</v>
      </c>
      <c r="V57" s="734" t="s">
        <v>190</v>
      </c>
      <c r="W57" s="734" t="s">
        <v>190</v>
      </c>
      <c r="X57" s="734" t="s">
        <v>190</v>
      </c>
      <c r="Y57" s="734" t="s">
        <v>190</v>
      </c>
      <c r="Z57" s="734" t="s">
        <v>190</v>
      </c>
      <c r="AA57" s="734" t="s">
        <v>190</v>
      </c>
      <c r="AB57" s="734" t="s">
        <v>190</v>
      </c>
      <c r="AC57" s="734" t="s">
        <v>190</v>
      </c>
      <c r="AD57" s="734" t="s">
        <v>190</v>
      </c>
      <c r="AE57" s="734" t="s">
        <v>190</v>
      </c>
      <c r="AF57" s="734" t="s">
        <v>190</v>
      </c>
      <c r="AG57" s="734" t="s">
        <v>190</v>
      </c>
      <c r="AH57" s="734" t="s">
        <v>190</v>
      </c>
      <c r="AI57" s="734" t="s">
        <v>190</v>
      </c>
      <c r="AJ57" s="734" t="s">
        <v>190</v>
      </c>
    </row>
    <row r="58" spans="2:36" ht="42" customHeight="1" x14ac:dyDescent="0.2">
      <c r="B58" s="788" t="s">
        <v>173</v>
      </c>
      <c r="C58" s="789" t="s">
        <v>174</v>
      </c>
      <c r="D58" s="788" t="s">
        <v>93</v>
      </c>
      <c r="E58" s="751" t="s">
        <v>190</v>
      </c>
      <c r="F58" s="751" t="s">
        <v>190</v>
      </c>
      <c r="G58" s="751" t="s">
        <v>190</v>
      </c>
      <c r="H58" s="751" t="s">
        <v>190</v>
      </c>
      <c r="I58" s="751" t="s">
        <v>190</v>
      </c>
      <c r="J58" s="751" t="s">
        <v>190</v>
      </c>
      <c r="K58" s="751" t="s">
        <v>190</v>
      </c>
      <c r="L58" s="751" t="s">
        <v>190</v>
      </c>
      <c r="M58" s="751" t="s">
        <v>190</v>
      </c>
      <c r="N58" s="751" t="s">
        <v>190</v>
      </c>
      <c r="O58" s="751" t="s">
        <v>190</v>
      </c>
      <c r="P58" s="751" t="s">
        <v>190</v>
      </c>
      <c r="Q58" s="751" t="s">
        <v>190</v>
      </c>
      <c r="R58" s="751" t="s">
        <v>190</v>
      </c>
      <c r="S58" s="751" t="s">
        <v>190</v>
      </c>
      <c r="T58" s="751" t="s">
        <v>190</v>
      </c>
      <c r="U58" s="751" t="s">
        <v>190</v>
      </c>
      <c r="V58" s="751" t="s">
        <v>190</v>
      </c>
      <c r="W58" s="751" t="s">
        <v>190</v>
      </c>
      <c r="X58" s="751" t="s">
        <v>190</v>
      </c>
      <c r="Y58" s="751" t="s">
        <v>190</v>
      </c>
      <c r="Z58" s="751" t="s">
        <v>190</v>
      </c>
      <c r="AA58" s="751" t="s">
        <v>190</v>
      </c>
      <c r="AB58" s="751" t="s">
        <v>190</v>
      </c>
      <c r="AC58" s="751" t="s">
        <v>190</v>
      </c>
      <c r="AD58" s="751" t="s">
        <v>190</v>
      </c>
      <c r="AE58" s="751" t="s">
        <v>190</v>
      </c>
      <c r="AF58" s="751" t="s">
        <v>190</v>
      </c>
      <c r="AG58" s="751" t="s">
        <v>190</v>
      </c>
      <c r="AH58" s="751" t="s">
        <v>190</v>
      </c>
      <c r="AI58" s="751" t="s">
        <v>190</v>
      </c>
      <c r="AJ58" s="751" t="s">
        <v>190</v>
      </c>
    </row>
    <row r="59" spans="2:36" ht="42" customHeight="1" x14ac:dyDescent="0.2">
      <c r="B59" s="788" t="s">
        <v>175</v>
      </c>
      <c r="C59" s="789" t="s">
        <v>176</v>
      </c>
      <c r="D59" s="788" t="s">
        <v>93</v>
      </c>
      <c r="E59" s="751" t="s">
        <v>190</v>
      </c>
      <c r="F59" s="751" t="s">
        <v>190</v>
      </c>
      <c r="G59" s="751" t="s">
        <v>190</v>
      </c>
      <c r="H59" s="751" t="s">
        <v>190</v>
      </c>
      <c r="I59" s="751" t="s">
        <v>190</v>
      </c>
      <c r="J59" s="751" t="s">
        <v>190</v>
      </c>
      <c r="K59" s="751" t="s">
        <v>190</v>
      </c>
      <c r="L59" s="751" t="s">
        <v>190</v>
      </c>
      <c r="M59" s="751" t="s">
        <v>190</v>
      </c>
      <c r="N59" s="751" t="s">
        <v>190</v>
      </c>
      <c r="O59" s="751" t="s">
        <v>190</v>
      </c>
      <c r="P59" s="751" t="s">
        <v>190</v>
      </c>
      <c r="Q59" s="751" t="s">
        <v>190</v>
      </c>
      <c r="R59" s="751" t="s">
        <v>190</v>
      </c>
      <c r="S59" s="751" t="s">
        <v>190</v>
      </c>
      <c r="T59" s="751" t="s">
        <v>190</v>
      </c>
      <c r="U59" s="751" t="s">
        <v>190</v>
      </c>
      <c r="V59" s="751" t="s">
        <v>190</v>
      </c>
      <c r="W59" s="751" t="s">
        <v>190</v>
      </c>
      <c r="X59" s="751" t="s">
        <v>190</v>
      </c>
      <c r="Y59" s="751" t="s">
        <v>190</v>
      </c>
      <c r="Z59" s="751" t="s">
        <v>190</v>
      </c>
      <c r="AA59" s="751" t="s">
        <v>190</v>
      </c>
      <c r="AB59" s="751" t="s">
        <v>190</v>
      </c>
      <c r="AC59" s="751" t="s">
        <v>190</v>
      </c>
      <c r="AD59" s="751" t="s">
        <v>190</v>
      </c>
      <c r="AE59" s="751" t="s">
        <v>190</v>
      </c>
      <c r="AF59" s="751" t="s">
        <v>190</v>
      </c>
      <c r="AG59" s="751" t="s">
        <v>190</v>
      </c>
      <c r="AH59" s="751" t="s">
        <v>190</v>
      </c>
      <c r="AI59" s="751" t="s">
        <v>190</v>
      </c>
      <c r="AJ59" s="751" t="s">
        <v>190</v>
      </c>
    </row>
    <row r="60" spans="2:36" ht="48" customHeight="1" x14ac:dyDescent="0.2">
      <c r="B60" s="791" t="s">
        <v>177</v>
      </c>
      <c r="C60" s="792" t="s">
        <v>178</v>
      </c>
      <c r="D60" s="770" t="s">
        <v>93</v>
      </c>
      <c r="E60" s="734" t="s">
        <v>190</v>
      </c>
      <c r="F60" s="734" t="s">
        <v>190</v>
      </c>
      <c r="G60" s="734" t="s">
        <v>190</v>
      </c>
      <c r="H60" s="734" t="s">
        <v>190</v>
      </c>
      <c r="I60" s="734" t="s">
        <v>190</v>
      </c>
      <c r="J60" s="734" t="s">
        <v>190</v>
      </c>
      <c r="K60" s="734" t="s">
        <v>190</v>
      </c>
      <c r="L60" s="734" t="s">
        <v>190</v>
      </c>
      <c r="M60" s="734" t="s">
        <v>190</v>
      </c>
      <c r="N60" s="734" t="s">
        <v>190</v>
      </c>
      <c r="O60" s="734" t="s">
        <v>190</v>
      </c>
      <c r="P60" s="734" t="s">
        <v>190</v>
      </c>
      <c r="Q60" s="734" t="s">
        <v>190</v>
      </c>
      <c r="R60" s="734" t="s">
        <v>190</v>
      </c>
      <c r="S60" s="734" t="s">
        <v>190</v>
      </c>
      <c r="T60" s="734" t="s">
        <v>190</v>
      </c>
      <c r="U60" s="734" t="s">
        <v>190</v>
      </c>
      <c r="V60" s="734" t="s">
        <v>190</v>
      </c>
      <c r="W60" s="734" t="s">
        <v>190</v>
      </c>
      <c r="X60" s="734" t="s">
        <v>190</v>
      </c>
      <c r="Y60" s="734" t="s">
        <v>190</v>
      </c>
      <c r="Z60" s="734" t="s">
        <v>190</v>
      </c>
      <c r="AA60" s="734" t="s">
        <v>190</v>
      </c>
      <c r="AB60" s="734" t="s">
        <v>190</v>
      </c>
      <c r="AC60" s="734" t="s">
        <v>190</v>
      </c>
      <c r="AD60" s="734" t="s">
        <v>190</v>
      </c>
      <c r="AE60" s="734" t="s">
        <v>190</v>
      </c>
      <c r="AF60" s="734" t="s">
        <v>190</v>
      </c>
      <c r="AG60" s="734" t="s">
        <v>190</v>
      </c>
      <c r="AH60" s="734" t="s">
        <v>190</v>
      </c>
      <c r="AI60" s="734" t="s">
        <v>190</v>
      </c>
      <c r="AJ60" s="734" t="s">
        <v>190</v>
      </c>
    </row>
    <row r="61" spans="2:36" ht="42" customHeight="1" x14ac:dyDescent="0.2">
      <c r="B61" s="788" t="s">
        <v>179</v>
      </c>
      <c r="C61" s="789" t="s">
        <v>180</v>
      </c>
      <c r="D61" s="788" t="s">
        <v>93</v>
      </c>
      <c r="E61" s="751" t="s">
        <v>190</v>
      </c>
      <c r="F61" s="751" t="s">
        <v>190</v>
      </c>
      <c r="G61" s="751" t="s">
        <v>190</v>
      </c>
      <c r="H61" s="751" t="s">
        <v>190</v>
      </c>
      <c r="I61" s="751" t="s">
        <v>190</v>
      </c>
      <c r="J61" s="751" t="s">
        <v>190</v>
      </c>
      <c r="K61" s="751" t="s">
        <v>190</v>
      </c>
      <c r="L61" s="751" t="s">
        <v>190</v>
      </c>
      <c r="M61" s="751" t="s">
        <v>190</v>
      </c>
      <c r="N61" s="751" t="s">
        <v>190</v>
      </c>
      <c r="O61" s="751" t="s">
        <v>190</v>
      </c>
      <c r="P61" s="751" t="s">
        <v>190</v>
      </c>
      <c r="Q61" s="751" t="s">
        <v>190</v>
      </c>
      <c r="R61" s="751" t="s">
        <v>190</v>
      </c>
      <c r="S61" s="751" t="s">
        <v>190</v>
      </c>
      <c r="T61" s="751" t="s">
        <v>190</v>
      </c>
      <c r="U61" s="751" t="s">
        <v>190</v>
      </c>
      <c r="V61" s="751" t="s">
        <v>190</v>
      </c>
      <c r="W61" s="751" t="s">
        <v>190</v>
      </c>
      <c r="X61" s="751" t="s">
        <v>190</v>
      </c>
      <c r="Y61" s="751" t="s">
        <v>190</v>
      </c>
      <c r="Z61" s="751" t="s">
        <v>190</v>
      </c>
      <c r="AA61" s="751" t="s">
        <v>190</v>
      </c>
      <c r="AB61" s="751" t="s">
        <v>190</v>
      </c>
      <c r="AC61" s="751" t="s">
        <v>190</v>
      </c>
      <c r="AD61" s="751" t="s">
        <v>190</v>
      </c>
      <c r="AE61" s="751" t="s">
        <v>190</v>
      </c>
      <c r="AF61" s="751" t="s">
        <v>190</v>
      </c>
      <c r="AG61" s="751" t="s">
        <v>190</v>
      </c>
      <c r="AH61" s="751" t="s">
        <v>190</v>
      </c>
      <c r="AI61" s="751" t="s">
        <v>190</v>
      </c>
      <c r="AJ61" s="751" t="s">
        <v>190</v>
      </c>
    </row>
    <row r="62" spans="2:36" ht="42" customHeight="1" x14ac:dyDescent="0.2">
      <c r="B62" s="788" t="s">
        <v>181</v>
      </c>
      <c r="C62" s="789" t="s">
        <v>574</v>
      </c>
      <c r="D62" s="788" t="s">
        <v>93</v>
      </c>
      <c r="E62" s="751" t="s">
        <v>190</v>
      </c>
      <c r="F62" s="751" t="s">
        <v>190</v>
      </c>
      <c r="G62" s="751" t="s">
        <v>190</v>
      </c>
      <c r="H62" s="751" t="s">
        <v>190</v>
      </c>
      <c r="I62" s="751" t="s">
        <v>190</v>
      </c>
      <c r="J62" s="751" t="s">
        <v>190</v>
      </c>
      <c r="K62" s="751" t="s">
        <v>190</v>
      </c>
      <c r="L62" s="751" t="s">
        <v>190</v>
      </c>
      <c r="M62" s="751" t="s">
        <v>190</v>
      </c>
      <c r="N62" s="751" t="s">
        <v>190</v>
      </c>
      <c r="O62" s="751" t="s">
        <v>190</v>
      </c>
      <c r="P62" s="751" t="s">
        <v>190</v>
      </c>
      <c r="Q62" s="751" t="s">
        <v>190</v>
      </c>
      <c r="R62" s="751" t="s">
        <v>190</v>
      </c>
      <c r="S62" s="751" t="s">
        <v>190</v>
      </c>
      <c r="T62" s="751" t="s">
        <v>190</v>
      </c>
      <c r="U62" s="751" t="s">
        <v>190</v>
      </c>
      <c r="V62" s="751" t="s">
        <v>190</v>
      </c>
      <c r="W62" s="751" t="s">
        <v>190</v>
      </c>
      <c r="X62" s="751" t="s">
        <v>190</v>
      </c>
      <c r="Y62" s="751" t="s">
        <v>190</v>
      </c>
      <c r="Z62" s="751" t="s">
        <v>190</v>
      </c>
      <c r="AA62" s="751" t="s">
        <v>190</v>
      </c>
      <c r="AB62" s="751" t="s">
        <v>190</v>
      </c>
      <c r="AC62" s="751" t="s">
        <v>190</v>
      </c>
      <c r="AD62" s="751" t="s">
        <v>190</v>
      </c>
      <c r="AE62" s="751" t="s">
        <v>190</v>
      </c>
      <c r="AF62" s="751" t="s">
        <v>190</v>
      </c>
      <c r="AG62" s="751" t="s">
        <v>190</v>
      </c>
      <c r="AH62" s="751" t="s">
        <v>190</v>
      </c>
      <c r="AI62" s="751" t="s">
        <v>190</v>
      </c>
      <c r="AJ62" s="751" t="s">
        <v>190</v>
      </c>
    </row>
    <row r="63" spans="2:36" ht="48" customHeight="1" x14ac:dyDescent="0.2">
      <c r="B63" s="791" t="s">
        <v>183</v>
      </c>
      <c r="C63" s="792" t="s">
        <v>184</v>
      </c>
      <c r="D63" s="791" t="s">
        <v>93</v>
      </c>
      <c r="E63" s="734" t="s">
        <v>190</v>
      </c>
      <c r="F63" s="734" t="s">
        <v>190</v>
      </c>
      <c r="G63" s="734" t="s">
        <v>190</v>
      </c>
      <c r="H63" s="734" t="s">
        <v>190</v>
      </c>
      <c r="I63" s="734" t="s">
        <v>190</v>
      </c>
      <c r="J63" s="734" t="s">
        <v>190</v>
      </c>
      <c r="K63" s="734" t="s">
        <v>190</v>
      </c>
      <c r="L63" s="734" t="s">
        <v>190</v>
      </c>
      <c r="M63" s="734" t="s">
        <v>190</v>
      </c>
      <c r="N63" s="734" t="s">
        <v>190</v>
      </c>
      <c r="O63" s="734" t="s">
        <v>190</v>
      </c>
      <c r="P63" s="734" t="s">
        <v>190</v>
      </c>
      <c r="Q63" s="734" t="s">
        <v>190</v>
      </c>
      <c r="R63" s="734" t="s">
        <v>190</v>
      </c>
      <c r="S63" s="734" t="s">
        <v>190</v>
      </c>
      <c r="T63" s="734" t="s">
        <v>190</v>
      </c>
      <c r="U63" s="734" t="s">
        <v>190</v>
      </c>
      <c r="V63" s="734" t="s">
        <v>190</v>
      </c>
      <c r="W63" s="734" t="s">
        <v>190</v>
      </c>
      <c r="X63" s="734" t="s">
        <v>190</v>
      </c>
      <c r="Y63" s="734" t="s">
        <v>190</v>
      </c>
      <c r="Z63" s="734" t="s">
        <v>190</v>
      </c>
      <c r="AA63" s="734" t="s">
        <v>190</v>
      </c>
      <c r="AB63" s="734" t="s">
        <v>190</v>
      </c>
      <c r="AC63" s="734" t="s">
        <v>190</v>
      </c>
      <c r="AD63" s="734" t="s">
        <v>190</v>
      </c>
      <c r="AE63" s="734" t="s">
        <v>190</v>
      </c>
      <c r="AF63" s="734" t="s">
        <v>190</v>
      </c>
      <c r="AG63" s="734" t="s">
        <v>190</v>
      </c>
      <c r="AH63" s="734" t="s">
        <v>190</v>
      </c>
      <c r="AI63" s="734" t="s">
        <v>190</v>
      </c>
      <c r="AJ63" s="734" t="s">
        <v>190</v>
      </c>
    </row>
    <row r="64" spans="2:36" ht="48" customHeight="1" x14ac:dyDescent="0.2">
      <c r="B64" s="791" t="s">
        <v>185</v>
      </c>
      <c r="C64" s="792" t="s">
        <v>186</v>
      </c>
      <c r="D64" s="791" t="s">
        <v>93</v>
      </c>
      <c r="E64" s="734" t="s">
        <v>190</v>
      </c>
      <c r="F64" s="734" t="s">
        <v>190</v>
      </c>
      <c r="G64" s="734" t="s">
        <v>190</v>
      </c>
      <c r="H64" s="734" t="s">
        <v>190</v>
      </c>
      <c r="I64" s="734" t="s">
        <v>190</v>
      </c>
      <c r="J64" s="734" t="s">
        <v>190</v>
      </c>
      <c r="K64" s="734" t="s">
        <v>190</v>
      </c>
      <c r="L64" s="734" t="s">
        <v>190</v>
      </c>
      <c r="M64" s="734" t="s">
        <v>190</v>
      </c>
      <c r="N64" s="734" t="s">
        <v>190</v>
      </c>
      <c r="O64" s="734" t="s">
        <v>190</v>
      </c>
      <c r="P64" s="734" t="s">
        <v>190</v>
      </c>
      <c r="Q64" s="734" t="s">
        <v>190</v>
      </c>
      <c r="R64" s="734" t="s">
        <v>190</v>
      </c>
      <c r="S64" s="734" t="s">
        <v>190</v>
      </c>
      <c r="T64" s="734" t="s">
        <v>190</v>
      </c>
      <c r="U64" s="734" t="s">
        <v>190</v>
      </c>
      <c r="V64" s="734" t="s">
        <v>190</v>
      </c>
      <c r="W64" s="734" t="s">
        <v>190</v>
      </c>
      <c r="X64" s="734" t="s">
        <v>190</v>
      </c>
      <c r="Y64" s="734" t="s">
        <v>190</v>
      </c>
      <c r="Z64" s="734" t="s">
        <v>190</v>
      </c>
      <c r="AA64" s="734" t="s">
        <v>190</v>
      </c>
      <c r="AB64" s="734" t="s">
        <v>190</v>
      </c>
      <c r="AC64" s="734" t="s">
        <v>190</v>
      </c>
      <c r="AD64" s="734" t="s">
        <v>190</v>
      </c>
      <c r="AE64" s="734" t="s">
        <v>190</v>
      </c>
      <c r="AF64" s="734" t="s">
        <v>190</v>
      </c>
      <c r="AG64" s="734" t="s">
        <v>190</v>
      </c>
      <c r="AH64" s="734" t="s">
        <v>190</v>
      </c>
      <c r="AI64" s="734" t="s">
        <v>190</v>
      </c>
      <c r="AJ64" s="734" t="s">
        <v>190</v>
      </c>
    </row>
    <row r="65" spans="2:36" ht="48" customHeight="1" x14ac:dyDescent="0.2">
      <c r="B65" s="791" t="s">
        <v>187</v>
      </c>
      <c r="C65" s="792" t="s">
        <v>188</v>
      </c>
      <c r="D65" s="791" t="s">
        <v>93</v>
      </c>
      <c r="E65" s="734" t="s">
        <v>190</v>
      </c>
      <c r="F65" s="734" t="s">
        <v>190</v>
      </c>
      <c r="G65" s="734" t="s">
        <v>190</v>
      </c>
      <c r="H65" s="734" t="s">
        <v>190</v>
      </c>
      <c r="I65" s="734" t="s">
        <v>190</v>
      </c>
      <c r="J65" s="734" t="s">
        <v>190</v>
      </c>
      <c r="K65" s="734" t="s">
        <v>190</v>
      </c>
      <c r="L65" s="734" t="s">
        <v>190</v>
      </c>
      <c r="M65" s="734" t="s">
        <v>190</v>
      </c>
      <c r="N65" s="734" t="s">
        <v>190</v>
      </c>
      <c r="O65" s="734" t="s">
        <v>190</v>
      </c>
      <c r="P65" s="734" t="s">
        <v>190</v>
      </c>
      <c r="Q65" s="734" t="s">
        <v>190</v>
      </c>
      <c r="R65" s="734" t="s">
        <v>190</v>
      </c>
      <c r="S65" s="734" t="s">
        <v>190</v>
      </c>
      <c r="T65" s="734" t="s">
        <v>190</v>
      </c>
      <c r="U65" s="734" t="s">
        <v>190</v>
      </c>
      <c r="V65" s="734" t="s">
        <v>190</v>
      </c>
      <c r="W65" s="734" t="s">
        <v>190</v>
      </c>
      <c r="X65" s="734" t="s">
        <v>190</v>
      </c>
      <c r="Y65" s="734" t="s">
        <v>190</v>
      </c>
      <c r="Z65" s="734" t="s">
        <v>190</v>
      </c>
      <c r="AA65" s="734" t="s">
        <v>190</v>
      </c>
      <c r="AB65" s="734" t="s">
        <v>190</v>
      </c>
      <c r="AC65" s="734" t="s">
        <v>190</v>
      </c>
      <c r="AD65" s="734" t="s">
        <v>190</v>
      </c>
      <c r="AE65" s="734" t="s">
        <v>190</v>
      </c>
      <c r="AF65" s="734" t="s">
        <v>190</v>
      </c>
      <c r="AG65" s="734" t="s">
        <v>190</v>
      </c>
      <c r="AH65" s="734" t="s">
        <v>190</v>
      </c>
      <c r="AI65" s="734" t="s">
        <v>190</v>
      </c>
      <c r="AJ65" s="734" t="s">
        <v>190</v>
      </c>
    </row>
    <row r="66" spans="2:36" x14ac:dyDescent="0.2">
      <c r="B66" s="216"/>
      <c r="C66" s="216"/>
      <c r="D66" s="216"/>
    </row>
  </sheetData>
  <sheetProtection formatCells="0" formatColumns="0" formatRows="0" insertColumns="0" insertRows="0" insertHyperlinks="0" deleteColumns="0" deleteRows="0" sort="0" autoFilter="0" pivotTables="0"/>
  <autoFilter ref="B20:BP40" xr:uid="{00000000-0009-0000-0000-00000E000000}"/>
  <mergeCells count="42">
    <mergeCell ref="B9:AJ9"/>
    <mergeCell ref="B2:AF2"/>
    <mergeCell ref="B3:AF3"/>
    <mergeCell ref="B4:AF4"/>
    <mergeCell ref="B6:AF6"/>
    <mergeCell ref="B7:AJ7"/>
    <mergeCell ref="B11:AJ11"/>
    <mergeCell ref="B12:AJ12"/>
    <mergeCell ref="O14:S14"/>
    <mergeCell ref="B17:B19"/>
    <mergeCell ref="C17:C19"/>
    <mergeCell ref="D17:D19"/>
    <mergeCell ref="E17:G17"/>
    <mergeCell ref="H17:H19"/>
    <mergeCell ref="I17:M17"/>
    <mergeCell ref="N17:Q17"/>
    <mergeCell ref="AI17:AI19"/>
    <mergeCell ref="AJ17:AJ19"/>
    <mergeCell ref="E18:F18"/>
    <mergeCell ref="G18:G19"/>
    <mergeCell ref="I18:I19"/>
    <mergeCell ref="J18:K18"/>
    <mergeCell ref="L18:L19"/>
    <mergeCell ref="M18:M19"/>
    <mergeCell ref="R17:U17"/>
    <mergeCell ref="V17:V19"/>
    <mergeCell ref="W17:X18"/>
    <mergeCell ref="AG18:AG19"/>
    <mergeCell ref="AH18:AH19"/>
    <mergeCell ref="N18:N19"/>
    <mergeCell ref="O18:O19"/>
    <mergeCell ref="P18:Q18"/>
    <mergeCell ref="R18:R19"/>
    <mergeCell ref="S18:S19"/>
    <mergeCell ref="T18:U18"/>
    <mergeCell ref="AF17:AF19"/>
    <mergeCell ref="AG17:AH17"/>
    <mergeCell ref="Y17:Y19"/>
    <mergeCell ref="Z17:AA18"/>
    <mergeCell ref="AB17:AE17"/>
    <mergeCell ref="AB18:AC18"/>
    <mergeCell ref="AD18:AE18"/>
  </mergeCells>
  <conditionalFormatting sqref="B39:D48 B64:D65">
    <cfRule type="cellIs" dxfId="130" priority="1" operator="equal">
      <formula>0</formula>
    </cfRule>
  </conditionalFormatting>
  <conditionalFormatting sqref="D44:D46 B64:D65">
    <cfRule type="containsText" dxfId="129" priority="25" operator="containsText" text="Наименование инвестиционного проекта">
      <formula>NOT(ISERROR(SEARCH("Наименование инвестиционного проекта",B44)))</formula>
    </cfRule>
  </conditionalFormatting>
  <conditionalFormatting sqref="B60:C60 C40:D43 D21:D30 B45:C46 B47:D48 D55:D56 B57:D59 B51:D54 D49:D50 B61:D63">
    <cfRule type="containsText" dxfId="128" priority="22" operator="containsText" text="Наименование инвестиционного проекта">
      <formula>NOT(ISERROR(SEARCH("Наименование инвестиционного проекта",B21)))</formula>
    </cfRule>
  </conditionalFormatting>
  <conditionalFormatting sqref="B60:C60 D21:D30 D55:D56 B57:D59 B32:C33 B51:D54 D49:D50 B61:D63">
    <cfRule type="cellIs" dxfId="127" priority="21" operator="equal">
      <formula>0</formula>
    </cfRule>
  </conditionalFormatting>
  <conditionalFormatting sqref="B21:C21 B30:C30 B29">
    <cfRule type="cellIs" dxfId="126" priority="20" operator="equal">
      <formula>0</formula>
    </cfRule>
  </conditionalFormatting>
  <conditionalFormatting sqref="B31 D31">
    <cfRule type="cellIs" dxfId="125" priority="19" operator="equal">
      <formula>0</formula>
    </cfRule>
  </conditionalFormatting>
  <conditionalFormatting sqref="B49:C49">
    <cfRule type="cellIs" dxfId="124" priority="17" operator="equal">
      <formula>0</formula>
    </cfRule>
  </conditionalFormatting>
  <conditionalFormatting sqref="B50:C50">
    <cfRule type="cellIs" dxfId="123" priority="16" operator="equal">
      <formula>0</formula>
    </cfRule>
  </conditionalFormatting>
  <conditionalFormatting sqref="C31">
    <cfRule type="cellIs" dxfId="122" priority="15" operator="equal">
      <formula>0</formula>
    </cfRule>
  </conditionalFormatting>
  <conditionalFormatting sqref="C34">
    <cfRule type="cellIs" dxfId="121" priority="14" operator="equal">
      <formula>0</formula>
    </cfRule>
  </conditionalFormatting>
  <conditionalFormatting sqref="C28:C29">
    <cfRule type="cellIs" dxfId="120" priority="13" operator="equal">
      <formula>0</formula>
    </cfRule>
  </conditionalFormatting>
  <conditionalFormatting sqref="B55:C55">
    <cfRule type="cellIs" dxfId="119" priority="11" operator="equal">
      <formula>0</formula>
    </cfRule>
  </conditionalFormatting>
  <conditionalFormatting sqref="D35:D36">
    <cfRule type="cellIs" dxfId="118" priority="7" operator="equal">
      <formula>0</formula>
    </cfRule>
  </conditionalFormatting>
  <conditionalFormatting sqref="B56:C56">
    <cfRule type="cellIs" dxfId="117" priority="10" operator="equal">
      <formula>0</formula>
    </cfRule>
  </conditionalFormatting>
  <conditionalFormatting sqref="D60">
    <cfRule type="cellIs" dxfId="116" priority="9" operator="equal">
      <formula>0</formula>
    </cfRule>
  </conditionalFormatting>
  <conditionalFormatting sqref="B40:B44 C44">
    <cfRule type="containsText" dxfId="115" priority="12" operator="containsText" text="Наименование инвестиционного проекта">
      <formula>NOT(ISERROR(SEARCH("Наименование инвестиционного проекта",B40)))</formula>
    </cfRule>
  </conditionalFormatting>
  <conditionalFormatting sqref="B34 D34 B37:D38 B35:C36">
    <cfRule type="cellIs" dxfId="114" priority="18" operator="equal">
      <formula>0</formula>
    </cfRule>
  </conditionalFormatting>
  <conditionalFormatting sqref="B21">
    <cfRule type="cellIs" dxfId="113" priority="8" operator="equal">
      <formula>0</formula>
    </cfRule>
  </conditionalFormatting>
  <conditionalFormatting sqref="D32:D33">
    <cfRule type="cellIs" dxfId="112" priority="6" operator="equal">
      <formula>0</formula>
    </cfRule>
  </conditionalFormatting>
  <pageMargins left="0.70866141732283472" right="0.70866141732283472" top="0.74803149606299213" bottom="0.74803149606299213" header="0.31496062992125984" footer="0.31496062992125984"/>
  <pageSetup paperSize="8" scale="18" fitToWidth="2" fitToHeight="200" pageOrder="overThenDown" orientation="landscape" r:id="rId1"/>
  <colBreaks count="1" manualBreakCount="1">
    <brk id="27"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8F119-8D4E-4C3B-BCB2-B3589EBFB367}">
  <sheetPr>
    <tabColor rgb="FF92D050"/>
    <pageSetUpPr fitToPage="1"/>
  </sheetPr>
  <dimension ref="A1:AZ158"/>
  <sheetViews>
    <sheetView topLeftCell="A7" zoomScale="70" zoomScaleNormal="70" zoomScaleSheetLayoutView="85" workbookViewId="0">
      <selection activeCell="N38" sqref="N38"/>
    </sheetView>
  </sheetViews>
  <sheetFormatPr defaultRowHeight="15" x14ac:dyDescent="0.25"/>
  <cols>
    <col min="1" max="1" width="13" style="799" customWidth="1"/>
    <col min="2" max="2" width="70.140625" style="800" customWidth="1"/>
    <col min="3" max="3" width="13.5703125" style="800" customWidth="1"/>
    <col min="4" max="4" width="11.5703125" style="800" customWidth="1"/>
    <col min="5" max="5" width="12" style="800" customWidth="1"/>
    <col min="6" max="6" width="12.140625" style="800" customWidth="1"/>
    <col min="7" max="7" width="20.42578125" style="800" customWidth="1"/>
    <col min="8" max="8" width="17.5703125" style="800" customWidth="1"/>
    <col min="9" max="9" width="21.28515625" style="800" customWidth="1"/>
    <col min="10" max="10" width="16.5703125" style="800" customWidth="1"/>
    <col min="11" max="11" width="19.85546875" style="800" customWidth="1"/>
    <col min="12" max="12" width="17.28515625" style="800" customWidth="1"/>
    <col min="13" max="13" width="21.140625" style="800" customWidth="1"/>
    <col min="14" max="14" width="19.42578125" style="800" customWidth="1"/>
    <col min="15" max="15" width="20.140625" style="800" customWidth="1"/>
    <col min="16" max="16" width="10.28515625" style="800" customWidth="1"/>
    <col min="17" max="17" width="20.28515625" style="800" customWidth="1"/>
    <col min="18" max="18" width="21" style="800" customWidth="1"/>
    <col min="19" max="19" width="10.42578125" style="800" customWidth="1"/>
    <col min="20" max="20" width="10.28515625" style="800" customWidth="1"/>
    <col min="21" max="21" width="25.140625" style="800" customWidth="1"/>
    <col min="22" max="22" width="25.85546875" style="800" customWidth="1"/>
    <col min="23" max="23" width="17" style="800" customWidth="1"/>
    <col min="24" max="24" width="12.140625" style="801" customWidth="1"/>
    <col min="25" max="25" width="10.5703125" style="801" customWidth="1"/>
    <col min="26" max="26" width="12.7109375" style="801" customWidth="1"/>
    <col min="27" max="27" width="13.5703125" style="801" customWidth="1"/>
    <col min="28" max="28" width="17.85546875" style="801" customWidth="1"/>
    <col min="29" max="30" width="18.140625" style="801" customWidth="1"/>
    <col min="31" max="31" width="23.7109375" style="801" customWidth="1"/>
    <col min="32" max="32" width="21" style="801" customWidth="1"/>
    <col min="33" max="33" width="33.140625" style="801" customWidth="1"/>
    <col min="34" max="253" width="9.140625" style="801"/>
    <col min="254" max="254" width="4.42578125" style="801" bestFit="1" customWidth="1"/>
    <col min="255" max="255" width="18.28515625" style="801" bestFit="1" customWidth="1"/>
    <col min="256" max="256" width="19" style="801" bestFit="1" customWidth="1"/>
    <col min="257" max="257" width="15.42578125" style="801" bestFit="1" customWidth="1"/>
    <col min="258" max="259" width="12.42578125" style="801" bestFit="1" customWidth="1"/>
    <col min="260" max="260" width="7.140625" style="801" bestFit="1" customWidth="1"/>
    <col min="261" max="261" width="10.140625" style="801" bestFit="1" customWidth="1"/>
    <col min="262" max="262" width="15.85546875" style="801" bestFit="1" customWidth="1"/>
    <col min="263" max="263" width="15.140625" style="801" bestFit="1" customWidth="1"/>
    <col min="264" max="264" width="18.28515625" style="801" bestFit="1" customWidth="1"/>
    <col min="265" max="265" width="13.28515625" style="801" bestFit="1" customWidth="1"/>
    <col min="266" max="266" width="19.28515625" style="801" customWidth="1"/>
    <col min="267" max="267" width="15.140625" style="801" customWidth="1"/>
    <col min="268" max="268" width="21" style="801" bestFit="1" customWidth="1"/>
    <col min="269" max="269" width="17.140625" style="801" bestFit="1" customWidth="1"/>
    <col min="270" max="270" width="16.85546875" style="801" bestFit="1" customWidth="1"/>
    <col min="271" max="271" width="16.7109375" style="801" bestFit="1" customWidth="1"/>
    <col min="272" max="272" width="15.7109375" style="801" bestFit="1" customWidth="1"/>
    <col min="273" max="273" width="16.28515625" style="801" bestFit="1" customWidth="1"/>
    <col min="274" max="274" width="17.28515625" style="801" customWidth="1"/>
    <col min="275" max="275" width="23.42578125" style="801" bestFit="1" customWidth="1"/>
    <col min="276" max="276" width="31.85546875" style="801" bestFit="1" customWidth="1"/>
    <col min="277" max="277" width="7.85546875" style="801" bestFit="1" customWidth="1"/>
    <col min="278" max="278" width="5.7109375" style="801" bestFit="1" customWidth="1"/>
    <col min="279" max="279" width="9.140625" style="801" bestFit="1" customWidth="1"/>
    <col min="280" max="280" width="13.5703125" style="801" bestFit="1" customWidth="1"/>
    <col min="281" max="509" width="9.140625" style="801"/>
    <col min="510" max="510" width="4.42578125" style="801" bestFit="1" customWidth="1"/>
    <col min="511" max="511" width="18.28515625" style="801" bestFit="1" customWidth="1"/>
    <col min="512" max="512" width="19" style="801" bestFit="1" customWidth="1"/>
    <col min="513" max="513" width="15.42578125" style="801" bestFit="1" customWidth="1"/>
    <col min="514" max="515" width="12.42578125" style="801" bestFit="1" customWidth="1"/>
    <col min="516" max="516" width="7.140625" style="801" bestFit="1" customWidth="1"/>
    <col min="517" max="517" width="10.140625" style="801" bestFit="1" customWidth="1"/>
    <col min="518" max="518" width="15.85546875" style="801" bestFit="1" customWidth="1"/>
    <col min="519" max="519" width="15.140625" style="801" bestFit="1" customWidth="1"/>
    <col min="520" max="520" width="18.28515625" style="801" bestFit="1" customWidth="1"/>
    <col min="521" max="521" width="13.28515625" style="801" bestFit="1" customWidth="1"/>
    <col min="522" max="522" width="19.28515625" style="801" customWidth="1"/>
    <col min="523" max="523" width="15.140625" style="801" customWidth="1"/>
    <col min="524" max="524" width="21" style="801" bestFit="1" customWidth="1"/>
    <col min="525" max="525" width="17.140625" style="801" bestFit="1" customWidth="1"/>
    <col min="526" max="526" width="16.85546875" style="801" bestFit="1" customWidth="1"/>
    <col min="527" max="527" width="16.7109375" style="801" bestFit="1" customWidth="1"/>
    <col min="528" max="528" width="15.7109375" style="801" bestFit="1" customWidth="1"/>
    <col min="529" max="529" width="16.28515625" style="801" bestFit="1" customWidth="1"/>
    <col min="530" max="530" width="17.28515625" style="801" customWidth="1"/>
    <col min="531" max="531" width="23.42578125" style="801" bestFit="1" customWidth="1"/>
    <col min="532" max="532" width="31.85546875" style="801" bestFit="1" customWidth="1"/>
    <col min="533" max="533" width="7.85546875" style="801" bestFit="1" customWidth="1"/>
    <col min="534" max="534" width="5.7109375" style="801" bestFit="1" customWidth="1"/>
    <col min="535" max="535" width="9.140625" style="801" bestFit="1" customWidth="1"/>
    <col min="536" max="536" width="13.5703125" style="801" bestFit="1" customWidth="1"/>
    <col min="537" max="765" width="9.140625" style="801"/>
    <col min="766" max="766" width="4.42578125" style="801" bestFit="1" customWidth="1"/>
    <col min="767" max="767" width="18.28515625" style="801" bestFit="1" customWidth="1"/>
    <col min="768" max="768" width="19" style="801" bestFit="1" customWidth="1"/>
    <col min="769" max="769" width="15.42578125" style="801" bestFit="1" customWidth="1"/>
    <col min="770" max="771" width="12.42578125" style="801" bestFit="1" customWidth="1"/>
    <col min="772" max="772" width="7.140625" style="801" bestFit="1" customWidth="1"/>
    <col min="773" max="773" width="10.140625" style="801" bestFit="1" customWidth="1"/>
    <col min="774" max="774" width="15.85546875" style="801" bestFit="1" customWidth="1"/>
    <col min="775" max="775" width="15.140625" style="801" bestFit="1" customWidth="1"/>
    <col min="776" max="776" width="18.28515625" style="801" bestFit="1" customWidth="1"/>
    <col min="777" max="777" width="13.28515625" style="801" bestFit="1" customWidth="1"/>
    <col min="778" max="778" width="19.28515625" style="801" customWidth="1"/>
    <col min="779" max="779" width="15.140625" style="801" customWidth="1"/>
    <col min="780" max="780" width="21" style="801" bestFit="1" customWidth="1"/>
    <col min="781" max="781" width="17.140625" style="801" bestFit="1" customWidth="1"/>
    <col min="782" max="782" width="16.85546875" style="801" bestFit="1" customWidth="1"/>
    <col min="783" max="783" width="16.7109375" style="801" bestFit="1" customWidth="1"/>
    <col min="784" max="784" width="15.7109375" style="801" bestFit="1" customWidth="1"/>
    <col min="785" max="785" width="16.28515625" style="801" bestFit="1" customWidth="1"/>
    <col min="786" max="786" width="17.28515625" style="801" customWidth="1"/>
    <col min="787" max="787" width="23.42578125" style="801" bestFit="1" customWidth="1"/>
    <col min="788" max="788" width="31.85546875" style="801" bestFit="1" customWidth="1"/>
    <col min="789" max="789" width="7.85546875" style="801" bestFit="1" customWidth="1"/>
    <col min="790" max="790" width="5.7109375" style="801" bestFit="1" customWidth="1"/>
    <col min="791" max="791" width="9.140625" style="801" bestFit="1" customWidth="1"/>
    <col min="792" max="792" width="13.5703125" style="801" bestFit="1" customWidth="1"/>
    <col min="793" max="1021" width="9.140625" style="801"/>
    <col min="1022" max="1022" width="4.42578125" style="801" bestFit="1" customWidth="1"/>
    <col min="1023" max="1023" width="18.28515625" style="801" bestFit="1" customWidth="1"/>
    <col min="1024" max="1024" width="19" style="801" bestFit="1" customWidth="1"/>
    <col min="1025" max="1025" width="15.42578125" style="801" bestFit="1" customWidth="1"/>
    <col min="1026" max="1027" width="12.42578125" style="801" bestFit="1" customWidth="1"/>
    <col min="1028" max="1028" width="7.140625" style="801" bestFit="1" customWidth="1"/>
    <col min="1029" max="1029" width="10.140625" style="801" bestFit="1" customWidth="1"/>
    <col min="1030" max="1030" width="15.85546875" style="801" bestFit="1" customWidth="1"/>
    <col min="1031" max="1031" width="15.140625" style="801" bestFit="1" customWidth="1"/>
    <col min="1032" max="1032" width="18.28515625" style="801" bestFit="1" customWidth="1"/>
    <col min="1033" max="1033" width="13.28515625" style="801" bestFit="1" customWidth="1"/>
    <col min="1034" max="1034" width="19.28515625" style="801" customWidth="1"/>
    <col min="1035" max="1035" width="15.140625" style="801" customWidth="1"/>
    <col min="1036" max="1036" width="21" style="801" bestFit="1" customWidth="1"/>
    <col min="1037" max="1037" width="17.140625" style="801" bestFit="1" customWidth="1"/>
    <col min="1038" max="1038" width="16.85546875" style="801" bestFit="1" customWidth="1"/>
    <col min="1039" max="1039" width="16.7109375" style="801" bestFit="1" customWidth="1"/>
    <col min="1040" max="1040" width="15.7109375" style="801" bestFit="1" customWidth="1"/>
    <col min="1041" max="1041" width="16.28515625" style="801" bestFit="1" customWidth="1"/>
    <col min="1042" max="1042" width="17.28515625" style="801" customWidth="1"/>
    <col min="1043" max="1043" width="23.42578125" style="801" bestFit="1" customWidth="1"/>
    <col min="1044" max="1044" width="31.85546875" style="801" bestFit="1" customWidth="1"/>
    <col min="1045" max="1045" width="7.85546875" style="801" bestFit="1" customWidth="1"/>
    <col min="1046" max="1046" width="5.7109375" style="801" bestFit="1" customWidth="1"/>
    <col min="1047" max="1047" width="9.140625" style="801" bestFit="1" customWidth="1"/>
    <col min="1048" max="1048" width="13.5703125" style="801" bestFit="1" customWidth="1"/>
    <col min="1049" max="1277" width="9.140625" style="801"/>
    <col min="1278" max="1278" width="4.42578125" style="801" bestFit="1" customWidth="1"/>
    <col min="1279" max="1279" width="18.28515625" style="801" bestFit="1" customWidth="1"/>
    <col min="1280" max="1280" width="19" style="801" bestFit="1" customWidth="1"/>
    <col min="1281" max="1281" width="15.42578125" style="801" bestFit="1" customWidth="1"/>
    <col min="1282" max="1283" width="12.42578125" style="801" bestFit="1" customWidth="1"/>
    <col min="1284" max="1284" width="7.140625" style="801" bestFit="1" customWidth="1"/>
    <col min="1285" max="1285" width="10.140625" style="801" bestFit="1" customWidth="1"/>
    <col min="1286" max="1286" width="15.85546875" style="801" bestFit="1" customWidth="1"/>
    <col min="1287" max="1287" width="15.140625" style="801" bestFit="1" customWidth="1"/>
    <col min="1288" max="1288" width="18.28515625" style="801" bestFit="1" customWidth="1"/>
    <col min="1289" max="1289" width="13.28515625" style="801" bestFit="1" customWidth="1"/>
    <col min="1290" max="1290" width="19.28515625" style="801" customWidth="1"/>
    <col min="1291" max="1291" width="15.140625" style="801" customWidth="1"/>
    <col min="1292" max="1292" width="21" style="801" bestFit="1" customWidth="1"/>
    <col min="1293" max="1293" width="17.140625" style="801" bestFit="1" customWidth="1"/>
    <col min="1294" max="1294" width="16.85546875" style="801" bestFit="1" customWidth="1"/>
    <col min="1295" max="1295" width="16.7109375" style="801" bestFit="1" customWidth="1"/>
    <col min="1296" max="1296" width="15.7109375" style="801" bestFit="1" customWidth="1"/>
    <col min="1297" max="1297" width="16.28515625" style="801" bestFit="1" customWidth="1"/>
    <col min="1298" max="1298" width="17.28515625" style="801" customWidth="1"/>
    <col min="1299" max="1299" width="23.42578125" style="801" bestFit="1" customWidth="1"/>
    <col min="1300" max="1300" width="31.85546875" style="801" bestFit="1" customWidth="1"/>
    <col min="1301" max="1301" width="7.85546875" style="801" bestFit="1" customWidth="1"/>
    <col min="1302" max="1302" width="5.7109375" style="801" bestFit="1" customWidth="1"/>
    <col min="1303" max="1303" width="9.140625" style="801" bestFit="1" customWidth="1"/>
    <col min="1304" max="1304" width="13.5703125" style="801" bestFit="1" customWidth="1"/>
    <col min="1305" max="1533" width="9.140625" style="801"/>
    <col min="1534" max="1534" width="4.42578125" style="801" bestFit="1" customWidth="1"/>
    <col min="1535" max="1535" width="18.28515625" style="801" bestFit="1" customWidth="1"/>
    <col min="1536" max="1536" width="19" style="801" bestFit="1" customWidth="1"/>
    <col min="1537" max="1537" width="15.42578125" style="801" bestFit="1" customWidth="1"/>
    <col min="1538" max="1539" width="12.42578125" style="801" bestFit="1" customWidth="1"/>
    <col min="1540" max="1540" width="7.140625" style="801" bestFit="1" customWidth="1"/>
    <col min="1541" max="1541" width="10.140625" style="801" bestFit="1" customWidth="1"/>
    <col min="1542" max="1542" width="15.85546875" style="801" bestFit="1" customWidth="1"/>
    <col min="1543" max="1543" width="15.140625" style="801" bestFit="1" customWidth="1"/>
    <col min="1544" max="1544" width="18.28515625" style="801" bestFit="1" customWidth="1"/>
    <col min="1545" max="1545" width="13.28515625" style="801" bestFit="1" customWidth="1"/>
    <col min="1546" max="1546" width="19.28515625" style="801" customWidth="1"/>
    <col min="1547" max="1547" width="15.140625" style="801" customWidth="1"/>
    <col min="1548" max="1548" width="21" style="801" bestFit="1" customWidth="1"/>
    <col min="1549" max="1549" width="17.140625" style="801" bestFit="1" customWidth="1"/>
    <col min="1550" max="1550" width="16.85546875" style="801" bestFit="1" customWidth="1"/>
    <col min="1551" max="1551" width="16.7109375" style="801" bestFit="1" customWidth="1"/>
    <col min="1552" max="1552" width="15.7109375" style="801" bestFit="1" customWidth="1"/>
    <col min="1553" max="1553" width="16.28515625" style="801" bestFit="1" customWidth="1"/>
    <col min="1554" max="1554" width="17.28515625" style="801" customWidth="1"/>
    <col min="1555" max="1555" width="23.42578125" style="801" bestFit="1" customWidth="1"/>
    <col min="1556" max="1556" width="31.85546875" style="801" bestFit="1" customWidth="1"/>
    <col min="1557" max="1557" width="7.85546875" style="801" bestFit="1" customWidth="1"/>
    <col min="1558" max="1558" width="5.7109375" style="801" bestFit="1" customWidth="1"/>
    <col min="1559" max="1559" width="9.140625" style="801" bestFit="1" customWidth="1"/>
    <col min="1560" max="1560" width="13.5703125" style="801" bestFit="1" customWidth="1"/>
    <col min="1561" max="1789" width="9.140625" style="801"/>
    <col min="1790" max="1790" width="4.42578125" style="801" bestFit="1" customWidth="1"/>
    <col min="1791" max="1791" width="18.28515625" style="801" bestFit="1" customWidth="1"/>
    <col min="1792" max="1792" width="19" style="801" bestFit="1" customWidth="1"/>
    <col min="1793" max="1793" width="15.42578125" style="801" bestFit="1" customWidth="1"/>
    <col min="1794" max="1795" width="12.42578125" style="801" bestFit="1" customWidth="1"/>
    <col min="1796" max="1796" width="7.140625" style="801" bestFit="1" customWidth="1"/>
    <col min="1797" max="1797" width="10.140625" style="801" bestFit="1" customWidth="1"/>
    <col min="1798" max="1798" width="15.85546875" style="801" bestFit="1" customWidth="1"/>
    <col min="1799" max="1799" width="15.140625" style="801" bestFit="1" customWidth="1"/>
    <col min="1800" max="1800" width="18.28515625" style="801" bestFit="1" customWidth="1"/>
    <col min="1801" max="1801" width="13.28515625" style="801" bestFit="1" customWidth="1"/>
    <col min="1802" max="1802" width="19.28515625" style="801" customWidth="1"/>
    <col min="1803" max="1803" width="15.140625" style="801" customWidth="1"/>
    <col min="1804" max="1804" width="21" style="801" bestFit="1" customWidth="1"/>
    <col min="1805" max="1805" width="17.140625" style="801" bestFit="1" customWidth="1"/>
    <col min="1806" max="1806" width="16.85546875" style="801" bestFit="1" customWidth="1"/>
    <col min="1807" max="1807" width="16.7109375" style="801" bestFit="1" customWidth="1"/>
    <col min="1808" max="1808" width="15.7109375" style="801" bestFit="1" customWidth="1"/>
    <col min="1809" max="1809" width="16.28515625" style="801" bestFit="1" customWidth="1"/>
    <col min="1810" max="1810" width="17.28515625" style="801" customWidth="1"/>
    <col min="1811" max="1811" width="23.42578125" style="801" bestFit="1" customWidth="1"/>
    <col min="1812" max="1812" width="31.85546875" style="801" bestFit="1" customWidth="1"/>
    <col min="1813" max="1813" width="7.85546875" style="801" bestFit="1" customWidth="1"/>
    <col min="1814" max="1814" width="5.7109375" style="801" bestFit="1" customWidth="1"/>
    <col min="1815" max="1815" width="9.140625" style="801" bestFit="1" customWidth="1"/>
    <col min="1816" max="1816" width="13.5703125" style="801" bestFit="1" customWidth="1"/>
    <col min="1817" max="2045" width="9.140625" style="801"/>
    <col min="2046" max="2046" width="4.42578125" style="801" bestFit="1" customWidth="1"/>
    <col min="2047" max="2047" width="18.28515625" style="801" bestFit="1" customWidth="1"/>
    <col min="2048" max="2048" width="19" style="801" bestFit="1" customWidth="1"/>
    <col min="2049" max="2049" width="15.42578125" style="801" bestFit="1" customWidth="1"/>
    <col min="2050" max="2051" width="12.42578125" style="801" bestFit="1" customWidth="1"/>
    <col min="2052" max="2052" width="7.140625" style="801" bestFit="1" customWidth="1"/>
    <col min="2053" max="2053" width="10.140625" style="801" bestFit="1" customWidth="1"/>
    <col min="2054" max="2054" width="15.85546875" style="801" bestFit="1" customWidth="1"/>
    <col min="2055" max="2055" width="15.140625" style="801" bestFit="1" customWidth="1"/>
    <col min="2056" max="2056" width="18.28515625" style="801" bestFit="1" customWidth="1"/>
    <col min="2057" max="2057" width="13.28515625" style="801" bestFit="1" customWidth="1"/>
    <col min="2058" max="2058" width="19.28515625" style="801" customWidth="1"/>
    <col min="2059" max="2059" width="15.140625" style="801" customWidth="1"/>
    <col min="2060" max="2060" width="21" style="801" bestFit="1" customWidth="1"/>
    <col min="2061" max="2061" width="17.140625" style="801" bestFit="1" customWidth="1"/>
    <col min="2062" max="2062" width="16.85546875" style="801" bestFit="1" customWidth="1"/>
    <col min="2063" max="2063" width="16.7109375" style="801" bestFit="1" customWidth="1"/>
    <col min="2064" max="2064" width="15.7109375" style="801" bestFit="1" customWidth="1"/>
    <col min="2065" max="2065" width="16.28515625" style="801" bestFit="1" customWidth="1"/>
    <col min="2066" max="2066" width="17.28515625" style="801" customWidth="1"/>
    <col min="2067" max="2067" width="23.42578125" style="801" bestFit="1" customWidth="1"/>
    <col min="2068" max="2068" width="31.85546875" style="801" bestFit="1" customWidth="1"/>
    <col min="2069" max="2069" width="7.85546875" style="801" bestFit="1" customWidth="1"/>
    <col min="2070" max="2070" width="5.7109375" style="801" bestFit="1" customWidth="1"/>
    <col min="2071" max="2071" width="9.140625" style="801" bestFit="1" customWidth="1"/>
    <col min="2072" max="2072" width="13.5703125" style="801" bestFit="1" customWidth="1"/>
    <col min="2073" max="2301" width="9.140625" style="801"/>
    <col min="2302" max="2302" width="4.42578125" style="801" bestFit="1" customWidth="1"/>
    <col min="2303" max="2303" width="18.28515625" style="801" bestFit="1" customWidth="1"/>
    <col min="2304" max="2304" width="19" style="801" bestFit="1" customWidth="1"/>
    <col min="2305" max="2305" width="15.42578125" style="801" bestFit="1" customWidth="1"/>
    <col min="2306" max="2307" width="12.42578125" style="801" bestFit="1" customWidth="1"/>
    <col min="2308" max="2308" width="7.140625" style="801" bestFit="1" customWidth="1"/>
    <col min="2309" max="2309" width="10.140625" style="801" bestFit="1" customWidth="1"/>
    <col min="2310" max="2310" width="15.85546875" style="801" bestFit="1" customWidth="1"/>
    <col min="2311" max="2311" width="15.140625" style="801" bestFit="1" customWidth="1"/>
    <col min="2312" max="2312" width="18.28515625" style="801" bestFit="1" customWidth="1"/>
    <col min="2313" max="2313" width="13.28515625" style="801" bestFit="1" customWidth="1"/>
    <col min="2314" max="2314" width="19.28515625" style="801" customWidth="1"/>
    <col min="2315" max="2315" width="15.140625" style="801" customWidth="1"/>
    <col min="2316" max="2316" width="21" style="801" bestFit="1" customWidth="1"/>
    <col min="2317" max="2317" width="17.140625" style="801" bestFit="1" customWidth="1"/>
    <col min="2318" max="2318" width="16.85546875" style="801" bestFit="1" customWidth="1"/>
    <col min="2319" max="2319" width="16.7109375" style="801" bestFit="1" customWidth="1"/>
    <col min="2320" max="2320" width="15.7109375" style="801" bestFit="1" customWidth="1"/>
    <col min="2321" max="2321" width="16.28515625" style="801" bestFit="1" customWidth="1"/>
    <col min="2322" max="2322" width="17.28515625" style="801" customWidth="1"/>
    <col min="2323" max="2323" width="23.42578125" style="801" bestFit="1" customWidth="1"/>
    <col min="2324" max="2324" width="31.85546875" style="801" bestFit="1" customWidth="1"/>
    <col min="2325" max="2325" width="7.85546875" style="801" bestFit="1" customWidth="1"/>
    <col min="2326" max="2326" width="5.7109375" style="801" bestFit="1" customWidth="1"/>
    <col min="2327" max="2327" width="9.140625" style="801" bestFit="1" customWidth="1"/>
    <col min="2328" max="2328" width="13.5703125" style="801" bestFit="1" customWidth="1"/>
    <col min="2329" max="2557" width="9.140625" style="801"/>
    <col min="2558" max="2558" width="4.42578125" style="801" bestFit="1" customWidth="1"/>
    <col min="2559" max="2559" width="18.28515625" style="801" bestFit="1" customWidth="1"/>
    <col min="2560" max="2560" width="19" style="801" bestFit="1" customWidth="1"/>
    <col min="2561" max="2561" width="15.42578125" style="801" bestFit="1" customWidth="1"/>
    <col min="2562" max="2563" width="12.42578125" style="801" bestFit="1" customWidth="1"/>
    <col min="2564" max="2564" width="7.140625" style="801" bestFit="1" customWidth="1"/>
    <col min="2565" max="2565" width="10.140625" style="801" bestFit="1" customWidth="1"/>
    <col min="2566" max="2566" width="15.85546875" style="801" bestFit="1" customWidth="1"/>
    <col min="2567" max="2567" width="15.140625" style="801" bestFit="1" customWidth="1"/>
    <col min="2568" max="2568" width="18.28515625" style="801" bestFit="1" customWidth="1"/>
    <col min="2569" max="2569" width="13.28515625" style="801" bestFit="1" customWidth="1"/>
    <col min="2570" max="2570" width="19.28515625" style="801" customWidth="1"/>
    <col min="2571" max="2571" width="15.140625" style="801" customWidth="1"/>
    <col min="2572" max="2572" width="21" style="801" bestFit="1" customWidth="1"/>
    <col min="2573" max="2573" width="17.140625" style="801" bestFit="1" customWidth="1"/>
    <col min="2574" max="2574" width="16.85546875" style="801" bestFit="1" customWidth="1"/>
    <col min="2575" max="2575" width="16.7109375" style="801" bestFit="1" customWidth="1"/>
    <col min="2576" max="2576" width="15.7109375" style="801" bestFit="1" customWidth="1"/>
    <col min="2577" max="2577" width="16.28515625" style="801" bestFit="1" customWidth="1"/>
    <col min="2578" max="2578" width="17.28515625" style="801" customWidth="1"/>
    <col min="2579" max="2579" width="23.42578125" style="801" bestFit="1" customWidth="1"/>
    <col min="2580" max="2580" width="31.85546875" style="801" bestFit="1" customWidth="1"/>
    <col min="2581" max="2581" width="7.85546875" style="801" bestFit="1" customWidth="1"/>
    <col min="2582" max="2582" width="5.7109375" style="801" bestFit="1" customWidth="1"/>
    <col min="2583" max="2583" width="9.140625" style="801" bestFit="1" customWidth="1"/>
    <col min="2584" max="2584" width="13.5703125" style="801" bestFit="1" customWidth="1"/>
    <col min="2585" max="2813" width="9.140625" style="801"/>
    <col min="2814" max="2814" width="4.42578125" style="801" bestFit="1" customWidth="1"/>
    <col min="2815" max="2815" width="18.28515625" style="801" bestFit="1" customWidth="1"/>
    <col min="2816" max="2816" width="19" style="801" bestFit="1" customWidth="1"/>
    <col min="2817" max="2817" width="15.42578125" style="801" bestFit="1" customWidth="1"/>
    <col min="2818" max="2819" width="12.42578125" style="801" bestFit="1" customWidth="1"/>
    <col min="2820" max="2820" width="7.140625" style="801" bestFit="1" customWidth="1"/>
    <col min="2821" max="2821" width="10.140625" style="801" bestFit="1" customWidth="1"/>
    <col min="2822" max="2822" width="15.85546875" style="801" bestFit="1" customWidth="1"/>
    <col min="2823" max="2823" width="15.140625" style="801" bestFit="1" customWidth="1"/>
    <col min="2824" max="2824" width="18.28515625" style="801" bestFit="1" customWidth="1"/>
    <col min="2825" max="2825" width="13.28515625" style="801" bestFit="1" customWidth="1"/>
    <col min="2826" max="2826" width="19.28515625" style="801" customWidth="1"/>
    <col min="2827" max="2827" width="15.140625" style="801" customWidth="1"/>
    <col min="2828" max="2828" width="21" style="801" bestFit="1" customWidth="1"/>
    <col min="2829" max="2829" width="17.140625" style="801" bestFit="1" customWidth="1"/>
    <col min="2830" max="2830" width="16.85546875" style="801" bestFit="1" customWidth="1"/>
    <col min="2831" max="2831" width="16.7109375" style="801" bestFit="1" customWidth="1"/>
    <col min="2832" max="2832" width="15.7109375" style="801" bestFit="1" customWidth="1"/>
    <col min="2833" max="2833" width="16.28515625" style="801" bestFit="1" customWidth="1"/>
    <col min="2834" max="2834" width="17.28515625" style="801" customWidth="1"/>
    <col min="2835" max="2835" width="23.42578125" style="801" bestFit="1" customWidth="1"/>
    <col min="2836" max="2836" width="31.85546875" style="801" bestFit="1" customWidth="1"/>
    <col min="2837" max="2837" width="7.85546875" style="801" bestFit="1" customWidth="1"/>
    <col min="2838" max="2838" width="5.7109375" style="801" bestFit="1" customWidth="1"/>
    <col min="2839" max="2839" width="9.140625" style="801" bestFit="1" customWidth="1"/>
    <col min="2840" max="2840" width="13.5703125" style="801" bestFit="1" customWidth="1"/>
    <col min="2841" max="3069" width="9.140625" style="801"/>
    <col min="3070" max="3070" width="4.42578125" style="801" bestFit="1" customWidth="1"/>
    <col min="3071" max="3071" width="18.28515625" style="801" bestFit="1" customWidth="1"/>
    <col min="3072" max="3072" width="19" style="801" bestFit="1" customWidth="1"/>
    <col min="3073" max="3073" width="15.42578125" style="801" bestFit="1" customWidth="1"/>
    <col min="3074" max="3075" width="12.42578125" style="801" bestFit="1" customWidth="1"/>
    <col min="3076" max="3076" width="7.140625" style="801" bestFit="1" customWidth="1"/>
    <col min="3077" max="3077" width="10.140625" style="801" bestFit="1" customWidth="1"/>
    <col min="3078" max="3078" width="15.85546875" style="801" bestFit="1" customWidth="1"/>
    <col min="3079" max="3079" width="15.140625" style="801" bestFit="1" customWidth="1"/>
    <col min="3080" max="3080" width="18.28515625" style="801" bestFit="1" customWidth="1"/>
    <col min="3081" max="3081" width="13.28515625" style="801" bestFit="1" customWidth="1"/>
    <col min="3082" max="3082" width="19.28515625" style="801" customWidth="1"/>
    <col min="3083" max="3083" width="15.140625" style="801" customWidth="1"/>
    <col min="3084" max="3084" width="21" style="801" bestFit="1" customWidth="1"/>
    <col min="3085" max="3085" width="17.140625" style="801" bestFit="1" customWidth="1"/>
    <col min="3086" max="3086" width="16.85546875" style="801" bestFit="1" customWidth="1"/>
    <col min="3087" max="3087" width="16.7109375" style="801" bestFit="1" customWidth="1"/>
    <col min="3088" max="3088" width="15.7109375" style="801" bestFit="1" customWidth="1"/>
    <col min="3089" max="3089" width="16.28515625" style="801" bestFit="1" customWidth="1"/>
    <col min="3090" max="3090" width="17.28515625" style="801" customWidth="1"/>
    <col min="3091" max="3091" width="23.42578125" style="801" bestFit="1" customWidth="1"/>
    <col min="3092" max="3092" width="31.85546875" style="801" bestFit="1" customWidth="1"/>
    <col min="3093" max="3093" width="7.85546875" style="801" bestFit="1" customWidth="1"/>
    <col min="3094" max="3094" width="5.7109375" style="801" bestFit="1" customWidth="1"/>
    <col min="3095" max="3095" width="9.140625" style="801" bestFit="1" customWidth="1"/>
    <col min="3096" max="3096" width="13.5703125" style="801" bestFit="1" customWidth="1"/>
    <col min="3097" max="3325" width="9.140625" style="801"/>
    <col min="3326" max="3326" width="4.42578125" style="801" bestFit="1" customWidth="1"/>
    <col min="3327" max="3327" width="18.28515625" style="801" bestFit="1" customWidth="1"/>
    <col min="3328" max="3328" width="19" style="801" bestFit="1" customWidth="1"/>
    <col min="3329" max="3329" width="15.42578125" style="801" bestFit="1" customWidth="1"/>
    <col min="3330" max="3331" width="12.42578125" style="801" bestFit="1" customWidth="1"/>
    <col min="3332" max="3332" width="7.140625" style="801" bestFit="1" customWidth="1"/>
    <col min="3333" max="3333" width="10.140625" style="801" bestFit="1" customWidth="1"/>
    <col min="3334" max="3334" width="15.85546875" style="801" bestFit="1" customWidth="1"/>
    <col min="3335" max="3335" width="15.140625" style="801" bestFit="1" customWidth="1"/>
    <col min="3336" max="3336" width="18.28515625" style="801" bestFit="1" customWidth="1"/>
    <col min="3337" max="3337" width="13.28515625" style="801" bestFit="1" customWidth="1"/>
    <col min="3338" max="3338" width="19.28515625" style="801" customWidth="1"/>
    <col min="3339" max="3339" width="15.140625" style="801" customWidth="1"/>
    <col min="3340" max="3340" width="21" style="801" bestFit="1" customWidth="1"/>
    <col min="3341" max="3341" width="17.140625" style="801" bestFit="1" customWidth="1"/>
    <col min="3342" max="3342" width="16.85546875" style="801" bestFit="1" customWidth="1"/>
    <col min="3343" max="3343" width="16.7109375" style="801" bestFit="1" customWidth="1"/>
    <col min="3344" max="3344" width="15.7109375" style="801" bestFit="1" customWidth="1"/>
    <col min="3345" max="3345" width="16.28515625" style="801" bestFit="1" customWidth="1"/>
    <col min="3346" max="3346" width="17.28515625" style="801" customWidth="1"/>
    <col min="3347" max="3347" width="23.42578125" style="801" bestFit="1" customWidth="1"/>
    <col min="3348" max="3348" width="31.85546875" style="801" bestFit="1" customWidth="1"/>
    <col min="3349" max="3349" width="7.85546875" style="801" bestFit="1" customWidth="1"/>
    <col min="3350" max="3350" width="5.7109375" style="801" bestFit="1" customWidth="1"/>
    <col min="3351" max="3351" width="9.140625" style="801" bestFit="1" customWidth="1"/>
    <col min="3352" max="3352" width="13.5703125" style="801" bestFit="1" customWidth="1"/>
    <col min="3353" max="3581" width="9.140625" style="801"/>
    <col min="3582" max="3582" width="4.42578125" style="801" bestFit="1" customWidth="1"/>
    <col min="3583" max="3583" width="18.28515625" style="801" bestFit="1" customWidth="1"/>
    <col min="3584" max="3584" width="19" style="801" bestFit="1" customWidth="1"/>
    <col min="3585" max="3585" width="15.42578125" style="801" bestFit="1" customWidth="1"/>
    <col min="3586" max="3587" width="12.42578125" style="801" bestFit="1" customWidth="1"/>
    <col min="3588" max="3588" width="7.140625" style="801" bestFit="1" customWidth="1"/>
    <col min="3589" max="3589" width="10.140625" style="801" bestFit="1" customWidth="1"/>
    <col min="3590" max="3590" width="15.85546875" style="801" bestFit="1" customWidth="1"/>
    <col min="3591" max="3591" width="15.140625" style="801" bestFit="1" customWidth="1"/>
    <col min="3592" max="3592" width="18.28515625" style="801" bestFit="1" customWidth="1"/>
    <col min="3593" max="3593" width="13.28515625" style="801" bestFit="1" customWidth="1"/>
    <col min="3594" max="3594" width="19.28515625" style="801" customWidth="1"/>
    <col min="3595" max="3595" width="15.140625" style="801" customWidth="1"/>
    <col min="3596" max="3596" width="21" style="801" bestFit="1" customWidth="1"/>
    <col min="3597" max="3597" width="17.140625" style="801" bestFit="1" customWidth="1"/>
    <col min="3598" max="3598" width="16.85546875" style="801" bestFit="1" customWidth="1"/>
    <col min="3599" max="3599" width="16.7109375" style="801" bestFit="1" customWidth="1"/>
    <col min="3600" max="3600" width="15.7109375" style="801" bestFit="1" customWidth="1"/>
    <col min="3601" max="3601" width="16.28515625" style="801" bestFit="1" customWidth="1"/>
    <col min="3602" max="3602" width="17.28515625" style="801" customWidth="1"/>
    <col min="3603" max="3603" width="23.42578125" style="801" bestFit="1" customWidth="1"/>
    <col min="3604" max="3604" width="31.85546875" style="801" bestFit="1" customWidth="1"/>
    <col min="3605" max="3605" width="7.85546875" style="801" bestFit="1" customWidth="1"/>
    <col min="3606" max="3606" width="5.7109375" style="801" bestFit="1" customWidth="1"/>
    <col min="3607" max="3607" width="9.140625" style="801" bestFit="1" customWidth="1"/>
    <col min="3608" max="3608" width="13.5703125" style="801" bestFit="1" customWidth="1"/>
    <col min="3609" max="3837" width="9.140625" style="801"/>
    <col min="3838" max="3838" width="4.42578125" style="801" bestFit="1" customWidth="1"/>
    <col min="3839" max="3839" width="18.28515625" style="801" bestFit="1" customWidth="1"/>
    <col min="3840" max="3840" width="19" style="801" bestFit="1" customWidth="1"/>
    <col min="3841" max="3841" width="15.42578125" style="801" bestFit="1" customWidth="1"/>
    <col min="3842" max="3843" width="12.42578125" style="801" bestFit="1" customWidth="1"/>
    <col min="3844" max="3844" width="7.140625" style="801" bestFit="1" customWidth="1"/>
    <col min="3845" max="3845" width="10.140625" style="801" bestFit="1" customWidth="1"/>
    <col min="3846" max="3846" width="15.85546875" style="801" bestFit="1" customWidth="1"/>
    <col min="3847" max="3847" width="15.140625" style="801" bestFit="1" customWidth="1"/>
    <col min="3848" max="3848" width="18.28515625" style="801" bestFit="1" customWidth="1"/>
    <col min="3849" max="3849" width="13.28515625" style="801" bestFit="1" customWidth="1"/>
    <col min="3850" max="3850" width="19.28515625" style="801" customWidth="1"/>
    <col min="3851" max="3851" width="15.140625" style="801" customWidth="1"/>
    <col min="3852" max="3852" width="21" style="801" bestFit="1" customWidth="1"/>
    <col min="3853" max="3853" width="17.140625" style="801" bestFit="1" customWidth="1"/>
    <col min="3854" max="3854" width="16.85546875" style="801" bestFit="1" customWidth="1"/>
    <col min="3855" max="3855" width="16.7109375" style="801" bestFit="1" customWidth="1"/>
    <col min="3856" max="3856" width="15.7109375" style="801" bestFit="1" customWidth="1"/>
    <col min="3857" max="3857" width="16.28515625" style="801" bestFit="1" customWidth="1"/>
    <col min="3858" max="3858" width="17.28515625" style="801" customWidth="1"/>
    <col min="3859" max="3859" width="23.42578125" style="801" bestFit="1" customWidth="1"/>
    <col min="3860" max="3860" width="31.85546875" style="801" bestFit="1" customWidth="1"/>
    <col min="3861" max="3861" width="7.85546875" style="801" bestFit="1" customWidth="1"/>
    <col min="3862" max="3862" width="5.7109375" style="801" bestFit="1" customWidth="1"/>
    <col min="3863" max="3863" width="9.140625" style="801" bestFit="1" customWidth="1"/>
    <col min="3864" max="3864" width="13.5703125" style="801" bestFit="1" customWidth="1"/>
    <col min="3865" max="4093" width="9.140625" style="801"/>
    <col min="4094" max="4094" width="4.42578125" style="801" bestFit="1" customWidth="1"/>
    <col min="4095" max="4095" width="18.28515625" style="801" bestFit="1" customWidth="1"/>
    <col min="4096" max="4096" width="19" style="801" bestFit="1" customWidth="1"/>
    <col min="4097" max="4097" width="15.42578125" style="801" bestFit="1" customWidth="1"/>
    <col min="4098" max="4099" width="12.42578125" style="801" bestFit="1" customWidth="1"/>
    <col min="4100" max="4100" width="7.140625" style="801" bestFit="1" customWidth="1"/>
    <col min="4101" max="4101" width="10.140625" style="801" bestFit="1" customWidth="1"/>
    <col min="4102" max="4102" width="15.85546875" style="801" bestFit="1" customWidth="1"/>
    <col min="4103" max="4103" width="15.140625" style="801" bestFit="1" customWidth="1"/>
    <col min="4104" max="4104" width="18.28515625" style="801" bestFit="1" customWidth="1"/>
    <col min="4105" max="4105" width="13.28515625" style="801" bestFit="1" customWidth="1"/>
    <col min="4106" max="4106" width="19.28515625" style="801" customWidth="1"/>
    <col min="4107" max="4107" width="15.140625" style="801" customWidth="1"/>
    <col min="4108" max="4108" width="21" style="801" bestFit="1" customWidth="1"/>
    <col min="4109" max="4109" width="17.140625" style="801" bestFit="1" customWidth="1"/>
    <col min="4110" max="4110" width="16.85546875" style="801" bestFit="1" customWidth="1"/>
    <col min="4111" max="4111" width="16.7109375" style="801" bestFit="1" customWidth="1"/>
    <col min="4112" max="4112" width="15.7109375" style="801" bestFit="1" customWidth="1"/>
    <col min="4113" max="4113" width="16.28515625" style="801" bestFit="1" customWidth="1"/>
    <col min="4114" max="4114" width="17.28515625" style="801" customWidth="1"/>
    <col min="4115" max="4115" width="23.42578125" style="801" bestFit="1" customWidth="1"/>
    <col min="4116" max="4116" width="31.85546875" style="801" bestFit="1" customWidth="1"/>
    <col min="4117" max="4117" width="7.85546875" style="801" bestFit="1" customWidth="1"/>
    <col min="4118" max="4118" width="5.7109375" style="801" bestFit="1" customWidth="1"/>
    <col min="4119" max="4119" width="9.140625" style="801" bestFit="1" customWidth="1"/>
    <col min="4120" max="4120" width="13.5703125" style="801" bestFit="1" customWidth="1"/>
    <col min="4121" max="4349" width="9.140625" style="801"/>
    <col min="4350" max="4350" width="4.42578125" style="801" bestFit="1" customWidth="1"/>
    <col min="4351" max="4351" width="18.28515625" style="801" bestFit="1" customWidth="1"/>
    <col min="4352" max="4352" width="19" style="801" bestFit="1" customWidth="1"/>
    <col min="4353" max="4353" width="15.42578125" style="801" bestFit="1" customWidth="1"/>
    <col min="4354" max="4355" width="12.42578125" style="801" bestFit="1" customWidth="1"/>
    <col min="4356" max="4356" width="7.140625" style="801" bestFit="1" customWidth="1"/>
    <col min="4357" max="4357" width="10.140625" style="801" bestFit="1" customWidth="1"/>
    <col min="4358" max="4358" width="15.85546875" style="801" bestFit="1" customWidth="1"/>
    <col min="4359" max="4359" width="15.140625" style="801" bestFit="1" customWidth="1"/>
    <col min="4360" max="4360" width="18.28515625" style="801" bestFit="1" customWidth="1"/>
    <col min="4361" max="4361" width="13.28515625" style="801" bestFit="1" customWidth="1"/>
    <col min="4362" max="4362" width="19.28515625" style="801" customWidth="1"/>
    <col min="4363" max="4363" width="15.140625" style="801" customWidth="1"/>
    <col min="4364" max="4364" width="21" style="801" bestFit="1" customWidth="1"/>
    <col min="4365" max="4365" width="17.140625" style="801" bestFit="1" customWidth="1"/>
    <col min="4366" max="4366" width="16.85546875" style="801" bestFit="1" customWidth="1"/>
    <col min="4367" max="4367" width="16.7109375" style="801" bestFit="1" customWidth="1"/>
    <col min="4368" max="4368" width="15.7109375" style="801" bestFit="1" customWidth="1"/>
    <col min="4369" max="4369" width="16.28515625" style="801" bestFit="1" customWidth="1"/>
    <col min="4370" max="4370" width="17.28515625" style="801" customWidth="1"/>
    <col min="4371" max="4371" width="23.42578125" style="801" bestFit="1" customWidth="1"/>
    <col min="4372" max="4372" width="31.85546875" style="801" bestFit="1" customWidth="1"/>
    <col min="4373" max="4373" width="7.85546875" style="801" bestFit="1" customWidth="1"/>
    <col min="4374" max="4374" width="5.7109375" style="801" bestFit="1" customWidth="1"/>
    <col min="4375" max="4375" width="9.140625" style="801" bestFit="1" customWidth="1"/>
    <col min="4376" max="4376" width="13.5703125" style="801" bestFit="1" customWidth="1"/>
    <col min="4377" max="4605" width="9.140625" style="801"/>
    <col min="4606" max="4606" width="4.42578125" style="801" bestFit="1" customWidth="1"/>
    <col min="4607" max="4607" width="18.28515625" style="801" bestFit="1" customWidth="1"/>
    <col min="4608" max="4608" width="19" style="801" bestFit="1" customWidth="1"/>
    <col min="4609" max="4609" width="15.42578125" style="801" bestFit="1" customWidth="1"/>
    <col min="4610" max="4611" width="12.42578125" style="801" bestFit="1" customWidth="1"/>
    <col min="4612" max="4612" width="7.140625" style="801" bestFit="1" customWidth="1"/>
    <col min="4613" max="4613" width="10.140625" style="801" bestFit="1" customWidth="1"/>
    <col min="4614" max="4614" width="15.85546875" style="801" bestFit="1" customWidth="1"/>
    <col min="4615" max="4615" width="15.140625" style="801" bestFit="1" customWidth="1"/>
    <col min="4616" max="4616" width="18.28515625" style="801" bestFit="1" customWidth="1"/>
    <col min="4617" max="4617" width="13.28515625" style="801" bestFit="1" customWidth="1"/>
    <col min="4618" max="4618" width="19.28515625" style="801" customWidth="1"/>
    <col min="4619" max="4619" width="15.140625" style="801" customWidth="1"/>
    <col min="4620" max="4620" width="21" style="801" bestFit="1" customWidth="1"/>
    <col min="4621" max="4621" width="17.140625" style="801" bestFit="1" customWidth="1"/>
    <col min="4622" max="4622" width="16.85546875" style="801" bestFit="1" customWidth="1"/>
    <col min="4623" max="4623" width="16.7109375" style="801" bestFit="1" customWidth="1"/>
    <col min="4624" max="4624" width="15.7109375" style="801" bestFit="1" customWidth="1"/>
    <col min="4625" max="4625" width="16.28515625" style="801" bestFit="1" customWidth="1"/>
    <col min="4626" max="4626" width="17.28515625" style="801" customWidth="1"/>
    <col min="4627" max="4627" width="23.42578125" style="801" bestFit="1" customWidth="1"/>
    <col min="4628" max="4628" width="31.85546875" style="801" bestFit="1" customWidth="1"/>
    <col min="4629" max="4629" width="7.85546875" style="801" bestFit="1" customWidth="1"/>
    <col min="4630" max="4630" width="5.7109375" style="801" bestFit="1" customWidth="1"/>
    <col min="4631" max="4631" width="9.140625" style="801" bestFit="1" customWidth="1"/>
    <col min="4632" max="4632" width="13.5703125" style="801" bestFit="1" customWidth="1"/>
    <col min="4633" max="4861" width="9.140625" style="801"/>
    <col min="4862" max="4862" width="4.42578125" style="801" bestFit="1" customWidth="1"/>
    <col min="4863" max="4863" width="18.28515625" style="801" bestFit="1" customWidth="1"/>
    <col min="4864" max="4864" width="19" style="801" bestFit="1" customWidth="1"/>
    <col min="4865" max="4865" width="15.42578125" style="801" bestFit="1" customWidth="1"/>
    <col min="4866" max="4867" width="12.42578125" style="801" bestFit="1" customWidth="1"/>
    <col min="4868" max="4868" width="7.140625" style="801" bestFit="1" customWidth="1"/>
    <col min="4869" max="4869" width="10.140625" style="801" bestFit="1" customWidth="1"/>
    <col min="4870" max="4870" width="15.85546875" style="801" bestFit="1" customWidth="1"/>
    <col min="4871" max="4871" width="15.140625" style="801" bestFit="1" customWidth="1"/>
    <col min="4872" max="4872" width="18.28515625" style="801" bestFit="1" customWidth="1"/>
    <col min="4873" max="4873" width="13.28515625" style="801" bestFit="1" customWidth="1"/>
    <col min="4874" max="4874" width="19.28515625" style="801" customWidth="1"/>
    <col min="4875" max="4875" width="15.140625" style="801" customWidth="1"/>
    <col min="4876" max="4876" width="21" style="801" bestFit="1" customWidth="1"/>
    <col min="4877" max="4877" width="17.140625" style="801" bestFit="1" customWidth="1"/>
    <col min="4878" max="4878" width="16.85546875" style="801" bestFit="1" customWidth="1"/>
    <col min="4879" max="4879" width="16.7109375" style="801" bestFit="1" customWidth="1"/>
    <col min="4880" max="4880" width="15.7109375" style="801" bestFit="1" customWidth="1"/>
    <col min="4881" max="4881" width="16.28515625" style="801" bestFit="1" customWidth="1"/>
    <col min="4882" max="4882" width="17.28515625" style="801" customWidth="1"/>
    <col min="4883" max="4883" width="23.42578125" style="801" bestFit="1" customWidth="1"/>
    <col min="4884" max="4884" width="31.85546875" style="801" bestFit="1" customWidth="1"/>
    <col min="4885" max="4885" width="7.85546875" style="801" bestFit="1" customWidth="1"/>
    <col min="4886" max="4886" width="5.7109375" style="801" bestFit="1" customWidth="1"/>
    <col min="4887" max="4887" width="9.140625" style="801" bestFit="1" customWidth="1"/>
    <col min="4888" max="4888" width="13.5703125" style="801" bestFit="1" customWidth="1"/>
    <col min="4889" max="5117" width="9.140625" style="801"/>
    <col min="5118" max="5118" width="4.42578125" style="801" bestFit="1" customWidth="1"/>
    <col min="5119" max="5119" width="18.28515625" style="801" bestFit="1" customWidth="1"/>
    <col min="5120" max="5120" width="19" style="801" bestFit="1" customWidth="1"/>
    <col min="5121" max="5121" width="15.42578125" style="801" bestFit="1" customWidth="1"/>
    <col min="5122" max="5123" width="12.42578125" style="801" bestFit="1" customWidth="1"/>
    <col min="5124" max="5124" width="7.140625" style="801" bestFit="1" customWidth="1"/>
    <col min="5125" max="5125" width="10.140625" style="801" bestFit="1" customWidth="1"/>
    <col min="5126" max="5126" width="15.85546875" style="801" bestFit="1" customWidth="1"/>
    <col min="5127" max="5127" width="15.140625" style="801" bestFit="1" customWidth="1"/>
    <col min="5128" max="5128" width="18.28515625" style="801" bestFit="1" customWidth="1"/>
    <col min="5129" max="5129" width="13.28515625" style="801" bestFit="1" customWidth="1"/>
    <col min="5130" max="5130" width="19.28515625" style="801" customWidth="1"/>
    <col min="5131" max="5131" width="15.140625" style="801" customWidth="1"/>
    <col min="5132" max="5132" width="21" style="801" bestFit="1" customWidth="1"/>
    <col min="5133" max="5133" width="17.140625" style="801" bestFit="1" customWidth="1"/>
    <col min="5134" max="5134" width="16.85546875" style="801" bestFit="1" customWidth="1"/>
    <col min="5135" max="5135" width="16.7109375" style="801" bestFit="1" customWidth="1"/>
    <col min="5136" max="5136" width="15.7109375" style="801" bestFit="1" customWidth="1"/>
    <col min="5137" max="5137" width="16.28515625" style="801" bestFit="1" customWidth="1"/>
    <col min="5138" max="5138" width="17.28515625" style="801" customWidth="1"/>
    <col min="5139" max="5139" width="23.42578125" style="801" bestFit="1" customWidth="1"/>
    <col min="5140" max="5140" width="31.85546875" style="801" bestFit="1" customWidth="1"/>
    <col min="5141" max="5141" width="7.85546875" style="801" bestFit="1" customWidth="1"/>
    <col min="5142" max="5142" width="5.7109375" style="801" bestFit="1" customWidth="1"/>
    <col min="5143" max="5143" width="9.140625" style="801" bestFit="1" customWidth="1"/>
    <col min="5144" max="5144" width="13.5703125" style="801" bestFit="1" customWidth="1"/>
    <col min="5145" max="5373" width="9.140625" style="801"/>
    <col min="5374" max="5374" width="4.42578125" style="801" bestFit="1" customWidth="1"/>
    <col min="5375" max="5375" width="18.28515625" style="801" bestFit="1" customWidth="1"/>
    <col min="5376" max="5376" width="19" style="801" bestFit="1" customWidth="1"/>
    <col min="5377" max="5377" width="15.42578125" style="801" bestFit="1" customWidth="1"/>
    <col min="5378" max="5379" width="12.42578125" style="801" bestFit="1" customWidth="1"/>
    <col min="5380" max="5380" width="7.140625" style="801" bestFit="1" customWidth="1"/>
    <col min="5381" max="5381" width="10.140625" style="801" bestFit="1" customWidth="1"/>
    <col min="5382" max="5382" width="15.85546875" style="801" bestFit="1" customWidth="1"/>
    <col min="5383" max="5383" width="15.140625" style="801" bestFit="1" customWidth="1"/>
    <col min="5384" max="5384" width="18.28515625" style="801" bestFit="1" customWidth="1"/>
    <col min="5385" max="5385" width="13.28515625" style="801" bestFit="1" customWidth="1"/>
    <col min="5386" max="5386" width="19.28515625" style="801" customWidth="1"/>
    <col min="5387" max="5387" width="15.140625" style="801" customWidth="1"/>
    <col min="5388" max="5388" width="21" style="801" bestFit="1" customWidth="1"/>
    <col min="5389" max="5389" width="17.140625" style="801" bestFit="1" customWidth="1"/>
    <col min="5390" max="5390" width="16.85546875" style="801" bestFit="1" customWidth="1"/>
    <col min="5391" max="5391" width="16.7109375" style="801" bestFit="1" customWidth="1"/>
    <col min="5392" max="5392" width="15.7109375" style="801" bestFit="1" customWidth="1"/>
    <col min="5393" max="5393" width="16.28515625" style="801" bestFit="1" customWidth="1"/>
    <col min="5394" max="5394" width="17.28515625" style="801" customWidth="1"/>
    <col min="5395" max="5395" width="23.42578125" style="801" bestFit="1" customWidth="1"/>
    <col min="5396" max="5396" width="31.85546875" style="801" bestFit="1" customWidth="1"/>
    <col min="5397" max="5397" width="7.85546875" style="801" bestFit="1" customWidth="1"/>
    <col min="5398" max="5398" width="5.7109375" style="801" bestFit="1" customWidth="1"/>
    <col min="5399" max="5399" width="9.140625" style="801" bestFit="1" customWidth="1"/>
    <col min="5400" max="5400" width="13.5703125" style="801" bestFit="1" customWidth="1"/>
    <col min="5401" max="5629" width="9.140625" style="801"/>
    <col min="5630" max="5630" width="4.42578125" style="801" bestFit="1" customWidth="1"/>
    <col min="5631" max="5631" width="18.28515625" style="801" bestFit="1" customWidth="1"/>
    <col min="5632" max="5632" width="19" style="801" bestFit="1" customWidth="1"/>
    <col min="5633" max="5633" width="15.42578125" style="801" bestFit="1" customWidth="1"/>
    <col min="5634" max="5635" width="12.42578125" style="801" bestFit="1" customWidth="1"/>
    <col min="5636" max="5636" width="7.140625" style="801" bestFit="1" customWidth="1"/>
    <col min="5637" max="5637" width="10.140625" style="801" bestFit="1" customWidth="1"/>
    <col min="5638" max="5638" width="15.85546875" style="801" bestFit="1" customWidth="1"/>
    <col min="5639" max="5639" width="15.140625" style="801" bestFit="1" customWidth="1"/>
    <col min="5640" max="5640" width="18.28515625" style="801" bestFit="1" customWidth="1"/>
    <col min="5641" max="5641" width="13.28515625" style="801" bestFit="1" customWidth="1"/>
    <col min="5642" max="5642" width="19.28515625" style="801" customWidth="1"/>
    <col min="5643" max="5643" width="15.140625" style="801" customWidth="1"/>
    <col min="5644" max="5644" width="21" style="801" bestFit="1" customWidth="1"/>
    <col min="5645" max="5645" width="17.140625" style="801" bestFit="1" customWidth="1"/>
    <col min="5646" max="5646" width="16.85546875" style="801" bestFit="1" customWidth="1"/>
    <col min="5647" max="5647" width="16.7109375" style="801" bestFit="1" customWidth="1"/>
    <col min="5648" max="5648" width="15.7109375" style="801" bestFit="1" customWidth="1"/>
    <col min="5649" max="5649" width="16.28515625" style="801" bestFit="1" customWidth="1"/>
    <col min="5650" max="5650" width="17.28515625" style="801" customWidth="1"/>
    <col min="5651" max="5651" width="23.42578125" style="801" bestFit="1" customWidth="1"/>
    <col min="5652" max="5652" width="31.85546875" style="801" bestFit="1" customWidth="1"/>
    <col min="5653" max="5653" width="7.85546875" style="801" bestFit="1" customWidth="1"/>
    <col min="5654" max="5654" width="5.7109375" style="801" bestFit="1" customWidth="1"/>
    <col min="5655" max="5655" width="9.140625" style="801" bestFit="1" customWidth="1"/>
    <col min="5656" max="5656" width="13.5703125" style="801" bestFit="1" customWidth="1"/>
    <col min="5657" max="5885" width="9.140625" style="801"/>
    <col min="5886" max="5886" width="4.42578125" style="801" bestFit="1" customWidth="1"/>
    <col min="5887" max="5887" width="18.28515625" style="801" bestFit="1" customWidth="1"/>
    <col min="5888" max="5888" width="19" style="801" bestFit="1" customWidth="1"/>
    <col min="5889" max="5889" width="15.42578125" style="801" bestFit="1" customWidth="1"/>
    <col min="5890" max="5891" width="12.42578125" style="801" bestFit="1" customWidth="1"/>
    <col min="5892" max="5892" width="7.140625" style="801" bestFit="1" customWidth="1"/>
    <col min="5893" max="5893" width="10.140625" style="801" bestFit="1" customWidth="1"/>
    <col min="5894" max="5894" width="15.85546875" style="801" bestFit="1" customWidth="1"/>
    <col min="5895" max="5895" width="15.140625" style="801" bestFit="1" customWidth="1"/>
    <col min="5896" max="5896" width="18.28515625" style="801" bestFit="1" customWidth="1"/>
    <col min="5897" max="5897" width="13.28515625" style="801" bestFit="1" customWidth="1"/>
    <col min="5898" max="5898" width="19.28515625" style="801" customWidth="1"/>
    <col min="5899" max="5899" width="15.140625" style="801" customWidth="1"/>
    <col min="5900" max="5900" width="21" style="801" bestFit="1" customWidth="1"/>
    <col min="5901" max="5901" width="17.140625" style="801" bestFit="1" customWidth="1"/>
    <col min="5902" max="5902" width="16.85546875" style="801" bestFit="1" customWidth="1"/>
    <col min="5903" max="5903" width="16.7109375" style="801" bestFit="1" customWidth="1"/>
    <col min="5904" max="5904" width="15.7109375" style="801" bestFit="1" customWidth="1"/>
    <col min="5905" max="5905" width="16.28515625" style="801" bestFit="1" customWidth="1"/>
    <col min="5906" max="5906" width="17.28515625" style="801" customWidth="1"/>
    <col min="5907" max="5907" width="23.42578125" style="801" bestFit="1" customWidth="1"/>
    <col min="5908" max="5908" width="31.85546875" style="801" bestFit="1" customWidth="1"/>
    <col min="5909" max="5909" width="7.85546875" style="801" bestFit="1" customWidth="1"/>
    <col min="5910" max="5910" width="5.7109375" style="801" bestFit="1" customWidth="1"/>
    <col min="5911" max="5911" width="9.140625" style="801" bestFit="1" customWidth="1"/>
    <col min="5912" max="5912" width="13.5703125" style="801" bestFit="1" customWidth="1"/>
    <col min="5913" max="6141" width="9.140625" style="801"/>
    <col min="6142" max="6142" width="4.42578125" style="801" bestFit="1" customWidth="1"/>
    <col min="6143" max="6143" width="18.28515625" style="801" bestFit="1" customWidth="1"/>
    <col min="6144" max="6144" width="19" style="801" bestFit="1" customWidth="1"/>
    <col min="6145" max="6145" width="15.42578125" style="801" bestFit="1" customWidth="1"/>
    <col min="6146" max="6147" width="12.42578125" style="801" bestFit="1" customWidth="1"/>
    <col min="6148" max="6148" width="7.140625" style="801" bestFit="1" customWidth="1"/>
    <col min="6149" max="6149" width="10.140625" style="801" bestFit="1" customWidth="1"/>
    <col min="6150" max="6150" width="15.85546875" style="801" bestFit="1" customWidth="1"/>
    <col min="6151" max="6151" width="15.140625" style="801" bestFit="1" customWidth="1"/>
    <col min="6152" max="6152" width="18.28515625" style="801" bestFit="1" customWidth="1"/>
    <col min="6153" max="6153" width="13.28515625" style="801" bestFit="1" customWidth="1"/>
    <col min="6154" max="6154" width="19.28515625" style="801" customWidth="1"/>
    <col min="6155" max="6155" width="15.140625" style="801" customWidth="1"/>
    <col min="6156" max="6156" width="21" style="801" bestFit="1" customWidth="1"/>
    <col min="6157" max="6157" width="17.140625" style="801" bestFit="1" customWidth="1"/>
    <col min="6158" max="6158" width="16.85546875" style="801" bestFit="1" customWidth="1"/>
    <col min="6159" max="6159" width="16.7109375" style="801" bestFit="1" customWidth="1"/>
    <col min="6160" max="6160" width="15.7109375" style="801" bestFit="1" customWidth="1"/>
    <col min="6161" max="6161" width="16.28515625" style="801" bestFit="1" customWidth="1"/>
    <col min="6162" max="6162" width="17.28515625" style="801" customWidth="1"/>
    <col min="6163" max="6163" width="23.42578125" style="801" bestFit="1" customWidth="1"/>
    <col min="6164" max="6164" width="31.85546875" style="801" bestFit="1" customWidth="1"/>
    <col min="6165" max="6165" width="7.85546875" style="801" bestFit="1" customWidth="1"/>
    <col min="6166" max="6166" width="5.7109375" style="801" bestFit="1" customWidth="1"/>
    <col min="6167" max="6167" width="9.140625" style="801" bestFit="1" customWidth="1"/>
    <col min="6168" max="6168" width="13.5703125" style="801" bestFit="1" customWidth="1"/>
    <col min="6169" max="6397" width="9.140625" style="801"/>
    <col min="6398" max="6398" width="4.42578125" style="801" bestFit="1" customWidth="1"/>
    <col min="6399" max="6399" width="18.28515625" style="801" bestFit="1" customWidth="1"/>
    <col min="6400" max="6400" width="19" style="801" bestFit="1" customWidth="1"/>
    <col min="6401" max="6401" width="15.42578125" style="801" bestFit="1" customWidth="1"/>
    <col min="6402" max="6403" width="12.42578125" style="801" bestFit="1" customWidth="1"/>
    <col min="6404" max="6404" width="7.140625" style="801" bestFit="1" customWidth="1"/>
    <col min="6405" max="6405" width="10.140625" style="801" bestFit="1" customWidth="1"/>
    <col min="6406" max="6406" width="15.85546875" style="801" bestFit="1" customWidth="1"/>
    <col min="6407" max="6407" width="15.140625" style="801" bestFit="1" customWidth="1"/>
    <col min="6408" max="6408" width="18.28515625" style="801" bestFit="1" customWidth="1"/>
    <col min="6409" max="6409" width="13.28515625" style="801" bestFit="1" customWidth="1"/>
    <col min="6410" max="6410" width="19.28515625" style="801" customWidth="1"/>
    <col min="6411" max="6411" width="15.140625" style="801" customWidth="1"/>
    <col min="6412" max="6412" width="21" style="801" bestFit="1" customWidth="1"/>
    <col min="6413" max="6413" width="17.140625" style="801" bestFit="1" customWidth="1"/>
    <col min="6414" max="6414" width="16.85546875" style="801" bestFit="1" customWidth="1"/>
    <col min="6415" max="6415" width="16.7109375" style="801" bestFit="1" customWidth="1"/>
    <col min="6416" max="6416" width="15.7109375" style="801" bestFit="1" customWidth="1"/>
    <col min="6417" max="6417" width="16.28515625" style="801" bestFit="1" customWidth="1"/>
    <col min="6418" max="6418" width="17.28515625" style="801" customWidth="1"/>
    <col min="6419" max="6419" width="23.42578125" style="801" bestFit="1" customWidth="1"/>
    <col min="6420" max="6420" width="31.85546875" style="801" bestFit="1" customWidth="1"/>
    <col min="6421" max="6421" width="7.85546875" style="801" bestFit="1" customWidth="1"/>
    <col min="6422" max="6422" width="5.7109375" style="801" bestFit="1" customWidth="1"/>
    <col min="6423" max="6423" width="9.140625" style="801" bestFit="1" customWidth="1"/>
    <col min="6424" max="6424" width="13.5703125" style="801" bestFit="1" customWidth="1"/>
    <col min="6425" max="6653" width="9.140625" style="801"/>
    <col min="6654" max="6654" width="4.42578125" style="801" bestFit="1" customWidth="1"/>
    <col min="6655" max="6655" width="18.28515625" style="801" bestFit="1" customWidth="1"/>
    <col min="6656" max="6656" width="19" style="801" bestFit="1" customWidth="1"/>
    <col min="6657" max="6657" width="15.42578125" style="801" bestFit="1" customWidth="1"/>
    <col min="6658" max="6659" width="12.42578125" style="801" bestFit="1" customWidth="1"/>
    <col min="6660" max="6660" width="7.140625" style="801" bestFit="1" customWidth="1"/>
    <col min="6661" max="6661" width="10.140625" style="801" bestFit="1" customWidth="1"/>
    <col min="6662" max="6662" width="15.85546875" style="801" bestFit="1" customWidth="1"/>
    <col min="6663" max="6663" width="15.140625" style="801" bestFit="1" customWidth="1"/>
    <col min="6664" max="6664" width="18.28515625" style="801" bestFit="1" customWidth="1"/>
    <col min="6665" max="6665" width="13.28515625" style="801" bestFit="1" customWidth="1"/>
    <col min="6666" max="6666" width="19.28515625" style="801" customWidth="1"/>
    <col min="6667" max="6667" width="15.140625" style="801" customWidth="1"/>
    <col min="6668" max="6668" width="21" style="801" bestFit="1" customWidth="1"/>
    <col min="6669" max="6669" width="17.140625" style="801" bestFit="1" customWidth="1"/>
    <col min="6670" max="6670" width="16.85546875" style="801" bestFit="1" customWidth="1"/>
    <col min="6671" max="6671" width="16.7109375" style="801" bestFit="1" customWidth="1"/>
    <col min="6672" max="6672" width="15.7109375" style="801" bestFit="1" customWidth="1"/>
    <col min="6673" max="6673" width="16.28515625" style="801" bestFit="1" customWidth="1"/>
    <col min="6674" max="6674" width="17.28515625" style="801" customWidth="1"/>
    <col min="6675" max="6675" width="23.42578125" style="801" bestFit="1" customWidth="1"/>
    <col min="6676" max="6676" width="31.85546875" style="801" bestFit="1" customWidth="1"/>
    <col min="6677" max="6677" width="7.85546875" style="801" bestFit="1" customWidth="1"/>
    <col min="6678" max="6678" width="5.7109375" style="801" bestFit="1" customWidth="1"/>
    <col min="6679" max="6679" width="9.140625" style="801" bestFit="1" customWidth="1"/>
    <col min="6680" max="6680" width="13.5703125" style="801" bestFit="1" customWidth="1"/>
    <col min="6681" max="6909" width="9.140625" style="801"/>
    <col min="6910" max="6910" width="4.42578125" style="801" bestFit="1" customWidth="1"/>
    <col min="6911" max="6911" width="18.28515625" style="801" bestFit="1" customWidth="1"/>
    <col min="6912" max="6912" width="19" style="801" bestFit="1" customWidth="1"/>
    <col min="6913" max="6913" width="15.42578125" style="801" bestFit="1" customWidth="1"/>
    <col min="6914" max="6915" width="12.42578125" style="801" bestFit="1" customWidth="1"/>
    <col min="6916" max="6916" width="7.140625" style="801" bestFit="1" customWidth="1"/>
    <col min="6917" max="6917" width="10.140625" style="801" bestFit="1" customWidth="1"/>
    <col min="6918" max="6918" width="15.85546875" style="801" bestFit="1" customWidth="1"/>
    <col min="6919" max="6919" width="15.140625" style="801" bestFit="1" customWidth="1"/>
    <col min="6920" max="6920" width="18.28515625" style="801" bestFit="1" customWidth="1"/>
    <col min="6921" max="6921" width="13.28515625" style="801" bestFit="1" customWidth="1"/>
    <col min="6922" max="6922" width="19.28515625" style="801" customWidth="1"/>
    <col min="6923" max="6923" width="15.140625" style="801" customWidth="1"/>
    <col min="6924" max="6924" width="21" style="801" bestFit="1" customWidth="1"/>
    <col min="6925" max="6925" width="17.140625" style="801" bestFit="1" customWidth="1"/>
    <col min="6926" max="6926" width="16.85546875" style="801" bestFit="1" customWidth="1"/>
    <col min="6927" max="6927" width="16.7109375" style="801" bestFit="1" customWidth="1"/>
    <col min="6928" max="6928" width="15.7109375" style="801" bestFit="1" customWidth="1"/>
    <col min="6929" max="6929" width="16.28515625" style="801" bestFit="1" customWidth="1"/>
    <col min="6930" max="6930" width="17.28515625" style="801" customWidth="1"/>
    <col min="6931" max="6931" width="23.42578125" style="801" bestFit="1" customWidth="1"/>
    <col min="6932" max="6932" width="31.85546875" style="801" bestFit="1" customWidth="1"/>
    <col min="6933" max="6933" width="7.85546875" style="801" bestFit="1" customWidth="1"/>
    <col min="6934" max="6934" width="5.7109375" style="801" bestFit="1" customWidth="1"/>
    <col min="6935" max="6935" width="9.140625" style="801" bestFit="1" customWidth="1"/>
    <col min="6936" max="6936" width="13.5703125" style="801" bestFit="1" customWidth="1"/>
    <col min="6937" max="7165" width="9.140625" style="801"/>
    <col min="7166" max="7166" width="4.42578125" style="801" bestFit="1" customWidth="1"/>
    <col min="7167" max="7167" width="18.28515625" style="801" bestFit="1" customWidth="1"/>
    <col min="7168" max="7168" width="19" style="801" bestFit="1" customWidth="1"/>
    <col min="7169" max="7169" width="15.42578125" style="801" bestFit="1" customWidth="1"/>
    <col min="7170" max="7171" width="12.42578125" style="801" bestFit="1" customWidth="1"/>
    <col min="7172" max="7172" width="7.140625" style="801" bestFit="1" customWidth="1"/>
    <col min="7173" max="7173" width="10.140625" style="801" bestFit="1" customWidth="1"/>
    <col min="7174" max="7174" width="15.85546875" style="801" bestFit="1" customWidth="1"/>
    <col min="7175" max="7175" width="15.140625" style="801" bestFit="1" customWidth="1"/>
    <col min="7176" max="7176" width="18.28515625" style="801" bestFit="1" customWidth="1"/>
    <col min="7177" max="7177" width="13.28515625" style="801" bestFit="1" customWidth="1"/>
    <col min="7178" max="7178" width="19.28515625" style="801" customWidth="1"/>
    <col min="7179" max="7179" width="15.140625" style="801" customWidth="1"/>
    <col min="7180" max="7180" width="21" style="801" bestFit="1" customWidth="1"/>
    <col min="7181" max="7181" width="17.140625" style="801" bestFit="1" customWidth="1"/>
    <col min="7182" max="7182" width="16.85546875" style="801" bestFit="1" customWidth="1"/>
    <col min="7183" max="7183" width="16.7109375" style="801" bestFit="1" customWidth="1"/>
    <col min="7184" max="7184" width="15.7109375" style="801" bestFit="1" customWidth="1"/>
    <col min="7185" max="7185" width="16.28515625" style="801" bestFit="1" customWidth="1"/>
    <col min="7186" max="7186" width="17.28515625" style="801" customWidth="1"/>
    <col min="7187" max="7187" width="23.42578125" style="801" bestFit="1" customWidth="1"/>
    <col min="7188" max="7188" width="31.85546875" style="801" bestFit="1" customWidth="1"/>
    <col min="7189" max="7189" width="7.85546875" style="801" bestFit="1" customWidth="1"/>
    <col min="7190" max="7190" width="5.7109375" style="801" bestFit="1" customWidth="1"/>
    <col min="7191" max="7191" width="9.140625" style="801" bestFit="1" customWidth="1"/>
    <col min="7192" max="7192" width="13.5703125" style="801" bestFit="1" customWidth="1"/>
    <col min="7193" max="7421" width="9.140625" style="801"/>
    <col min="7422" max="7422" width="4.42578125" style="801" bestFit="1" customWidth="1"/>
    <col min="7423" max="7423" width="18.28515625" style="801" bestFit="1" customWidth="1"/>
    <col min="7424" max="7424" width="19" style="801" bestFit="1" customWidth="1"/>
    <col min="7425" max="7425" width="15.42578125" style="801" bestFit="1" customWidth="1"/>
    <col min="7426" max="7427" width="12.42578125" style="801" bestFit="1" customWidth="1"/>
    <col min="7428" max="7428" width="7.140625" style="801" bestFit="1" customWidth="1"/>
    <col min="7429" max="7429" width="10.140625" style="801" bestFit="1" customWidth="1"/>
    <col min="7430" max="7430" width="15.85546875" style="801" bestFit="1" customWidth="1"/>
    <col min="7431" max="7431" width="15.140625" style="801" bestFit="1" customWidth="1"/>
    <col min="7432" max="7432" width="18.28515625" style="801" bestFit="1" customWidth="1"/>
    <col min="7433" max="7433" width="13.28515625" style="801" bestFit="1" customWidth="1"/>
    <col min="7434" max="7434" width="19.28515625" style="801" customWidth="1"/>
    <col min="7435" max="7435" width="15.140625" style="801" customWidth="1"/>
    <col min="7436" max="7436" width="21" style="801" bestFit="1" customWidth="1"/>
    <col min="7437" max="7437" width="17.140625" style="801" bestFit="1" customWidth="1"/>
    <col min="7438" max="7438" width="16.85546875" style="801" bestFit="1" customWidth="1"/>
    <col min="7439" max="7439" width="16.7109375" style="801" bestFit="1" customWidth="1"/>
    <col min="7440" max="7440" width="15.7109375" style="801" bestFit="1" customWidth="1"/>
    <col min="7441" max="7441" width="16.28515625" style="801" bestFit="1" customWidth="1"/>
    <col min="7442" max="7442" width="17.28515625" style="801" customWidth="1"/>
    <col min="7443" max="7443" width="23.42578125" style="801" bestFit="1" customWidth="1"/>
    <col min="7444" max="7444" width="31.85546875" style="801" bestFit="1" customWidth="1"/>
    <col min="7445" max="7445" width="7.85546875" style="801" bestFit="1" customWidth="1"/>
    <col min="7446" max="7446" width="5.7109375" style="801" bestFit="1" customWidth="1"/>
    <col min="7447" max="7447" width="9.140625" style="801" bestFit="1" customWidth="1"/>
    <col min="7448" max="7448" width="13.5703125" style="801" bestFit="1" customWidth="1"/>
    <col min="7449" max="7677" width="9.140625" style="801"/>
    <col min="7678" max="7678" width="4.42578125" style="801" bestFit="1" customWidth="1"/>
    <col min="7679" max="7679" width="18.28515625" style="801" bestFit="1" customWidth="1"/>
    <col min="7680" max="7680" width="19" style="801" bestFit="1" customWidth="1"/>
    <col min="7681" max="7681" width="15.42578125" style="801" bestFit="1" customWidth="1"/>
    <col min="7682" max="7683" width="12.42578125" style="801" bestFit="1" customWidth="1"/>
    <col min="7684" max="7684" width="7.140625" style="801" bestFit="1" customWidth="1"/>
    <col min="7685" max="7685" width="10.140625" style="801" bestFit="1" customWidth="1"/>
    <col min="7686" max="7686" width="15.85546875" style="801" bestFit="1" customWidth="1"/>
    <col min="7687" max="7687" width="15.140625" style="801" bestFit="1" customWidth="1"/>
    <col min="7688" max="7688" width="18.28515625" style="801" bestFit="1" customWidth="1"/>
    <col min="7689" max="7689" width="13.28515625" style="801" bestFit="1" customWidth="1"/>
    <col min="7690" max="7690" width="19.28515625" style="801" customWidth="1"/>
    <col min="7691" max="7691" width="15.140625" style="801" customWidth="1"/>
    <col min="7692" max="7692" width="21" style="801" bestFit="1" customWidth="1"/>
    <col min="7693" max="7693" width="17.140625" style="801" bestFit="1" customWidth="1"/>
    <col min="7694" max="7694" width="16.85546875" style="801" bestFit="1" customWidth="1"/>
    <col min="7695" max="7695" width="16.7109375" style="801" bestFit="1" customWidth="1"/>
    <col min="7696" max="7696" width="15.7109375" style="801" bestFit="1" customWidth="1"/>
    <col min="7697" max="7697" width="16.28515625" style="801" bestFit="1" customWidth="1"/>
    <col min="7698" max="7698" width="17.28515625" style="801" customWidth="1"/>
    <col min="7699" max="7699" width="23.42578125" style="801" bestFit="1" customWidth="1"/>
    <col min="7700" max="7700" width="31.85546875" style="801" bestFit="1" customWidth="1"/>
    <col min="7701" max="7701" width="7.85546875" style="801" bestFit="1" customWidth="1"/>
    <col min="7702" max="7702" width="5.7109375" style="801" bestFit="1" customWidth="1"/>
    <col min="7703" max="7703" width="9.140625" style="801" bestFit="1" customWidth="1"/>
    <col min="7704" max="7704" width="13.5703125" style="801" bestFit="1" customWidth="1"/>
    <col min="7705" max="7933" width="9.140625" style="801"/>
    <col min="7934" max="7934" width="4.42578125" style="801" bestFit="1" customWidth="1"/>
    <col min="7935" max="7935" width="18.28515625" style="801" bestFit="1" customWidth="1"/>
    <col min="7936" max="7936" width="19" style="801" bestFit="1" customWidth="1"/>
    <col min="7937" max="7937" width="15.42578125" style="801" bestFit="1" customWidth="1"/>
    <col min="7938" max="7939" width="12.42578125" style="801" bestFit="1" customWidth="1"/>
    <col min="7940" max="7940" width="7.140625" style="801" bestFit="1" customWidth="1"/>
    <col min="7941" max="7941" width="10.140625" style="801" bestFit="1" customWidth="1"/>
    <col min="7942" max="7942" width="15.85546875" style="801" bestFit="1" customWidth="1"/>
    <col min="7943" max="7943" width="15.140625" style="801" bestFit="1" customWidth="1"/>
    <col min="7944" max="7944" width="18.28515625" style="801" bestFit="1" customWidth="1"/>
    <col min="7945" max="7945" width="13.28515625" style="801" bestFit="1" customWidth="1"/>
    <col min="7946" max="7946" width="19.28515625" style="801" customWidth="1"/>
    <col min="7947" max="7947" width="15.140625" style="801" customWidth="1"/>
    <col min="7948" max="7948" width="21" style="801" bestFit="1" customWidth="1"/>
    <col min="7949" max="7949" width="17.140625" style="801" bestFit="1" customWidth="1"/>
    <col min="7950" max="7950" width="16.85546875" style="801" bestFit="1" customWidth="1"/>
    <col min="7951" max="7951" width="16.7109375" style="801" bestFit="1" customWidth="1"/>
    <col min="7952" max="7952" width="15.7109375" style="801" bestFit="1" customWidth="1"/>
    <col min="7953" max="7953" width="16.28515625" style="801" bestFit="1" customWidth="1"/>
    <col min="7954" max="7954" width="17.28515625" style="801" customWidth="1"/>
    <col min="7955" max="7955" width="23.42578125" style="801" bestFit="1" customWidth="1"/>
    <col min="7956" max="7956" width="31.85546875" style="801" bestFit="1" customWidth="1"/>
    <col min="7957" max="7957" width="7.85546875" style="801" bestFit="1" customWidth="1"/>
    <col min="7958" max="7958" width="5.7109375" style="801" bestFit="1" customWidth="1"/>
    <col min="7959" max="7959" width="9.140625" style="801" bestFit="1" customWidth="1"/>
    <col min="7960" max="7960" width="13.5703125" style="801" bestFit="1" customWidth="1"/>
    <col min="7961" max="8189" width="9.140625" style="801"/>
    <col min="8190" max="8190" width="4.42578125" style="801" bestFit="1" customWidth="1"/>
    <col min="8191" max="8191" width="18.28515625" style="801" bestFit="1" customWidth="1"/>
    <col min="8192" max="8192" width="19" style="801" bestFit="1" customWidth="1"/>
    <col min="8193" max="8193" width="15.42578125" style="801" bestFit="1" customWidth="1"/>
    <col min="8194" max="8195" width="12.42578125" style="801" bestFit="1" customWidth="1"/>
    <col min="8196" max="8196" width="7.140625" style="801" bestFit="1" customWidth="1"/>
    <col min="8197" max="8197" width="10.140625" style="801" bestFit="1" customWidth="1"/>
    <col min="8198" max="8198" width="15.85546875" style="801" bestFit="1" customWidth="1"/>
    <col min="8199" max="8199" width="15.140625" style="801" bestFit="1" customWidth="1"/>
    <col min="8200" max="8200" width="18.28515625" style="801" bestFit="1" customWidth="1"/>
    <col min="8201" max="8201" width="13.28515625" style="801" bestFit="1" customWidth="1"/>
    <col min="8202" max="8202" width="19.28515625" style="801" customWidth="1"/>
    <col min="8203" max="8203" width="15.140625" style="801" customWidth="1"/>
    <col min="8204" max="8204" width="21" style="801" bestFit="1" customWidth="1"/>
    <col min="8205" max="8205" width="17.140625" style="801" bestFit="1" customWidth="1"/>
    <col min="8206" max="8206" width="16.85546875" style="801" bestFit="1" customWidth="1"/>
    <col min="8207" max="8207" width="16.7109375" style="801" bestFit="1" customWidth="1"/>
    <col min="8208" max="8208" width="15.7109375" style="801" bestFit="1" customWidth="1"/>
    <col min="8209" max="8209" width="16.28515625" style="801" bestFit="1" customWidth="1"/>
    <col min="8210" max="8210" width="17.28515625" style="801" customWidth="1"/>
    <col min="8211" max="8211" width="23.42578125" style="801" bestFit="1" customWidth="1"/>
    <col min="8212" max="8212" width="31.85546875" style="801" bestFit="1" customWidth="1"/>
    <col min="8213" max="8213" width="7.85546875" style="801" bestFit="1" customWidth="1"/>
    <col min="8214" max="8214" width="5.7109375" style="801" bestFit="1" customWidth="1"/>
    <col min="8215" max="8215" width="9.140625" style="801" bestFit="1" customWidth="1"/>
    <col min="8216" max="8216" width="13.5703125" style="801" bestFit="1" customWidth="1"/>
    <col min="8217" max="8445" width="9.140625" style="801"/>
    <col min="8446" max="8446" width="4.42578125" style="801" bestFit="1" customWidth="1"/>
    <col min="8447" max="8447" width="18.28515625" style="801" bestFit="1" customWidth="1"/>
    <col min="8448" max="8448" width="19" style="801" bestFit="1" customWidth="1"/>
    <col min="8449" max="8449" width="15.42578125" style="801" bestFit="1" customWidth="1"/>
    <col min="8450" max="8451" width="12.42578125" style="801" bestFit="1" customWidth="1"/>
    <col min="8452" max="8452" width="7.140625" style="801" bestFit="1" customWidth="1"/>
    <col min="8453" max="8453" width="10.140625" style="801" bestFit="1" customWidth="1"/>
    <col min="8454" max="8454" width="15.85546875" style="801" bestFit="1" customWidth="1"/>
    <col min="8455" max="8455" width="15.140625" style="801" bestFit="1" customWidth="1"/>
    <col min="8456" max="8456" width="18.28515625" style="801" bestFit="1" customWidth="1"/>
    <col min="8457" max="8457" width="13.28515625" style="801" bestFit="1" customWidth="1"/>
    <col min="8458" max="8458" width="19.28515625" style="801" customWidth="1"/>
    <col min="8459" max="8459" width="15.140625" style="801" customWidth="1"/>
    <col min="8460" max="8460" width="21" style="801" bestFit="1" customWidth="1"/>
    <col min="8461" max="8461" width="17.140625" style="801" bestFit="1" customWidth="1"/>
    <col min="8462" max="8462" width="16.85546875" style="801" bestFit="1" customWidth="1"/>
    <col min="8463" max="8463" width="16.7109375" style="801" bestFit="1" customWidth="1"/>
    <col min="8464" max="8464" width="15.7109375" style="801" bestFit="1" customWidth="1"/>
    <col min="8465" max="8465" width="16.28515625" style="801" bestFit="1" customWidth="1"/>
    <col min="8466" max="8466" width="17.28515625" style="801" customWidth="1"/>
    <col min="8467" max="8467" width="23.42578125" style="801" bestFit="1" customWidth="1"/>
    <col min="8468" max="8468" width="31.85546875" style="801" bestFit="1" customWidth="1"/>
    <col min="8469" max="8469" width="7.85546875" style="801" bestFit="1" customWidth="1"/>
    <col min="8470" max="8470" width="5.7109375" style="801" bestFit="1" customWidth="1"/>
    <col min="8471" max="8471" width="9.140625" style="801" bestFit="1" customWidth="1"/>
    <col min="8472" max="8472" width="13.5703125" style="801" bestFit="1" customWidth="1"/>
    <col min="8473" max="8701" width="9.140625" style="801"/>
    <col min="8702" max="8702" width="4.42578125" style="801" bestFit="1" customWidth="1"/>
    <col min="8703" max="8703" width="18.28515625" style="801" bestFit="1" customWidth="1"/>
    <col min="8704" max="8704" width="19" style="801" bestFit="1" customWidth="1"/>
    <col min="8705" max="8705" width="15.42578125" style="801" bestFit="1" customWidth="1"/>
    <col min="8706" max="8707" width="12.42578125" style="801" bestFit="1" customWidth="1"/>
    <col min="8708" max="8708" width="7.140625" style="801" bestFit="1" customWidth="1"/>
    <col min="8709" max="8709" width="10.140625" style="801" bestFit="1" customWidth="1"/>
    <col min="8710" max="8710" width="15.85546875" style="801" bestFit="1" customWidth="1"/>
    <col min="8711" max="8711" width="15.140625" style="801" bestFit="1" customWidth="1"/>
    <col min="8712" max="8712" width="18.28515625" style="801" bestFit="1" customWidth="1"/>
    <col min="8713" max="8713" width="13.28515625" style="801" bestFit="1" customWidth="1"/>
    <col min="8714" max="8714" width="19.28515625" style="801" customWidth="1"/>
    <col min="8715" max="8715" width="15.140625" style="801" customWidth="1"/>
    <col min="8716" max="8716" width="21" style="801" bestFit="1" customWidth="1"/>
    <col min="8717" max="8717" width="17.140625" style="801" bestFit="1" customWidth="1"/>
    <col min="8718" max="8718" width="16.85546875" style="801" bestFit="1" customWidth="1"/>
    <col min="8719" max="8719" width="16.7109375" style="801" bestFit="1" customWidth="1"/>
    <col min="8720" max="8720" width="15.7109375" style="801" bestFit="1" customWidth="1"/>
    <col min="8721" max="8721" width="16.28515625" style="801" bestFit="1" customWidth="1"/>
    <col min="8722" max="8722" width="17.28515625" style="801" customWidth="1"/>
    <col min="8723" max="8723" width="23.42578125" style="801" bestFit="1" customWidth="1"/>
    <col min="8724" max="8724" width="31.85546875" style="801" bestFit="1" customWidth="1"/>
    <col min="8725" max="8725" width="7.85546875" style="801" bestFit="1" customWidth="1"/>
    <col min="8726" max="8726" width="5.7109375" style="801" bestFit="1" customWidth="1"/>
    <col min="8727" max="8727" width="9.140625" style="801" bestFit="1" customWidth="1"/>
    <col min="8728" max="8728" width="13.5703125" style="801" bestFit="1" customWidth="1"/>
    <col min="8729" max="8957" width="9.140625" style="801"/>
    <col min="8958" max="8958" width="4.42578125" style="801" bestFit="1" customWidth="1"/>
    <col min="8959" max="8959" width="18.28515625" style="801" bestFit="1" customWidth="1"/>
    <col min="8960" max="8960" width="19" style="801" bestFit="1" customWidth="1"/>
    <col min="8961" max="8961" width="15.42578125" style="801" bestFit="1" customWidth="1"/>
    <col min="8962" max="8963" width="12.42578125" style="801" bestFit="1" customWidth="1"/>
    <col min="8964" max="8964" width="7.140625" style="801" bestFit="1" customWidth="1"/>
    <col min="8965" max="8965" width="10.140625" style="801" bestFit="1" customWidth="1"/>
    <col min="8966" max="8966" width="15.85546875" style="801" bestFit="1" customWidth="1"/>
    <col min="8967" max="8967" width="15.140625" style="801" bestFit="1" customWidth="1"/>
    <col min="8968" max="8968" width="18.28515625" style="801" bestFit="1" customWidth="1"/>
    <col min="8969" max="8969" width="13.28515625" style="801" bestFit="1" customWidth="1"/>
    <col min="8970" max="8970" width="19.28515625" style="801" customWidth="1"/>
    <col min="8971" max="8971" width="15.140625" style="801" customWidth="1"/>
    <col min="8972" max="8972" width="21" style="801" bestFit="1" customWidth="1"/>
    <col min="8973" max="8973" width="17.140625" style="801" bestFit="1" customWidth="1"/>
    <col min="8974" max="8974" width="16.85546875" style="801" bestFit="1" customWidth="1"/>
    <col min="8975" max="8975" width="16.7109375" style="801" bestFit="1" customWidth="1"/>
    <col min="8976" max="8976" width="15.7109375" style="801" bestFit="1" customWidth="1"/>
    <col min="8977" max="8977" width="16.28515625" style="801" bestFit="1" customWidth="1"/>
    <col min="8978" max="8978" width="17.28515625" style="801" customWidth="1"/>
    <col min="8979" max="8979" width="23.42578125" style="801" bestFit="1" customWidth="1"/>
    <col min="8980" max="8980" width="31.85546875" style="801" bestFit="1" customWidth="1"/>
    <col min="8981" max="8981" width="7.85546875" style="801" bestFit="1" customWidth="1"/>
    <col min="8982" max="8982" width="5.7109375" style="801" bestFit="1" customWidth="1"/>
    <col min="8983" max="8983" width="9.140625" style="801" bestFit="1" customWidth="1"/>
    <col min="8984" max="8984" width="13.5703125" style="801" bestFit="1" customWidth="1"/>
    <col min="8985" max="9213" width="9.140625" style="801"/>
    <col min="9214" max="9214" width="4.42578125" style="801" bestFit="1" customWidth="1"/>
    <col min="9215" max="9215" width="18.28515625" style="801" bestFit="1" customWidth="1"/>
    <col min="9216" max="9216" width="19" style="801" bestFit="1" customWidth="1"/>
    <col min="9217" max="9217" width="15.42578125" style="801" bestFit="1" customWidth="1"/>
    <col min="9218" max="9219" width="12.42578125" style="801" bestFit="1" customWidth="1"/>
    <col min="9220" max="9220" width="7.140625" style="801" bestFit="1" customWidth="1"/>
    <col min="9221" max="9221" width="10.140625" style="801" bestFit="1" customWidth="1"/>
    <col min="9222" max="9222" width="15.85546875" style="801" bestFit="1" customWidth="1"/>
    <col min="9223" max="9223" width="15.140625" style="801" bestFit="1" customWidth="1"/>
    <col min="9224" max="9224" width="18.28515625" style="801" bestFit="1" customWidth="1"/>
    <col min="9225" max="9225" width="13.28515625" style="801" bestFit="1" customWidth="1"/>
    <col min="9226" max="9226" width="19.28515625" style="801" customWidth="1"/>
    <col min="9227" max="9227" width="15.140625" style="801" customWidth="1"/>
    <col min="9228" max="9228" width="21" style="801" bestFit="1" customWidth="1"/>
    <col min="9229" max="9229" width="17.140625" style="801" bestFit="1" customWidth="1"/>
    <col min="9230" max="9230" width="16.85546875" style="801" bestFit="1" customWidth="1"/>
    <col min="9231" max="9231" width="16.7109375" style="801" bestFit="1" customWidth="1"/>
    <col min="9232" max="9232" width="15.7109375" style="801" bestFit="1" customWidth="1"/>
    <col min="9233" max="9233" width="16.28515625" style="801" bestFit="1" customWidth="1"/>
    <col min="9234" max="9234" width="17.28515625" style="801" customWidth="1"/>
    <col min="9235" max="9235" width="23.42578125" style="801" bestFit="1" customWidth="1"/>
    <col min="9236" max="9236" width="31.85546875" style="801" bestFit="1" customWidth="1"/>
    <col min="9237" max="9237" width="7.85546875" style="801" bestFit="1" customWidth="1"/>
    <col min="9238" max="9238" width="5.7109375" style="801" bestFit="1" customWidth="1"/>
    <col min="9239" max="9239" width="9.140625" style="801" bestFit="1" customWidth="1"/>
    <col min="9240" max="9240" width="13.5703125" style="801" bestFit="1" customWidth="1"/>
    <col min="9241" max="9469" width="9.140625" style="801"/>
    <col min="9470" max="9470" width="4.42578125" style="801" bestFit="1" customWidth="1"/>
    <col min="9471" max="9471" width="18.28515625" style="801" bestFit="1" customWidth="1"/>
    <col min="9472" max="9472" width="19" style="801" bestFit="1" customWidth="1"/>
    <col min="9473" max="9473" width="15.42578125" style="801" bestFit="1" customWidth="1"/>
    <col min="9474" max="9475" width="12.42578125" style="801" bestFit="1" customWidth="1"/>
    <col min="9476" max="9476" width="7.140625" style="801" bestFit="1" customWidth="1"/>
    <col min="9477" max="9477" width="10.140625" style="801" bestFit="1" customWidth="1"/>
    <col min="9478" max="9478" width="15.85546875" style="801" bestFit="1" customWidth="1"/>
    <col min="9479" max="9479" width="15.140625" style="801" bestFit="1" customWidth="1"/>
    <col min="9480" max="9480" width="18.28515625" style="801" bestFit="1" customWidth="1"/>
    <col min="9481" max="9481" width="13.28515625" style="801" bestFit="1" customWidth="1"/>
    <col min="9482" max="9482" width="19.28515625" style="801" customWidth="1"/>
    <col min="9483" max="9483" width="15.140625" style="801" customWidth="1"/>
    <col min="9484" max="9484" width="21" style="801" bestFit="1" customWidth="1"/>
    <col min="9485" max="9485" width="17.140625" style="801" bestFit="1" customWidth="1"/>
    <col min="9486" max="9486" width="16.85546875" style="801" bestFit="1" customWidth="1"/>
    <col min="9487" max="9487" width="16.7109375" style="801" bestFit="1" customWidth="1"/>
    <col min="9488" max="9488" width="15.7109375" style="801" bestFit="1" customWidth="1"/>
    <col min="9489" max="9489" width="16.28515625" style="801" bestFit="1" customWidth="1"/>
    <col min="9490" max="9490" width="17.28515625" style="801" customWidth="1"/>
    <col min="9491" max="9491" width="23.42578125" style="801" bestFit="1" customWidth="1"/>
    <col min="9492" max="9492" width="31.85546875" style="801" bestFit="1" customWidth="1"/>
    <col min="9493" max="9493" width="7.85546875" style="801" bestFit="1" customWidth="1"/>
    <col min="9494" max="9494" width="5.7109375" style="801" bestFit="1" customWidth="1"/>
    <col min="9495" max="9495" width="9.140625" style="801" bestFit="1" customWidth="1"/>
    <col min="9496" max="9496" width="13.5703125" style="801" bestFit="1" customWidth="1"/>
    <col min="9497" max="9725" width="9.140625" style="801"/>
    <col min="9726" max="9726" width="4.42578125" style="801" bestFit="1" customWidth="1"/>
    <col min="9727" max="9727" width="18.28515625" style="801" bestFit="1" customWidth="1"/>
    <col min="9728" max="9728" width="19" style="801" bestFit="1" customWidth="1"/>
    <col min="9729" max="9729" width="15.42578125" style="801" bestFit="1" customWidth="1"/>
    <col min="9730" max="9731" width="12.42578125" style="801" bestFit="1" customWidth="1"/>
    <col min="9732" max="9732" width="7.140625" style="801" bestFit="1" customWidth="1"/>
    <col min="9733" max="9733" width="10.140625" style="801" bestFit="1" customWidth="1"/>
    <col min="9734" max="9734" width="15.85546875" style="801" bestFit="1" customWidth="1"/>
    <col min="9735" max="9735" width="15.140625" style="801" bestFit="1" customWidth="1"/>
    <col min="9736" max="9736" width="18.28515625" style="801" bestFit="1" customWidth="1"/>
    <col min="9737" max="9737" width="13.28515625" style="801" bestFit="1" customWidth="1"/>
    <col min="9738" max="9738" width="19.28515625" style="801" customWidth="1"/>
    <col min="9739" max="9739" width="15.140625" style="801" customWidth="1"/>
    <col min="9740" max="9740" width="21" style="801" bestFit="1" customWidth="1"/>
    <col min="9741" max="9741" width="17.140625" style="801" bestFit="1" customWidth="1"/>
    <col min="9742" max="9742" width="16.85546875" style="801" bestFit="1" customWidth="1"/>
    <col min="9743" max="9743" width="16.7109375" style="801" bestFit="1" customWidth="1"/>
    <col min="9744" max="9744" width="15.7109375" style="801" bestFit="1" customWidth="1"/>
    <col min="9745" max="9745" width="16.28515625" style="801" bestFit="1" customWidth="1"/>
    <col min="9746" max="9746" width="17.28515625" style="801" customWidth="1"/>
    <col min="9747" max="9747" width="23.42578125" style="801" bestFit="1" customWidth="1"/>
    <col min="9748" max="9748" width="31.85546875" style="801" bestFit="1" customWidth="1"/>
    <col min="9749" max="9749" width="7.85546875" style="801" bestFit="1" customWidth="1"/>
    <col min="9750" max="9750" width="5.7109375" style="801" bestFit="1" customWidth="1"/>
    <col min="9751" max="9751" width="9.140625" style="801" bestFit="1" customWidth="1"/>
    <col min="9752" max="9752" width="13.5703125" style="801" bestFit="1" customWidth="1"/>
    <col min="9753" max="9981" width="9.140625" style="801"/>
    <col min="9982" max="9982" width="4.42578125" style="801" bestFit="1" customWidth="1"/>
    <col min="9983" max="9983" width="18.28515625" style="801" bestFit="1" customWidth="1"/>
    <col min="9984" max="9984" width="19" style="801" bestFit="1" customWidth="1"/>
    <col min="9985" max="9985" width="15.42578125" style="801" bestFit="1" customWidth="1"/>
    <col min="9986" max="9987" width="12.42578125" style="801" bestFit="1" customWidth="1"/>
    <col min="9988" max="9988" width="7.140625" style="801" bestFit="1" customWidth="1"/>
    <col min="9989" max="9989" width="10.140625" style="801" bestFit="1" customWidth="1"/>
    <col min="9990" max="9990" width="15.85546875" style="801" bestFit="1" customWidth="1"/>
    <col min="9991" max="9991" width="15.140625" style="801" bestFit="1" customWidth="1"/>
    <col min="9992" max="9992" width="18.28515625" style="801" bestFit="1" customWidth="1"/>
    <col min="9993" max="9993" width="13.28515625" style="801" bestFit="1" customWidth="1"/>
    <col min="9994" max="9994" width="19.28515625" style="801" customWidth="1"/>
    <col min="9995" max="9995" width="15.140625" style="801" customWidth="1"/>
    <col min="9996" max="9996" width="21" style="801" bestFit="1" customWidth="1"/>
    <col min="9997" max="9997" width="17.140625" style="801" bestFit="1" customWidth="1"/>
    <col min="9998" max="9998" width="16.85546875" style="801" bestFit="1" customWidth="1"/>
    <col min="9999" max="9999" width="16.7109375" style="801" bestFit="1" customWidth="1"/>
    <col min="10000" max="10000" width="15.7109375" style="801" bestFit="1" customWidth="1"/>
    <col min="10001" max="10001" width="16.28515625" style="801" bestFit="1" customWidth="1"/>
    <col min="10002" max="10002" width="17.28515625" style="801" customWidth="1"/>
    <col min="10003" max="10003" width="23.42578125" style="801" bestFit="1" customWidth="1"/>
    <col min="10004" max="10004" width="31.85546875" style="801" bestFit="1" customWidth="1"/>
    <col min="10005" max="10005" width="7.85546875" style="801" bestFit="1" customWidth="1"/>
    <col min="10006" max="10006" width="5.7109375" style="801" bestFit="1" customWidth="1"/>
    <col min="10007" max="10007" width="9.140625" style="801" bestFit="1" customWidth="1"/>
    <col min="10008" max="10008" width="13.5703125" style="801" bestFit="1" customWidth="1"/>
    <col min="10009" max="10237" width="9.140625" style="801"/>
    <col min="10238" max="10238" width="4.42578125" style="801" bestFit="1" customWidth="1"/>
    <col min="10239" max="10239" width="18.28515625" style="801" bestFit="1" customWidth="1"/>
    <col min="10240" max="10240" width="19" style="801" bestFit="1" customWidth="1"/>
    <col min="10241" max="10241" width="15.42578125" style="801" bestFit="1" customWidth="1"/>
    <col min="10242" max="10243" width="12.42578125" style="801" bestFit="1" customWidth="1"/>
    <col min="10244" max="10244" width="7.140625" style="801" bestFit="1" customWidth="1"/>
    <col min="10245" max="10245" width="10.140625" style="801" bestFit="1" customWidth="1"/>
    <col min="10246" max="10246" width="15.85546875" style="801" bestFit="1" customWidth="1"/>
    <col min="10247" max="10247" width="15.140625" style="801" bestFit="1" customWidth="1"/>
    <col min="10248" max="10248" width="18.28515625" style="801" bestFit="1" customWidth="1"/>
    <col min="10249" max="10249" width="13.28515625" style="801" bestFit="1" customWidth="1"/>
    <col min="10250" max="10250" width="19.28515625" style="801" customWidth="1"/>
    <col min="10251" max="10251" width="15.140625" style="801" customWidth="1"/>
    <col min="10252" max="10252" width="21" style="801" bestFit="1" customWidth="1"/>
    <col min="10253" max="10253" width="17.140625" style="801" bestFit="1" customWidth="1"/>
    <col min="10254" max="10254" width="16.85546875" style="801" bestFit="1" customWidth="1"/>
    <col min="10255" max="10255" width="16.7109375" style="801" bestFit="1" customWidth="1"/>
    <col min="10256" max="10256" width="15.7109375" style="801" bestFit="1" customWidth="1"/>
    <col min="10257" max="10257" width="16.28515625" style="801" bestFit="1" customWidth="1"/>
    <col min="10258" max="10258" width="17.28515625" style="801" customWidth="1"/>
    <col min="10259" max="10259" width="23.42578125" style="801" bestFit="1" customWidth="1"/>
    <col min="10260" max="10260" width="31.85546875" style="801" bestFit="1" customWidth="1"/>
    <col min="10261" max="10261" width="7.85546875" style="801" bestFit="1" customWidth="1"/>
    <col min="10262" max="10262" width="5.7109375" style="801" bestFit="1" customWidth="1"/>
    <col min="10263" max="10263" width="9.140625" style="801" bestFit="1" customWidth="1"/>
    <col min="10264" max="10264" width="13.5703125" style="801" bestFit="1" customWidth="1"/>
    <col min="10265" max="10493" width="9.140625" style="801"/>
    <col min="10494" max="10494" width="4.42578125" style="801" bestFit="1" customWidth="1"/>
    <col min="10495" max="10495" width="18.28515625" style="801" bestFit="1" customWidth="1"/>
    <col min="10496" max="10496" width="19" style="801" bestFit="1" customWidth="1"/>
    <col min="10497" max="10497" width="15.42578125" style="801" bestFit="1" customWidth="1"/>
    <col min="10498" max="10499" width="12.42578125" style="801" bestFit="1" customWidth="1"/>
    <col min="10500" max="10500" width="7.140625" style="801" bestFit="1" customWidth="1"/>
    <col min="10501" max="10501" width="10.140625" style="801" bestFit="1" customWidth="1"/>
    <col min="10502" max="10502" width="15.85546875" style="801" bestFit="1" customWidth="1"/>
    <col min="10503" max="10503" width="15.140625" style="801" bestFit="1" customWidth="1"/>
    <col min="10504" max="10504" width="18.28515625" style="801" bestFit="1" customWidth="1"/>
    <col min="10505" max="10505" width="13.28515625" style="801" bestFit="1" customWidth="1"/>
    <col min="10506" max="10506" width="19.28515625" style="801" customWidth="1"/>
    <col min="10507" max="10507" width="15.140625" style="801" customWidth="1"/>
    <col min="10508" max="10508" width="21" style="801" bestFit="1" customWidth="1"/>
    <col min="10509" max="10509" width="17.140625" style="801" bestFit="1" customWidth="1"/>
    <col min="10510" max="10510" width="16.85546875" style="801" bestFit="1" customWidth="1"/>
    <col min="10511" max="10511" width="16.7109375" style="801" bestFit="1" customWidth="1"/>
    <col min="10512" max="10512" width="15.7109375" style="801" bestFit="1" customWidth="1"/>
    <col min="10513" max="10513" width="16.28515625" style="801" bestFit="1" customWidth="1"/>
    <col min="10514" max="10514" width="17.28515625" style="801" customWidth="1"/>
    <col min="10515" max="10515" width="23.42578125" style="801" bestFit="1" customWidth="1"/>
    <col min="10516" max="10516" width="31.85546875" style="801" bestFit="1" customWidth="1"/>
    <col min="10517" max="10517" width="7.85546875" style="801" bestFit="1" customWidth="1"/>
    <col min="10518" max="10518" width="5.7109375" style="801" bestFit="1" customWidth="1"/>
    <col min="10519" max="10519" width="9.140625" style="801" bestFit="1" customWidth="1"/>
    <col min="10520" max="10520" width="13.5703125" style="801" bestFit="1" customWidth="1"/>
    <col min="10521" max="10749" width="9.140625" style="801"/>
    <col min="10750" max="10750" width="4.42578125" style="801" bestFit="1" customWidth="1"/>
    <col min="10751" max="10751" width="18.28515625" style="801" bestFit="1" customWidth="1"/>
    <col min="10752" max="10752" width="19" style="801" bestFit="1" customWidth="1"/>
    <col min="10753" max="10753" width="15.42578125" style="801" bestFit="1" customWidth="1"/>
    <col min="10754" max="10755" width="12.42578125" style="801" bestFit="1" customWidth="1"/>
    <col min="10756" max="10756" width="7.140625" style="801" bestFit="1" customWidth="1"/>
    <col min="10757" max="10757" width="10.140625" style="801" bestFit="1" customWidth="1"/>
    <col min="10758" max="10758" width="15.85546875" style="801" bestFit="1" customWidth="1"/>
    <col min="10759" max="10759" width="15.140625" style="801" bestFit="1" customWidth="1"/>
    <col min="10760" max="10760" width="18.28515625" style="801" bestFit="1" customWidth="1"/>
    <col min="10761" max="10761" width="13.28515625" style="801" bestFit="1" customWidth="1"/>
    <col min="10762" max="10762" width="19.28515625" style="801" customWidth="1"/>
    <col min="10763" max="10763" width="15.140625" style="801" customWidth="1"/>
    <col min="10764" max="10764" width="21" style="801" bestFit="1" customWidth="1"/>
    <col min="10765" max="10765" width="17.140625" style="801" bestFit="1" customWidth="1"/>
    <col min="10766" max="10766" width="16.85546875" style="801" bestFit="1" customWidth="1"/>
    <col min="10767" max="10767" width="16.7109375" style="801" bestFit="1" customWidth="1"/>
    <col min="10768" max="10768" width="15.7109375" style="801" bestFit="1" customWidth="1"/>
    <col min="10769" max="10769" width="16.28515625" style="801" bestFit="1" customWidth="1"/>
    <col min="10770" max="10770" width="17.28515625" style="801" customWidth="1"/>
    <col min="10771" max="10771" width="23.42578125" style="801" bestFit="1" customWidth="1"/>
    <col min="10772" max="10772" width="31.85546875" style="801" bestFit="1" customWidth="1"/>
    <col min="10773" max="10773" width="7.85546875" style="801" bestFit="1" customWidth="1"/>
    <col min="10774" max="10774" width="5.7109375" style="801" bestFit="1" customWidth="1"/>
    <col min="10775" max="10775" width="9.140625" style="801" bestFit="1" customWidth="1"/>
    <col min="10776" max="10776" width="13.5703125" style="801" bestFit="1" customWidth="1"/>
    <col min="10777" max="11005" width="9.140625" style="801"/>
    <col min="11006" max="11006" width="4.42578125" style="801" bestFit="1" customWidth="1"/>
    <col min="11007" max="11007" width="18.28515625" style="801" bestFit="1" customWidth="1"/>
    <col min="11008" max="11008" width="19" style="801" bestFit="1" customWidth="1"/>
    <col min="11009" max="11009" width="15.42578125" style="801" bestFit="1" customWidth="1"/>
    <col min="11010" max="11011" width="12.42578125" style="801" bestFit="1" customWidth="1"/>
    <col min="11012" max="11012" width="7.140625" style="801" bestFit="1" customWidth="1"/>
    <col min="11013" max="11013" width="10.140625" style="801" bestFit="1" customWidth="1"/>
    <col min="11014" max="11014" width="15.85546875" style="801" bestFit="1" customWidth="1"/>
    <col min="11015" max="11015" width="15.140625" style="801" bestFit="1" customWidth="1"/>
    <col min="11016" max="11016" width="18.28515625" style="801" bestFit="1" customWidth="1"/>
    <col min="11017" max="11017" width="13.28515625" style="801" bestFit="1" customWidth="1"/>
    <col min="11018" max="11018" width="19.28515625" style="801" customWidth="1"/>
    <col min="11019" max="11019" width="15.140625" style="801" customWidth="1"/>
    <col min="11020" max="11020" width="21" style="801" bestFit="1" customWidth="1"/>
    <col min="11021" max="11021" width="17.140625" style="801" bestFit="1" customWidth="1"/>
    <col min="11022" max="11022" width="16.85546875" style="801" bestFit="1" customWidth="1"/>
    <col min="11023" max="11023" width="16.7109375" style="801" bestFit="1" customWidth="1"/>
    <col min="11024" max="11024" width="15.7109375" style="801" bestFit="1" customWidth="1"/>
    <col min="11025" max="11025" width="16.28515625" style="801" bestFit="1" customWidth="1"/>
    <col min="11026" max="11026" width="17.28515625" style="801" customWidth="1"/>
    <col min="11027" max="11027" width="23.42578125" style="801" bestFit="1" customWidth="1"/>
    <col min="11028" max="11028" width="31.85546875" style="801" bestFit="1" customWidth="1"/>
    <col min="11029" max="11029" width="7.85546875" style="801" bestFit="1" customWidth="1"/>
    <col min="11030" max="11030" width="5.7109375" style="801" bestFit="1" customWidth="1"/>
    <col min="11031" max="11031" width="9.140625" style="801" bestFit="1" customWidth="1"/>
    <col min="11032" max="11032" width="13.5703125" style="801" bestFit="1" customWidth="1"/>
    <col min="11033" max="11261" width="9.140625" style="801"/>
    <col min="11262" max="11262" width="4.42578125" style="801" bestFit="1" customWidth="1"/>
    <col min="11263" max="11263" width="18.28515625" style="801" bestFit="1" customWidth="1"/>
    <col min="11264" max="11264" width="19" style="801" bestFit="1" customWidth="1"/>
    <col min="11265" max="11265" width="15.42578125" style="801" bestFit="1" customWidth="1"/>
    <col min="11266" max="11267" width="12.42578125" style="801" bestFit="1" customWidth="1"/>
    <col min="11268" max="11268" width="7.140625" style="801" bestFit="1" customWidth="1"/>
    <col min="11269" max="11269" width="10.140625" style="801" bestFit="1" customWidth="1"/>
    <col min="11270" max="11270" width="15.85546875" style="801" bestFit="1" customWidth="1"/>
    <col min="11271" max="11271" width="15.140625" style="801" bestFit="1" customWidth="1"/>
    <col min="11272" max="11272" width="18.28515625" style="801" bestFit="1" customWidth="1"/>
    <col min="11273" max="11273" width="13.28515625" style="801" bestFit="1" customWidth="1"/>
    <col min="11274" max="11274" width="19.28515625" style="801" customWidth="1"/>
    <col min="11275" max="11275" width="15.140625" style="801" customWidth="1"/>
    <col min="11276" max="11276" width="21" style="801" bestFit="1" customWidth="1"/>
    <col min="11277" max="11277" width="17.140625" style="801" bestFit="1" customWidth="1"/>
    <col min="11278" max="11278" width="16.85546875" style="801" bestFit="1" customWidth="1"/>
    <col min="11279" max="11279" width="16.7109375" style="801" bestFit="1" customWidth="1"/>
    <col min="11280" max="11280" width="15.7109375" style="801" bestFit="1" customWidth="1"/>
    <col min="11281" max="11281" width="16.28515625" style="801" bestFit="1" customWidth="1"/>
    <col min="11282" max="11282" width="17.28515625" style="801" customWidth="1"/>
    <col min="11283" max="11283" width="23.42578125" style="801" bestFit="1" customWidth="1"/>
    <col min="11284" max="11284" width="31.85546875" style="801" bestFit="1" customWidth="1"/>
    <col min="11285" max="11285" width="7.85546875" style="801" bestFit="1" customWidth="1"/>
    <col min="11286" max="11286" width="5.7109375" style="801" bestFit="1" customWidth="1"/>
    <col min="11287" max="11287" width="9.140625" style="801" bestFit="1" customWidth="1"/>
    <col min="11288" max="11288" width="13.5703125" style="801" bestFit="1" customWidth="1"/>
    <col min="11289" max="11517" width="9.140625" style="801"/>
    <col min="11518" max="11518" width="4.42578125" style="801" bestFit="1" customWidth="1"/>
    <col min="11519" max="11519" width="18.28515625" style="801" bestFit="1" customWidth="1"/>
    <col min="11520" max="11520" width="19" style="801" bestFit="1" customWidth="1"/>
    <col min="11521" max="11521" width="15.42578125" style="801" bestFit="1" customWidth="1"/>
    <col min="11522" max="11523" width="12.42578125" style="801" bestFit="1" customWidth="1"/>
    <col min="11524" max="11524" width="7.140625" style="801" bestFit="1" customWidth="1"/>
    <col min="11525" max="11525" width="10.140625" style="801" bestFit="1" customWidth="1"/>
    <col min="11526" max="11526" width="15.85546875" style="801" bestFit="1" customWidth="1"/>
    <col min="11527" max="11527" width="15.140625" style="801" bestFit="1" customWidth="1"/>
    <col min="11528" max="11528" width="18.28515625" style="801" bestFit="1" customWidth="1"/>
    <col min="11529" max="11529" width="13.28515625" style="801" bestFit="1" customWidth="1"/>
    <col min="11530" max="11530" width="19.28515625" style="801" customWidth="1"/>
    <col min="11531" max="11531" width="15.140625" style="801" customWidth="1"/>
    <col min="11532" max="11532" width="21" style="801" bestFit="1" customWidth="1"/>
    <col min="11533" max="11533" width="17.140625" style="801" bestFit="1" customWidth="1"/>
    <col min="11534" max="11534" width="16.85546875" style="801" bestFit="1" customWidth="1"/>
    <col min="11535" max="11535" width="16.7109375" style="801" bestFit="1" customWidth="1"/>
    <col min="11536" max="11536" width="15.7109375" style="801" bestFit="1" customWidth="1"/>
    <col min="11537" max="11537" width="16.28515625" style="801" bestFit="1" customWidth="1"/>
    <col min="11538" max="11538" width="17.28515625" style="801" customWidth="1"/>
    <col min="11539" max="11539" width="23.42578125" style="801" bestFit="1" customWidth="1"/>
    <col min="11540" max="11540" width="31.85546875" style="801" bestFit="1" customWidth="1"/>
    <col min="11541" max="11541" width="7.85546875" style="801" bestFit="1" customWidth="1"/>
    <col min="11542" max="11542" width="5.7109375" style="801" bestFit="1" customWidth="1"/>
    <col min="11543" max="11543" width="9.140625" style="801" bestFit="1" customWidth="1"/>
    <col min="11544" max="11544" width="13.5703125" style="801" bestFit="1" customWidth="1"/>
    <col min="11545" max="11773" width="9.140625" style="801"/>
    <col min="11774" max="11774" width="4.42578125" style="801" bestFit="1" customWidth="1"/>
    <col min="11775" max="11775" width="18.28515625" style="801" bestFit="1" customWidth="1"/>
    <col min="11776" max="11776" width="19" style="801" bestFit="1" customWidth="1"/>
    <col min="11777" max="11777" width="15.42578125" style="801" bestFit="1" customWidth="1"/>
    <col min="11778" max="11779" width="12.42578125" style="801" bestFit="1" customWidth="1"/>
    <col min="11780" max="11780" width="7.140625" style="801" bestFit="1" customWidth="1"/>
    <col min="11781" max="11781" width="10.140625" style="801" bestFit="1" customWidth="1"/>
    <col min="11782" max="11782" width="15.85546875" style="801" bestFit="1" customWidth="1"/>
    <col min="11783" max="11783" width="15.140625" style="801" bestFit="1" customWidth="1"/>
    <col min="11784" max="11784" width="18.28515625" style="801" bestFit="1" customWidth="1"/>
    <col min="11785" max="11785" width="13.28515625" style="801" bestFit="1" customWidth="1"/>
    <col min="11786" max="11786" width="19.28515625" style="801" customWidth="1"/>
    <col min="11787" max="11787" width="15.140625" style="801" customWidth="1"/>
    <col min="11788" max="11788" width="21" style="801" bestFit="1" customWidth="1"/>
    <col min="11789" max="11789" width="17.140625" style="801" bestFit="1" customWidth="1"/>
    <col min="11790" max="11790" width="16.85546875" style="801" bestFit="1" customWidth="1"/>
    <col min="11791" max="11791" width="16.7109375" style="801" bestFit="1" customWidth="1"/>
    <col min="11792" max="11792" width="15.7109375" style="801" bestFit="1" customWidth="1"/>
    <col min="11793" max="11793" width="16.28515625" style="801" bestFit="1" customWidth="1"/>
    <col min="11794" max="11794" width="17.28515625" style="801" customWidth="1"/>
    <col min="11795" max="11795" width="23.42578125" style="801" bestFit="1" customWidth="1"/>
    <col min="11796" max="11796" width="31.85546875" style="801" bestFit="1" customWidth="1"/>
    <col min="11797" max="11797" width="7.85546875" style="801" bestFit="1" customWidth="1"/>
    <col min="11798" max="11798" width="5.7109375" style="801" bestFit="1" customWidth="1"/>
    <col min="11799" max="11799" width="9.140625" style="801" bestFit="1" customWidth="1"/>
    <col min="11800" max="11800" width="13.5703125" style="801" bestFit="1" customWidth="1"/>
    <col min="11801" max="12029" width="9.140625" style="801"/>
    <col min="12030" max="12030" width="4.42578125" style="801" bestFit="1" customWidth="1"/>
    <col min="12031" max="12031" width="18.28515625" style="801" bestFit="1" customWidth="1"/>
    <col min="12032" max="12032" width="19" style="801" bestFit="1" customWidth="1"/>
    <col min="12033" max="12033" width="15.42578125" style="801" bestFit="1" customWidth="1"/>
    <col min="12034" max="12035" width="12.42578125" style="801" bestFit="1" customWidth="1"/>
    <col min="12036" max="12036" width="7.140625" style="801" bestFit="1" customWidth="1"/>
    <col min="12037" max="12037" width="10.140625" style="801" bestFit="1" customWidth="1"/>
    <col min="12038" max="12038" width="15.85546875" style="801" bestFit="1" customWidth="1"/>
    <col min="12039" max="12039" width="15.140625" style="801" bestFit="1" customWidth="1"/>
    <col min="12040" max="12040" width="18.28515625" style="801" bestFit="1" customWidth="1"/>
    <col min="12041" max="12041" width="13.28515625" style="801" bestFit="1" customWidth="1"/>
    <col min="12042" max="12042" width="19.28515625" style="801" customWidth="1"/>
    <col min="12043" max="12043" width="15.140625" style="801" customWidth="1"/>
    <col min="12044" max="12044" width="21" style="801" bestFit="1" customWidth="1"/>
    <col min="12045" max="12045" width="17.140625" style="801" bestFit="1" customWidth="1"/>
    <col min="12046" max="12046" width="16.85546875" style="801" bestFit="1" customWidth="1"/>
    <col min="12047" max="12047" width="16.7109375" style="801" bestFit="1" customWidth="1"/>
    <col min="12048" max="12048" width="15.7109375" style="801" bestFit="1" customWidth="1"/>
    <col min="12049" max="12049" width="16.28515625" style="801" bestFit="1" customWidth="1"/>
    <col min="12050" max="12050" width="17.28515625" style="801" customWidth="1"/>
    <col min="12051" max="12051" width="23.42578125" style="801" bestFit="1" customWidth="1"/>
    <col min="12052" max="12052" width="31.85546875" style="801" bestFit="1" customWidth="1"/>
    <col min="12053" max="12053" width="7.85546875" style="801" bestFit="1" customWidth="1"/>
    <col min="12054" max="12054" width="5.7109375" style="801" bestFit="1" customWidth="1"/>
    <col min="12055" max="12055" width="9.140625" style="801" bestFit="1" customWidth="1"/>
    <col min="12056" max="12056" width="13.5703125" style="801" bestFit="1" customWidth="1"/>
    <col min="12057" max="12285" width="9.140625" style="801"/>
    <col min="12286" max="12286" width="4.42578125" style="801" bestFit="1" customWidth="1"/>
    <col min="12287" max="12287" width="18.28515625" style="801" bestFit="1" customWidth="1"/>
    <col min="12288" max="12288" width="19" style="801" bestFit="1" customWidth="1"/>
    <col min="12289" max="12289" width="15.42578125" style="801" bestFit="1" customWidth="1"/>
    <col min="12290" max="12291" width="12.42578125" style="801" bestFit="1" customWidth="1"/>
    <col min="12292" max="12292" width="7.140625" style="801" bestFit="1" customWidth="1"/>
    <col min="12293" max="12293" width="10.140625" style="801" bestFit="1" customWidth="1"/>
    <col min="12294" max="12294" width="15.85546875" style="801" bestFit="1" customWidth="1"/>
    <col min="12295" max="12295" width="15.140625" style="801" bestFit="1" customWidth="1"/>
    <col min="12296" max="12296" width="18.28515625" style="801" bestFit="1" customWidth="1"/>
    <col min="12297" max="12297" width="13.28515625" style="801" bestFit="1" customWidth="1"/>
    <col min="12298" max="12298" width="19.28515625" style="801" customWidth="1"/>
    <col min="12299" max="12299" width="15.140625" style="801" customWidth="1"/>
    <col min="12300" max="12300" width="21" style="801" bestFit="1" customWidth="1"/>
    <col min="12301" max="12301" width="17.140625" style="801" bestFit="1" customWidth="1"/>
    <col min="12302" max="12302" width="16.85546875" style="801" bestFit="1" customWidth="1"/>
    <col min="12303" max="12303" width="16.7109375" style="801" bestFit="1" customWidth="1"/>
    <col min="12304" max="12304" width="15.7109375" style="801" bestFit="1" customWidth="1"/>
    <col min="12305" max="12305" width="16.28515625" style="801" bestFit="1" customWidth="1"/>
    <col min="12306" max="12306" width="17.28515625" style="801" customWidth="1"/>
    <col min="12307" max="12307" width="23.42578125" style="801" bestFit="1" customWidth="1"/>
    <col min="12308" max="12308" width="31.85546875" style="801" bestFit="1" customWidth="1"/>
    <col min="12309" max="12309" width="7.85546875" style="801" bestFit="1" customWidth="1"/>
    <col min="12310" max="12310" width="5.7109375" style="801" bestFit="1" customWidth="1"/>
    <col min="12311" max="12311" width="9.140625" style="801" bestFit="1" customWidth="1"/>
    <col min="12312" max="12312" width="13.5703125" style="801" bestFit="1" customWidth="1"/>
    <col min="12313" max="12541" width="9.140625" style="801"/>
    <col min="12542" max="12542" width="4.42578125" style="801" bestFit="1" customWidth="1"/>
    <col min="12543" max="12543" width="18.28515625" style="801" bestFit="1" customWidth="1"/>
    <col min="12544" max="12544" width="19" style="801" bestFit="1" customWidth="1"/>
    <col min="12545" max="12545" width="15.42578125" style="801" bestFit="1" customWidth="1"/>
    <col min="12546" max="12547" width="12.42578125" style="801" bestFit="1" customWidth="1"/>
    <col min="12548" max="12548" width="7.140625" style="801" bestFit="1" customWidth="1"/>
    <col min="12549" max="12549" width="10.140625" style="801" bestFit="1" customWidth="1"/>
    <col min="12550" max="12550" width="15.85546875" style="801" bestFit="1" customWidth="1"/>
    <col min="12551" max="12551" width="15.140625" style="801" bestFit="1" customWidth="1"/>
    <col min="12552" max="12552" width="18.28515625" style="801" bestFit="1" customWidth="1"/>
    <col min="12553" max="12553" width="13.28515625" style="801" bestFit="1" customWidth="1"/>
    <col min="12554" max="12554" width="19.28515625" style="801" customWidth="1"/>
    <col min="12555" max="12555" width="15.140625" style="801" customWidth="1"/>
    <col min="12556" max="12556" width="21" style="801" bestFit="1" customWidth="1"/>
    <col min="12557" max="12557" width="17.140625" style="801" bestFit="1" customWidth="1"/>
    <col min="12558" max="12558" width="16.85546875" style="801" bestFit="1" customWidth="1"/>
    <col min="12559" max="12559" width="16.7109375" style="801" bestFit="1" customWidth="1"/>
    <col min="12560" max="12560" width="15.7109375" style="801" bestFit="1" customWidth="1"/>
    <col min="12561" max="12561" width="16.28515625" style="801" bestFit="1" customWidth="1"/>
    <col min="12562" max="12562" width="17.28515625" style="801" customWidth="1"/>
    <col min="12563" max="12563" width="23.42578125" style="801" bestFit="1" customWidth="1"/>
    <col min="12564" max="12564" width="31.85546875" style="801" bestFit="1" customWidth="1"/>
    <col min="12565" max="12565" width="7.85546875" style="801" bestFit="1" customWidth="1"/>
    <col min="12566" max="12566" width="5.7109375" style="801" bestFit="1" customWidth="1"/>
    <col min="12567" max="12567" width="9.140625" style="801" bestFit="1" customWidth="1"/>
    <col min="12568" max="12568" width="13.5703125" style="801" bestFit="1" customWidth="1"/>
    <col min="12569" max="12797" width="9.140625" style="801"/>
    <col min="12798" max="12798" width="4.42578125" style="801" bestFit="1" customWidth="1"/>
    <col min="12799" max="12799" width="18.28515625" style="801" bestFit="1" customWidth="1"/>
    <col min="12800" max="12800" width="19" style="801" bestFit="1" customWidth="1"/>
    <col min="12801" max="12801" width="15.42578125" style="801" bestFit="1" customWidth="1"/>
    <col min="12802" max="12803" width="12.42578125" style="801" bestFit="1" customWidth="1"/>
    <col min="12804" max="12804" width="7.140625" style="801" bestFit="1" customWidth="1"/>
    <col min="12805" max="12805" width="10.140625" style="801" bestFit="1" customWidth="1"/>
    <col min="12806" max="12806" width="15.85546875" style="801" bestFit="1" customWidth="1"/>
    <col min="12807" max="12807" width="15.140625" style="801" bestFit="1" customWidth="1"/>
    <col min="12808" max="12808" width="18.28515625" style="801" bestFit="1" customWidth="1"/>
    <col min="12809" max="12809" width="13.28515625" style="801" bestFit="1" customWidth="1"/>
    <col min="12810" max="12810" width="19.28515625" style="801" customWidth="1"/>
    <col min="12811" max="12811" width="15.140625" style="801" customWidth="1"/>
    <col min="12812" max="12812" width="21" style="801" bestFit="1" customWidth="1"/>
    <col min="12813" max="12813" width="17.140625" style="801" bestFit="1" customWidth="1"/>
    <col min="12814" max="12814" width="16.85546875" style="801" bestFit="1" customWidth="1"/>
    <col min="12815" max="12815" width="16.7109375" style="801" bestFit="1" customWidth="1"/>
    <col min="12816" max="12816" width="15.7109375" style="801" bestFit="1" customWidth="1"/>
    <col min="12817" max="12817" width="16.28515625" style="801" bestFit="1" customWidth="1"/>
    <col min="12818" max="12818" width="17.28515625" style="801" customWidth="1"/>
    <col min="12819" max="12819" width="23.42578125" style="801" bestFit="1" customWidth="1"/>
    <col min="12820" max="12820" width="31.85546875" style="801" bestFit="1" customWidth="1"/>
    <col min="12821" max="12821" width="7.85546875" style="801" bestFit="1" customWidth="1"/>
    <col min="12822" max="12822" width="5.7109375" style="801" bestFit="1" customWidth="1"/>
    <col min="12823" max="12823" width="9.140625" style="801" bestFit="1" customWidth="1"/>
    <col min="12824" max="12824" width="13.5703125" style="801" bestFit="1" customWidth="1"/>
    <col min="12825" max="13053" width="9.140625" style="801"/>
    <col min="13054" max="13054" width="4.42578125" style="801" bestFit="1" customWidth="1"/>
    <col min="13055" max="13055" width="18.28515625" style="801" bestFit="1" customWidth="1"/>
    <col min="13056" max="13056" width="19" style="801" bestFit="1" customWidth="1"/>
    <col min="13057" max="13057" width="15.42578125" style="801" bestFit="1" customWidth="1"/>
    <col min="13058" max="13059" width="12.42578125" style="801" bestFit="1" customWidth="1"/>
    <col min="13060" max="13060" width="7.140625" style="801" bestFit="1" customWidth="1"/>
    <col min="13061" max="13061" width="10.140625" style="801" bestFit="1" customWidth="1"/>
    <col min="13062" max="13062" width="15.85546875" style="801" bestFit="1" customWidth="1"/>
    <col min="13063" max="13063" width="15.140625" style="801" bestFit="1" customWidth="1"/>
    <col min="13064" max="13064" width="18.28515625" style="801" bestFit="1" customWidth="1"/>
    <col min="13065" max="13065" width="13.28515625" style="801" bestFit="1" customWidth="1"/>
    <col min="13066" max="13066" width="19.28515625" style="801" customWidth="1"/>
    <col min="13067" max="13067" width="15.140625" style="801" customWidth="1"/>
    <col min="13068" max="13068" width="21" style="801" bestFit="1" customWidth="1"/>
    <col min="13069" max="13069" width="17.140625" style="801" bestFit="1" customWidth="1"/>
    <col min="13070" max="13070" width="16.85546875" style="801" bestFit="1" customWidth="1"/>
    <col min="13071" max="13071" width="16.7109375" style="801" bestFit="1" customWidth="1"/>
    <col min="13072" max="13072" width="15.7109375" style="801" bestFit="1" customWidth="1"/>
    <col min="13073" max="13073" width="16.28515625" style="801" bestFit="1" customWidth="1"/>
    <col min="13074" max="13074" width="17.28515625" style="801" customWidth="1"/>
    <col min="13075" max="13075" width="23.42578125" style="801" bestFit="1" customWidth="1"/>
    <col min="13076" max="13076" width="31.85546875" style="801" bestFit="1" customWidth="1"/>
    <col min="13077" max="13077" width="7.85546875" style="801" bestFit="1" customWidth="1"/>
    <col min="13078" max="13078" width="5.7109375" style="801" bestFit="1" customWidth="1"/>
    <col min="13079" max="13079" width="9.140625" style="801" bestFit="1" customWidth="1"/>
    <col min="13080" max="13080" width="13.5703125" style="801" bestFit="1" customWidth="1"/>
    <col min="13081" max="13309" width="9.140625" style="801"/>
    <col min="13310" max="13310" width="4.42578125" style="801" bestFit="1" customWidth="1"/>
    <col min="13311" max="13311" width="18.28515625" style="801" bestFit="1" customWidth="1"/>
    <col min="13312" max="13312" width="19" style="801" bestFit="1" customWidth="1"/>
    <col min="13313" max="13313" width="15.42578125" style="801" bestFit="1" customWidth="1"/>
    <col min="13314" max="13315" width="12.42578125" style="801" bestFit="1" customWidth="1"/>
    <col min="13316" max="13316" width="7.140625" style="801" bestFit="1" customWidth="1"/>
    <col min="13317" max="13317" width="10.140625" style="801" bestFit="1" customWidth="1"/>
    <col min="13318" max="13318" width="15.85546875" style="801" bestFit="1" customWidth="1"/>
    <col min="13319" max="13319" width="15.140625" style="801" bestFit="1" customWidth="1"/>
    <col min="13320" max="13320" width="18.28515625" style="801" bestFit="1" customWidth="1"/>
    <col min="13321" max="13321" width="13.28515625" style="801" bestFit="1" customWidth="1"/>
    <col min="13322" max="13322" width="19.28515625" style="801" customWidth="1"/>
    <col min="13323" max="13323" width="15.140625" style="801" customWidth="1"/>
    <col min="13324" max="13324" width="21" style="801" bestFit="1" customWidth="1"/>
    <col min="13325" max="13325" width="17.140625" style="801" bestFit="1" customWidth="1"/>
    <col min="13326" max="13326" width="16.85546875" style="801" bestFit="1" customWidth="1"/>
    <col min="13327" max="13327" width="16.7109375" style="801" bestFit="1" customWidth="1"/>
    <col min="13328" max="13328" width="15.7109375" style="801" bestFit="1" customWidth="1"/>
    <col min="13329" max="13329" width="16.28515625" style="801" bestFit="1" customWidth="1"/>
    <col min="13330" max="13330" width="17.28515625" style="801" customWidth="1"/>
    <col min="13331" max="13331" width="23.42578125" style="801" bestFit="1" customWidth="1"/>
    <col min="13332" max="13332" width="31.85546875" style="801" bestFit="1" customWidth="1"/>
    <col min="13333" max="13333" width="7.85546875" style="801" bestFit="1" customWidth="1"/>
    <col min="13334" max="13334" width="5.7109375" style="801" bestFit="1" customWidth="1"/>
    <col min="13335" max="13335" width="9.140625" style="801" bestFit="1" customWidth="1"/>
    <col min="13336" max="13336" width="13.5703125" style="801" bestFit="1" customWidth="1"/>
    <col min="13337" max="13565" width="9.140625" style="801"/>
    <col min="13566" max="13566" width="4.42578125" style="801" bestFit="1" customWidth="1"/>
    <col min="13567" max="13567" width="18.28515625" style="801" bestFit="1" customWidth="1"/>
    <col min="13568" max="13568" width="19" style="801" bestFit="1" customWidth="1"/>
    <col min="13569" max="13569" width="15.42578125" style="801" bestFit="1" customWidth="1"/>
    <col min="13570" max="13571" width="12.42578125" style="801" bestFit="1" customWidth="1"/>
    <col min="13572" max="13572" width="7.140625" style="801" bestFit="1" customWidth="1"/>
    <col min="13573" max="13573" width="10.140625" style="801" bestFit="1" customWidth="1"/>
    <col min="13574" max="13574" width="15.85546875" style="801" bestFit="1" customWidth="1"/>
    <col min="13575" max="13575" width="15.140625" style="801" bestFit="1" customWidth="1"/>
    <col min="13576" max="13576" width="18.28515625" style="801" bestFit="1" customWidth="1"/>
    <col min="13577" max="13577" width="13.28515625" style="801" bestFit="1" customWidth="1"/>
    <col min="13578" max="13578" width="19.28515625" style="801" customWidth="1"/>
    <col min="13579" max="13579" width="15.140625" style="801" customWidth="1"/>
    <col min="13580" max="13580" width="21" style="801" bestFit="1" customWidth="1"/>
    <col min="13581" max="13581" width="17.140625" style="801" bestFit="1" customWidth="1"/>
    <col min="13582" max="13582" width="16.85546875" style="801" bestFit="1" customWidth="1"/>
    <col min="13583" max="13583" width="16.7109375" style="801" bestFit="1" customWidth="1"/>
    <col min="13584" max="13584" width="15.7109375" style="801" bestFit="1" customWidth="1"/>
    <col min="13585" max="13585" width="16.28515625" style="801" bestFit="1" customWidth="1"/>
    <col min="13586" max="13586" width="17.28515625" style="801" customWidth="1"/>
    <col min="13587" max="13587" width="23.42578125" style="801" bestFit="1" customWidth="1"/>
    <col min="13588" max="13588" width="31.85546875" style="801" bestFit="1" customWidth="1"/>
    <col min="13589" max="13589" width="7.85546875" style="801" bestFit="1" customWidth="1"/>
    <col min="13590" max="13590" width="5.7109375" style="801" bestFit="1" customWidth="1"/>
    <col min="13591" max="13591" width="9.140625" style="801" bestFit="1" customWidth="1"/>
    <col min="13592" max="13592" width="13.5703125" style="801" bestFit="1" customWidth="1"/>
    <col min="13593" max="13821" width="9.140625" style="801"/>
    <col min="13822" max="13822" width="4.42578125" style="801" bestFit="1" customWidth="1"/>
    <col min="13823" max="13823" width="18.28515625" style="801" bestFit="1" customWidth="1"/>
    <col min="13824" max="13824" width="19" style="801" bestFit="1" customWidth="1"/>
    <col min="13825" max="13825" width="15.42578125" style="801" bestFit="1" customWidth="1"/>
    <col min="13826" max="13827" width="12.42578125" style="801" bestFit="1" customWidth="1"/>
    <col min="13828" max="13828" width="7.140625" style="801" bestFit="1" customWidth="1"/>
    <col min="13829" max="13829" width="10.140625" style="801" bestFit="1" customWidth="1"/>
    <col min="13830" max="13830" width="15.85546875" style="801" bestFit="1" customWidth="1"/>
    <col min="13831" max="13831" width="15.140625" style="801" bestFit="1" customWidth="1"/>
    <col min="13832" max="13832" width="18.28515625" style="801" bestFit="1" customWidth="1"/>
    <col min="13833" max="13833" width="13.28515625" style="801" bestFit="1" customWidth="1"/>
    <col min="13834" max="13834" width="19.28515625" style="801" customWidth="1"/>
    <col min="13835" max="13835" width="15.140625" style="801" customWidth="1"/>
    <col min="13836" max="13836" width="21" style="801" bestFit="1" customWidth="1"/>
    <col min="13837" max="13837" width="17.140625" style="801" bestFit="1" customWidth="1"/>
    <col min="13838" max="13838" width="16.85546875" style="801" bestFit="1" customWidth="1"/>
    <col min="13839" max="13839" width="16.7109375" style="801" bestFit="1" customWidth="1"/>
    <col min="13840" max="13840" width="15.7109375" style="801" bestFit="1" customWidth="1"/>
    <col min="13841" max="13841" width="16.28515625" style="801" bestFit="1" customWidth="1"/>
    <col min="13842" max="13842" width="17.28515625" style="801" customWidth="1"/>
    <col min="13843" max="13843" width="23.42578125" style="801" bestFit="1" customWidth="1"/>
    <col min="13844" max="13844" width="31.85546875" style="801" bestFit="1" customWidth="1"/>
    <col min="13845" max="13845" width="7.85546875" style="801" bestFit="1" customWidth="1"/>
    <col min="13846" max="13846" width="5.7109375" style="801" bestFit="1" customWidth="1"/>
    <col min="13847" max="13847" width="9.140625" style="801" bestFit="1" customWidth="1"/>
    <col min="13848" max="13848" width="13.5703125" style="801" bestFit="1" customWidth="1"/>
    <col min="13849" max="14077" width="9.140625" style="801"/>
    <col min="14078" max="14078" width="4.42578125" style="801" bestFit="1" customWidth="1"/>
    <col min="14079" max="14079" width="18.28515625" style="801" bestFit="1" customWidth="1"/>
    <col min="14080" max="14080" width="19" style="801" bestFit="1" customWidth="1"/>
    <col min="14081" max="14081" width="15.42578125" style="801" bestFit="1" customWidth="1"/>
    <col min="14082" max="14083" width="12.42578125" style="801" bestFit="1" customWidth="1"/>
    <col min="14084" max="14084" width="7.140625" style="801" bestFit="1" customWidth="1"/>
    <col min="14085" max="14085" width="10.140625" style="801" bestFit="1" customWidth="1"/>
    <col min="14086" max="14086" width="15.85546875" style="801" bestFit="1" customWidth="1"/>
    <col min="14087" max="14087" width="15.140625" style="801" bestFit="1" customWidth="1"/>
    <col min="14088" max="14088" width="18.28515625" style="801" bestFit="1" customWidth="1"/>
    <col min="14089" max="14089" width="13.28515625" style="801" bestFit="1" customWidth="1"/>
    <col min="14090" max="14090" width="19.28515625" style="801" customWidth="1"/>
    <col min="14091" max="14091" width="15.140625" style="801" customWidth="1"/>
    <col min="14092" max="14092" width="21" style="801" bestFit="1" customWidth="1"/>
    <col min="14093" max="14093" width="17.140625" style="801" bestFit="1" customWidth="1"/>
    <col min="14094" max="14094" width="16.85546875" style="801" bestFit="1" customWidth="1"/>
    <col min="14095" max="14095" width="16.7109375" style="801" bestFit="1" customWidth="1"/>
    <col min="14096" max="14096" width="15.7109375" style="801" bestFit="1" customWidth="1"/>
    <col min="14097" max="14097" width="16.28515625" style="801" bestFit="1" customWidth="1"/>
    <col min="14098" max="14098" width="17.28515625" style="801" customWidth="1"/>
    <col min="14099" max="14099" width="23.42578125" style="801" bestFit="1" customWidth="1"/>
    <col min="14100" max="14100" width="31.85546875" style="801" bestFit="1" customWidth="1"/>
    <col min="14101" max="14101" width="7.85546875" style="801" bestFit="1" customWidth="1"/>
    <col min="14102" max="14102" width="5.7109375" style="801" bestFit="1" customWidth="1"/>
    <col min="14103" max="14103" width="9.140625" style="801" bestFit="1" customWidth="1"/>
    <col min="14104" max="14104" width="13.5703125" style="801" bestFit="1" customWidth="1"/>
    <col min="14105" max="14333" width="9.140625" style="801"/>
    <col min="14334" max="14334" width="4.42578125" style="801" bestFit="1" customWidth="1"/>
    <col min="14335" max="14335" width="18.28515625" style="801" bestFit="1" customWidth="1"/>
    <col min="14336" max="14336" width="19" style="801" bestFit="1" customWidth="1"/>
    <col min="14337" max="14337" width="15.42578125" style="801" bestFit="1" customWidth="1"/>
    <col min="14338" max="14339" width="12.42578125" style="801" bestFit="1" customWidth="1"/>
    <col min="14340" max="14340" width="7.140625" style="801" bestFit="1" customWidth="1"/>
    <col min="14341" max="14341" width="10.140625" style="801" bestFit="1" customWidth="1"/>
    <col min="14342" max="14342" width="15.85546875" style="801" bestFit="1" customWidth="1"/>
    <col min="14343" max="14343" width="15.140625" style="801" bestFit="1" customWidth="1"/>
    <col min="14344" max="14344" width="18.28515625" style="801" bestFit="1" customWidth="1"/>
    <col min="14345" max="14345" width="13.28515625" style="801" bestFit="1" customWidth="1"/>
    <col min="14346" max="14346" width="19.28515625" style="801" customWidth="1"/>
    <col min="14347" max="14347" width="15.140625" style="801" customWidth="1"/>
    <col min="14348" max="14348" width="21" style="801" bestFit="1" customWidth="1"/>
    <col min="14349" max="14349" width="17.140625" style="801" bestFit="1" customWidth="1"/>
    <col min="14350" max="14350" width="16.85546875" style="801" bestFit="1" customWidth="1"/>
    <col min="14351" max="14351" width="16.7109375" style="801" bestFit="1" customWidth="1"/>
    <col min="14352" max="14352" width="15.7109375" style="801" bestFit="1" customWidth="1"/>
    <col min="14353" max="14353" width="16.28515625" style="801" bestFit="1" customWidth="1"/>
    <col min="14354" max="14354" width="17.28515625" style="801" customWidth="1"/>
    <col min="14355" max="14355" width="23.42578125" style="801" bestFit="1" customWidth="1"/>
    <col min="14356" max="14356" width="31.85546875" style="801" bestFit="1" customWidth="1"/>
    <col min="14357" max="14357" width="7.85546875" style="801" bestFit="1" customWidth="1"/>
    <col min="14358" max="14358" width="5.7109375" style="801" bestFit="1" customWidth="1"/>
    <col min="14359" max="14359" width="9.140625" style="801" bestFit="1" customWidth="1"/>
    <col min="14360" max="14360" width="13.5703125" style="801" bestFit="1" customWidth="1"/>
    <col min="14361" max="14589" width="9.140625" style="801"/>
    <col min="14590" max="14590" width="4.42578125" style="801" bestFit="1" customWidth="1"/>
    <col min="14591" max="14591" width="18.28515625" style="801" bestFit="1" customWidth="1"/>
    <col min="14592" max="14592" width="19" style="801" bestFit="1" customWidth="1"/>
    <col min="14593" max="14593" width="15.42578125" style="801" bestFit="1" customWidth="1"/>
    <col min="14594" max="14595" width="12.42578125" style="801" bestFit="1" customWidth="1"/>
    <col min="14596" max="14596" width="7.140625" style="801" bestFit="1" customWidth="1"/>
    <col min="14597" max="14597" width="10.140625" style="801" bestFit="1" customWidth="1"/>
    <col min="14598" max="14598" width="15.85546875" style="801" bestFit="1" customWidth="1"/>
    <col min="14599" max="14599" width="15.140625" style="801" bestFit="1" customWidth="1"/>
    <col min="14600" max="14600" width="18.28515625" style="801" bestFit="1" customWidth="1"/>
    <col min="14601" max="14601" width="13.28515625" style="801" bestFit="1" customWidth="1"/>
    <col min="14602" max="14602" width="19.28515625" style="801" customWidth="1"/>
    <col min="14603" max="14603" width="15.140625" style="801" customWidth="1"/>
    <col min="14604" max="14604" width="21" style="801" bestFit="1" customWidth="1"/>
    <col min="14605" max="14605" width="17.140625" style="801" bestFit="1" customWidth="1"/>
    <col min="14606" max="14606" width="16.85546875" style="801" bestFit="1" customWidth="1"/>
    <col min="14607" max="14607" width="16.7109375" style="801" bestFit="1" customWidth="1"/>
    <col min="14608" max="14608" width="15.7109375" style="801" bestFit="1" customWidth="1"/>
    <col min="14609" max="14609" width="16.28515625" style="801" bestFit="1" customWidth="1"/>
    <col min="14610" max="14610" width="17.28515625" style="801" customWidth="1"/>
    <col min="14611" max="14611" width="23.42578125" style="801" bestFit="1" customWidth="1"/>
    <col min="14612" max="14612" width="31.85546875" style="801" bestFit="1" customWidth="1"/>
    <col min="14613" max="14613" width="7.85546875" style="801" bestFit="1" customWidth="1"/>
    <col min="14614" max="14614" width="5.7109375" style="801" bestFit="1" customWidth="1"/>
    <col min="14615" max="14615" width="9.140625" style="801" bestFit="1" customWidth="1"/>
    <col min="14616" max="14616" width="13.5703125" style="801" bestFit="1" customWidth="1"/>
    <col min="14617" max="14845" width="9.140625" style="801"/>
    <col min="14846" max="14846" width="4.42578125" style="801" bestFit="1" customWidth="1"/>
    <col min="14847" max="14847" width="18.28515625" style="801" bestFit="1" customWidth="1"/>
    <col min="14848" max="14848" width="19" style="801" bestFit="1" customWidth="1"/>
    <col min="14849" max="14849" width="15.42578125" style="801" bestFit="1" customWidth="1"/>
    <col min="14850" max="14851" width="12.42578125" style="801" bestFit="1" customWidth="1"/>
    <col min="14852" max="14852" width="7.140625" style="801" bestFit="1" customWidth="1"/>
    <col min="14853" max="14853" width="10.140625" style="801" bestFit="1" customWidth="1"/>
    <col min="14854" max="14854" width="15.85546875" style="801" bestFit="1" customWidth="1"/>
    <col min="14855" max="14855" width="15.140625" style="801" bestFit="1" customWidth="1"/>
    <col min="14856" max="14856" width="18.28515625" style="801" bestFit="1" customWidth="1"/>
    <col min="14857" max="14857" width="13.28515625" style="801" bestFit="1" customWidth="1"/>
    <col min="14858" max="14858" width="19.28515625" style="801" customWidth="1"/>
    <col min="14859" max="14859" width="15.140625" style="801" customWidth="1"/>
    <col min="14860" max="14860" width="21" style="801" bestFit="1" customWidth="1"/>
    <col min="14861" max="14861" width="17.140625" style="801" bestFit="1" customWidth="1"/>
    <col min="14862" max="14862" width="16.85546875" style="801" bestFit="1" customWidth="1"/>
    <col min="14863" max="14863" width="16.7109375" style="801" bestFit="1" customWidth="1"/>
    <col min="14864" max="14864" width="15.7109375" style="801" bestFit="1" customWidth="1"/>
    <col min="14865" max="14865" width="16.28515625" style="801" bestFit="1" customWidth="1"/>
    <col min="14866" max="14866" width="17.28515625" style="801" customWidth="1"/>
    <col min="14867" max="14867" width="23.42578125" style="801" bestFit="1" customWidth="1"/>
    <col min="14868" max="14868" width="31.85546875" style="801" bestFit="1" customWidth="1"/>
    <col min="14869" max="14869" width="7.85546875" style="801" bestFit="1" customWidth="1"/>
    <col min="14870" max="14870" width="5.7109375" style="801" bestFit="1" customWidth="1"/>
    <col min="14871" max="14871" width="9.140625" style="801" bestFit="1" customWidth="1"/>
    <col min="14872" max="14872" width="13.5703125" style="801" bestFit="1" customWidth="1"/>
    <col min="14873" max="15101" width="9.140625" style="801"/>
    <col min="15102" max="15102" width="4.42578125" style="801" bestFit="1" customWidth="1"/>
    <col min="15103" max="15103" width="18.28515625" style="801" bestFit="1" customWidth="1"/>
    <col min="15104" max="15104" width="19" style="801" bestFit="1" customWidth="1"/>
    <col min="15105" max="15105" width="15.42578125" style="801" bestFit="1" customWidth="1"/>
    <col min="15106" max="15107" width="12.42578125" style="801" bestFit="1" customWidth="1"/>
    <col min="15108" max="15108" width="7.140625" style="801" bestFit="1" customWidth="1"/>
    <col min="15109" max="15109" width="10.140625" style="801" bestFit="1" customWidth="1"/>
    <col min="15110" max="15110" width="15.85546875" style="801" bestFit="1" customWidth="1"/>
    <col min="15111" max="15111" width="15.140625" style="801" bestFit="1" customWidth="1"/>
    <col min="15112" max="15112" width="18.28515625" style="801" bestFit="1" customWidth="1"/>
    <col min="15113" max="15113" width="13.28515625" style="801" bestFit="1" customWidth="1"/>
    <col min="15114" max="15114" width="19.28515625" style="801" customWidth="1"/>
    <col min="15115" max="15115" width="15.140625" style="801" customWidth="1"/>
    <col min="15116" max="15116" width="21" style="801" bestFit="1" customWidth="1"/>
    <col min="15117" max="15117" width="17.140625" style="801" bestFit="1" customWidth="1"/>
    <col min="15118" max="15118" width="16.85546875" style="801" bestFit="1" customWidth="1"/>
    <col min="15119" max="15119" width="16.7109375" style="801" bestFit="1" customWidth="1"/>
    <col min="15120" max="15120" width="15.7109375" style="801" bestFit="1" customWidth="1"/>
    <col min="15121" max="15121" width="16.28515625" style="801" bestFit="1" customWidth="1"/>
    <col min="15122" max="15122" width="17.28515625" style="801" customWidth="1"/>
    <col min="15123" max="15123" width="23.42578125" style="801" bestFit="1" customWidth="1"/>
    <col min="15124" max="15124" width="31.85546875" style="801" bestFit="1" customWidth="1"/>
    <col min="15125" max="15125" width="7.85546875" style="801" bestFit="1" customWidth="1"/>
    <col min="15126" max="15126" width="5.7109375" style="801" bestFit="1" customWidth="1"/>
    <col min="15127" max="15127" width="9.140625" style="801" bestFit="1" customWidth="1"/>
    <col min="15128" max="15128" width="13.5703125" style="801" bestFit="1" customWidth="1"/>
    <col min="15129" max="15357" width="9.140625" style="801"/>
    <col min="15358" max="15358" width="4.42578125" style="801" bestFit="1" customWidth="1"/>
    <col min="15359" max="15359" width="18.28515625" style="801" bestFit="1" customWidth="1"/>
    <col min="15360" max="15360" width="19" style="801" bestFit="1" customWidth="1"/>
    <col min="15361" max="15361" width="15.42578125" style="801" bestFit="1" customWidth="1"/>
    <col min="15362" max="15363" width="12.42578125" style="801" bestFit="1" customWidth="1"/>
    <col min="15364" max="15364" width="7.140625" style="801" bestFit="1" customWidth="1"/>
    <col min="15365" max="15365" width="10.140625" style="801" bestFit="1" customWidth="1"/>
    <col min="15366" max="15366" width="15.85546875" style="801" bestFit="1" customWidth="1"/>
    <col min="15367" max="15367" width="15.140625" style="801" bestFit="1" customWidth="1"/>
    <col min="15368" max="15368" width="18.28515625" style="801" bestFit="1" customWidth="1"/>
    <col min="15369" max="15369" width="13.28515625" style="801" bestFit="1" customWidth="1"/>
    <col min="15370" max="15370" width="19.28515625" style="801" customWidth="1"/>
    <col min="15371" max="15371" width="15.140625" style="801" customWidth="1"/>
    <col min="15372" max="15372" width="21" style="801" bestFit="1" customWidth="1"/>
    <col min="15373" max="15373" width="17.140625" style="801" bestFit="1" customWidth="1"/>
    <col min="15374" max="15374" width="16.85546875" style="801" bestFit="1" customWidth="1"/>
    <col min="15375" max="15375" width="16.7109375" style="801" bestFit="1" customWidth="1"/>
    <col min="15376" max="15376" width="15.7109375" style="801" bestFit="1" customWidth="1"/>
    <col min="15377" max="15377" width="16.28515625" style="801" bestFit="1" customWidth="1"/>
    <col min="15378" max="15378" width="17.28515625" style="801" customWidth="1"/>
    <col min="15379" max="15379" width="23.42578125" style="801" bestFit="1" customWidth="1"/>
    <col min="15380" max="15380" width="31.85546875" style="801" bestFit="1" customWidth="1"/>
    <col min="15381" max="15381" width="7.85546875" style="801" bestFit="1" customWidth="1"/>
    <col min="15382" max="15382" width="5.7109375" style="801" bestFit="1" customWidth="1"/>
    <col min="15383" max="15383" width="9.140625" style="801" bestFit="1" customWidth="1"/>
    <col min="15384" max="15384" width="13.5703125" style="801" bestFit="1" customWidth="1"/>
    <col min="15385" max="15613" width="9.140625" style="801"/>
    <col min="15614" max="15614" width="4.42578125" style="801" bestFit="1" customWidth="1"/>
    <col min="15615" max="15615" width="18.28515625" style="801" bestFit="1" customWidth="1"/>
    <col min="15616" max="15616" width="19" style="801" bestFit="1" customWidth="1"/>
    <col min="15617" max="15617" width="15.42578125" style="801" bestFit="1" customWidth="1"/>
    <col min="15618" max="15619" width="12.42578125" style="801" bestFit="1" customWidth="1"/>
    <col min="15620" max="15620" width="7.140625" style="801" bestFit="1" customWidth="1"/>
    <col min="15621" max="15621" width="10.140625" style="801" bestFit="1" customWidth="1"/>
    <col min="15622" max="15622" width="15.85546875" style="801" bestFit="1" customWidth="1"/>
    <col min="15623" max="15623" width="15.140625" style="801" bestFit="1" customWidth="1"/>
    <col min="15624" max="15624" width="18.28515625" style="801" bestFit="1" customWidth="1"/>
    <col min="15625" max="15625" width="13.28515625" style="801" bestFit="1" customWidth="1"/>
    <col min="15626" max="15626" width="19.28515625" style="801" customWidth="1"/>
    <col min="15627" max="15627" width="15.140625" style="801" customWidth="1"/>
    <col min="15628" max="15628" width="21" style="801" bestFit="1" customWidth="1"/>
    <col min="15629" max="15629" width="17.140625" style="801" bestFit="1" customWidth="1"/>
    <col min="15630" max="15630" width="16.85546875" style="801" bestFit="1" customWidth="1"/>
    <col min="15631" max="15631" width="16.7109375" style="801" bestFit="1" customWidth="1"/>
    <col min="15632" max="15632" width="15.7109375" style="801" bestFit="1" customWidth="1"/>
    <col min="15633" max="15633" width="16.28515625" style="801" bestFit="1" customWidth="1"/>
    <col min="15634" max="15634" width="17.28515625" style="801" customWidth="1"/>
    <col min="15635" max="15635" width="23.42578125" style="801" bestFit="1" customWidth="1"/>
    <col min="15636" max="15636" width="31.85546875" style="801" bestFit="1" customWidth="1"/>
    <col min="15637" max="15637" width="7.85546875" style="801" bestFit="1" customWidth="1"/>
    <col min="15638" max="15638" width="5.7109375" style="801" bestFit="1" customWidth="1"/>
    <col min="15639" max="15639" width="9.140625" style="801" bestFit="1" customWidth="1"/>
    <col min="15640" max="15640" width="13.5703125" style="801" bestFit="1" customWidth="1"/>
    <col min="15641" max="15869" width="9.140625" style="801"/>
    <col min="15870" max="15870" width="4.42578125" style="801" bestFit="1" customWidth="1"/>
    <col min="15871" max="15871" width="18.28515625" style="801" bestFit="1" customWidth="1"/>
    <col min="15872" max="15872" width="19" style="801" bestFit="1" customWidth="1"/>
    <col min="15873" max="15873" width="15.42578125" style="801" bestFit="1" customWidth="1"/>
    <col min="15874" max="15875" width="12.42578125" style="801" bestFit="1" customWidth="1"/>
    <col min="15876" max="15876" width="7.140625" style="801" bestFit="1" customWidth="1"/>
    <col min="15877" max="15877" width="10.140625" style="801" bestFit="1" customWidth="1"/>
    <col min="15878" max="15878" width="15.85546875" style="801" bestFit="1" customWidth="1"/>
    <col min="15879" max="15879" width="15.140625" style="801" bestFit="1" customWidth="1"/>
    <col min="15880" max="15880" width="18.28515625" style="801" bestFit="1" customWidth="1"/>
    <col min="15881" max="15881" width="13.28515625" style="801" bestFit="1" customWidth="1"/>
    <col min="15882" max="15882" width="19.28515625" style="801" customWidth="1"/>
    <col min="15883" max="15883" width="15.140625" style="801" customWidth="1"/>
    <col min="15884" max="15884" width="21" style="801" bestFit="1" customWidth="1"/>
    <col min="15885" max="15885" width="17.140625" style="801" bestFit="1" customWidth="1"/>
    <col min="15886" max="15886" width="16.85546875" style="801" bestFit="1" customWidth="1"/>
    <col min="15887" max="15887" width="16.7109375" style="801" bestFit="1" customWidth="1"/>
    <col min="15888" max="15888" width="15.7109375" style="801" bestFit="1" customWidth="1"/>
    <col min="15889" max="15889" width="16.28515625" style="801" bestFit="1" customWidth="1"/>
    <col min="15890" max="15890" width="17.28515625" style="801" customWidth="1"/>
    <col min="15891" max="15891" width="23.42578125" style="801" bestFit="1" customWidth="1"/>
    <col min="15892" max="15892" width="31.85546875" style="801" bestFit="1" customWidth="1"/>
    <col min="15893" max="15893" width="7.85546875" style="801" bestFit="1" customWidth="1"/>
    <col min="15894" max="15894" width="5.7109375" style="801" bestFit="1" customWidth="1"/>
    <col min="15895" max="15895" width="9.140625" style="801" bestFit="1" customWidth="1"/>
    <col min="15896" max="15896" width="13.5703125" style="801" bestFit="1" customWidth="1"/>
    <col min="15897" max="16125" width="9.140625" style="801"/>
    <col min="16126" max="16126" width="4.42578125" style="801" bestFit="1" customWidth="1"/>
    <col min="16127" max="16127" width="18.28515625" style="801" bestFit="1" customWidth="1"/>
    <col min="16128" max="16128" width="19" style="801" bestFit="1" customWidth="1"/>
    <col min="16129" max="16129" width="15.42578125" style="801" bestFit="1" customWidth="1"/>
    <col min="16130" max="16131" width="12.42578125" style="801" bestFit="1" customWidth="1"/>
    <col min="16132" max="16132" width="7.140625" style="801" bestFit="1" customWidth="1"/>
    <col min="16133" max="16133" width="10.140625" style="801" bestFit="1" customWidth="1"/>
    <col min="16134" max="16134" width="15.85546875" style="801" bestFit="1" customWidth="1"/>
    <col min="16135" max="16135" width="15.140625" style="801" bestFit="1" customWidth="1"/>
    <col min="16136" max="16136" width="18.28515625" style="801" bestFit="1" customWidth="1"/>
    <col min="16137" max="16137" width="13.28515625" style="801" bestFit="1" customWidth="1"/>
    <col min="16138" max="16138" width="19.28515625" style="801" customWidth="1"/>
    <col min="16139" max="16139" width="15.140625" style="801" customWidth="1"/>
    <col min="16140" max="16140" width="21" style="801" bestFit="1" customWidth="1"/>
    <col min="16141" max="16141" width="17.140625" style="801" bestFit="1" customWidth="1"/>
    <col min="16142" max="16142" width="16.85546875" style="801" bestFit="1" customWidth="1"/>
    <col min="16143" max="16143" width="16.7109375" style="801" bestFit="1" customWidth="1"/>
    <col min="16144" max="16144" width="15.7109375" style="801" bestFit="1" customWidth="1"/>
    <col min="16145" max="16145" width="16.28515625" style="801" bestFit="1" customWidth="1"/>
    <col min="16146" max="16146" width="17.28515625" style="801" customWidth="1"/>
    <col min="16147" max="16147" width="23.42578125" style="801" bestFit="1" customWidth="1"/>
    <col min="16148" max="16148" width="31.85546875" style="801" bestFit="1" customWidth="1"/>
    <col min="16149" max="16149" width="7.85546875" style="801" bestFit="1" customWidth="1"/>
    <col min="16150" max="16150" width="5.7109375" style="801" bestFit="1" customWidth="1"/>
    <col min="16151" max="16151" width="9.140625" style="801" bestFit="1" customWidth="1"/>
    <col min="16152" max="16152" width="13.5703125" style="801" bestFit="1" customWidth="1"/>
    <col min="16153" max="16384" width="9.140625" style="801"/>
  </cols>
  <sheetData>
    <row r="1" spans="1:52" ht="16.5" x14ac:dyDescent="0.25">
      <c r="A1" s="1285" t="s">
        <v>853</v>
      </c>
      <c r="B1" s="1285"/>
      <c r="C1" s="1285"/>
      <c r="D1" s="1285"/>
      <c r="E1" s="1285"/>
      <c r="F1" s="1285"/>
      <c r="G1" s="1285"/>
      <c r="H1" s="1285"/>
      <c r="I1" s="1285"/>
      <c r="J1" s="1285"/>
      <c r="K1" s="1285"/>
      <c r="L1" s="1285"/>
      <c r="M1" s="1285"/>
      <c r="N1" s="1285"/>
      <c r="O1" s="1285"/>
      <c r="P1" s="1285"/>
      <c r="Q1" s="1427"/>
      <c r="R1" s="1427"/>
      <c r="S1" s="1427"/>
      <c r="T1" s="1427"/>
      <c r="U1" s="1427"/>
      <c r="V1" s="1427"/>
      <c r="W1" s="1427"/>
      <c r="X1" s="1427"/>
      <c r="Y1" s="1427"/>
      <c r="Z1" s="1427"/>
      <c r="AA1" s="1427"/>
      <c r="AB1" s="1427"/>
      <c r="AC1" s="1427"/>
      <c r="AD1" s="1427"/>
      <c r="AE1" s="1427"/>
      <c r="AF1" s="1427"/>
      <c r="AG1" s="1427"/>
    </row>
    <row r="2" spans="1:52" ht="16.5" x14ac:dyDescent="0.25">
      <c r="A2" s="1005"/>
      <c r="B2" s="1005"/>
      <c r="C2" s="1005"/>
      <c r="D2" s="1005"/>
      <c r="E2" s="1005"/>
      <c r="F2" s="1005"/>
      <c r="G2" s="1005"/>
      <c r="H2" s="1005"/>
      <c r="I2" s="1005"/>
      <c r="J2" s="1005"/>
      <c r="K2" s="1005"/>
      <c r="L2" s="1005"/>
      <c r="M2" s="1005"/>
      <c r="N2" s="1005"/>
      <c r="O2" s="1005"/>
      <c r="P2" s="1005"/>
      <c r="Q2" s="1427"/>
      <c r="R2" s="1427"/>
      <c r="S2" s="1427"/>
      <c r="T2" s="1427"/>
      <c r="U2" s="1427"/>
      <c r="V2" s="1427"/>
      <c r="W2" s="1427"/>
      <c r="X2" s="1427"/>
      <c r="Y2" s="1427"/>
      <c r="Z2" s="1427"/>
      <c r="AA2" s="1427"/>
      <c r="AB2" s="1427"/>
      <c r="AC2" s="1427"/>
      <c r="AD2" s="1427"/>
      <c r="AE2" s="1427"/>
      <c r="AF2" s="1427"/>
      <c r="AG2" s="1427"/>
    </row>
    <row r="3" spans="1:52" ht="15.75" x14ac:dyDescent="0.25">
      <c r="A3" s="1293" t="s">
        <v>955</v>
      </c>
      <c r="B3" s="1293"/>
      <c r="C3" s="1293"/>
      <c r="D3" s="1293"/>
      <c r="E3" s="1293"/>
      <c r="F3" s="1293"/>
      <c r="G3" s="1293"/>
      <c r="H3" s="1293"/>
      <c r="I3" s="1293"/>
      <c r="J3" s="1293"/>
      <c r="K3" s="1293"/>
      <c r="L3" s="1293"/>
      <c r="M3" s="1293"/>
      <c r="N3" s="1293"/>
      <c r="O3" s="1293"/>
      <c r="P3" s="1293"/>
      <c r="Q3" s="298"/>
      <c r="R3" s="298"/>
      <c r="S3" s="298"/>
      <c r="T3" s="298"/>
      <c r="U3" s="298"/>
      <c r="V3" s="298"/>
      <c r="W3" s="298"/>
      <c r="X3" s="298"/>
      <c r="Y3" s="298"/>
      <c r="Z3" s="298"/>
      <c r="AA3" s="298"/>
      <c r="AB3" s="298"/>
      <c r="AC3" s="298"/>
      <c r="AD3" s="298"/>
      <c r="AE3" s="298"/>
      <c r="AF3" s="298"/>
      <c r="AG3" s="298"/>
    </row>
    <row r="4" spans="1:52" ht="15.75" x14ac:dyDescent="0.25">
      <c r="A4" s="1294" t="s">
        <v>854</v>
      </c>
      <c r="B4" s="1294"/>
      <c r="C4" s="1294"/>
      <c r="D4" s="1294"/>
      <c r="E4" s="1294"/>
      <c r="F4" s="1294"/>
      <c r="G4" s="1294"/>
      <c r="H4" s="1294"/>
      <c r="I4" s="1294"/>
      <c r="J4" s="1294"/>
      <c r="K4" s="1294"/>
      <c r="L4" s="1294"/>
      <c r="M4" s="1294"/>
      <c r="N4" s="1294"/>
      <c r="O4" s="1294"/>
      <c r="P4" s="1294"/>
      <c r="Q4" s="299"/>
      <c r="R4" s="299"/>
      <c r="S4" s="299"/>
      <c r="T4" s="299"/>
      <c r="U4" s="299"/>
      <c r="V4" s="299"/>
      <c r="W4" s="299"/>
      <c r="X4" s="299"/>
      <c r="Y4" s="299"/>
      <c r="Z4" s="299"/>
      <c r="AA4" s="299"/>
      <c r="AB4" s="299"/>
      <c r="AC4" s="299"/>
      <c r="AD4" s="299"/>
      <c r="AE4" s="299"/>
      <c r="AF4" s="299"/>
      <c r="AG4" s="299"/>
    </row>
    <row r="5" spans="1:52" x14ac:dyDescent="0.25">
      <c r="A5" s="1295"/>
      <c r="B5" s="1295"/>
      <c r="C5" s="1295"/>
      <c r="D5" s="1295"/>
      <c r="E5" s="1295"/>
      <c r="F5" s="1295"/>
      <c r="G5" s="1295"/>
      <c r="H5" s="1295"/>
      <c r="I5" s="1295"/>
      <c r="J5" s="1295"/>
      <c r="K5" s="1295"/>
      <c r="L5" s="1295"/>
      <c r="M5" s="1295"/>
      <c r="N5" s="1295"/>
      <c r="O5" s="1295"/>
      <c r="P5" s="1295"/>
      <c r="Q5" s="801"/>
      <c r="R5" s="801"/>
      <c r="S5" s="801"/>
      <c r="T5" s="801"/>
      <c r="U5" s="801"/>
      <c r="V5" s="801"/>
      <c r="W5" s="801"/>
    </row>
    <row r="6" spans="1:52" ht="18" customHeight="1" x14ac:dyDescent="0.25">
      <c r="A6" s="1428" t="s">
        <v>1741</v>
      </c>
      <c r="B6" s="1428"/>
      <c r="C6" s="1428"/>
      <c r="D6" s="1428"/>
      <c r="E6" s="1428"/>
      <c r="F6" s="1428"/>
      <c r="G6" s="1428"/>
      <c r="H6" s="1428"/>
      <c r="I6" s="1428"/>
      <c r="J6" s="1428"/>
      <c r="K6" s="1428"/>
      <c r="L6" s="1428"/>
      <c r="M6" s="1428"/>
      <c r="N6" s="1428"/>
      <c r="O6" s="1428"/>
      <c r="P6" s="1428"/>
      <c r="Q6" s="1429"/>
      <c r="R6" s="1429"/>
      <c r="S6" s="1429"/>
      <c r="T6" s="1429"/>
      <c r="U6" s="1429"/>
      <c r="V6" s="1429"/>
      <c r="W6" s="1429"/>
      <c r="X6" s="1429"/>
      <c r="Y6" s="1429"/>
      <c r="Z6" s="1429"/>
      <c r="AA6" s="1429"/>
      <c r="AB6" s="1429"/>
      <c r="AC6" s="1429"/>
      <c r="AD6" s="1429"/>
      <c r="AE6" s="1429"/>
      <c r="AF6" s="1429"/>
      <c r="AG6" s="1429"/>
    </row>
    <row r="7" spans="1:52" ht="18" customHeight="1" x14ac:dyDescent="0.25">
      <c r="A7" s="1430"/>
      <c r="B7" s="1430"/>
      <c r="C7" s="1430"/>
      <c r="D7" s="1430"/>
      <c r="E7" s="1430"/>
      <c r="F7" s="1430"/>
      <c r="G7" s="1430"/>
      <c r="H7" s="1430"/>
      <c r="I7" s="1430"/>
      <c r="J7" s="1430"/>
      <c r="K7" s="1430"/>
      <c r="L7" s="1430"/>
      <c r="M7" s="1430"/>
      <c r="N7" s="1430"/>
      <c r="O7" s="1430"/>
      <c r="P7" s="1430"/>
      <c r="Q7" s="1429"/>
      <c r="R7" s="1429"/>
      <c r="S7" s="1429"/>
      <c r="T7" s="1429"/>
      <c r="U7" s="1429"/>
      <c r="V7" s="1429"/>
      <c r="W7" s="1429"/>
      <c r="X7" s="1429"/>
      <c r="Y7" s="1429"/>
      <c r="Z7" s="1429"/>
      <c r="AA7" s="1429"/>
      <c r="AB7" s="1429"/>
      <c r="AC7" s="1429"/>
      <c r="AD7" s="1429"/>
      <c r="AE7" s="1429"/>
      <c r="AF7" s="1429"/>
      <c r="AG7" s="1429"/>
    </row>
    <row r="8" spans="1:52" ht="18.75" x14ac:dyDescent="0.3">
      <c r="A8" s="1428" t="s">
        <v>855</v>
      </c>
      <c r="B8" s="1428"/>
      <c r="C8" s="1428"/>
      <c r="D8" s="1428"/>
      <c r="E8" s="1428"/>
      <c r="F8" s="1428"/>
      <c r="G8" s="1428"/>
      <c r="H8" s="1428"/>
      <c r="I8" s="1428"/>
      <c r="J8" s="1428"/>
      <c r="K8" s="1428"/>
      <c r="L8" s="1428"/>
      <c r="M8" s="1428"/>
      <c r="N8" s="1428"/>
      <c r="O8" s="1428"/>
      <c r="P8" s="1431"/>
      <c r="Q8" s="1431"/>
      <c r="R8" s="1431"/>
      <c r="S8" s="1431"/>
      <c r="T8" s="1431"/>
      <c r="U8" s="1431"/>
      <c r="V8" s="1431"/>
      <c r="W8" s="1431"/>
      <c r="X8" s="1431"/>
      <c r="Y8" s="1431"/>
      <c r="Z8" s="1431"/>
      <c r="AA8" s="1431"/>
      <c r="AB8" s="1431"/>
      <c r="AC8" s="1431"/>
      <c r="AD8" s="1431"/>
      <c r="AE8" s="1431"/>
      <c r="AF8" s="1431"/>
      <c r="AG8" s="1431"/>
      <c r="AH8" s="1431"/>
      <c r="AI8" s="1431"/>
      <c r="AJ8" s="1431"/>
      <c r="AK8" s="1431"/>
      <c r="AL8" s="1431"/>
      <c r="AM8" s="1431"/>
      <c r="AN8" s="1431"/>
      <c r="AO8" s="1431"/>
      <c r="AP8" s="1431"/>
      <c r="AQ8" s="1431"/>
      <c r="AR8" s="1431"/>
      <c r="AS8" s="1431"/>
      <c r="AT8" s="1431"/>
      <c r="AU8" s="1431"/>
      <c r="AV8" s="1431"/>
      <c r="AW8" s="1431"/>
      <c r="AX8" s="1431"/>
      <c r="AY8" s="1431"/>
      <c r="AZ8" s="1431"/>
    </row>
    <row r="9" spans="1:52" ht="16.5" customHeight="1" x14ac:dyDescent="0.25">
      <c r="A9" s="1432" t="s">
        <v>856</v>
      </c>
      <c r="B9" s="1432"/>
      <c r="C9" s="1432"/>
      <c r="D9" s="1432"/>
      <c r="E9" s="1432"/>
      <c r="F9" s="1432"/>
      <c r="G9" s="1432"/>
      <c r="H9" s="1432"/>
      <c r="I9" s="1432"/>
      <c r="J9" s="1432"/>
      <c r="K9" s="1432"/>
      <c r="L9" s="1432"/>
      <c r="M9" s="1432"/>
      <c r="N9" s="1432"/>
      <c r="O9" s="1432"/>
      <c r="P9" s="1433"/>
      <c r="Q9" s="1433"/>
      <c r="R9" s="1433"/>
      <c r="S9" s="1433"/>
      <c r="T9" s="1433"/>
      <c r="U9" s="1433"/>
      <c r="V9" s="1433"/>
      <c r="W9" s="1433"/>
      <c r="X9" s="1433"/>
      <c r="Y9" s="1433"/>
      <c r="Z9" s="1433"/>
      <c r="AA9" s="1433"/>
      <c r="AB9" s="1433"/>
      <c r="AC9" s="1433"/>
      <c r="AD9" s="1433"/>
      <c r="AE9" s="1433"/>
      <c r="AF9" s="1433"/>
      <c r="AG9" s="1433"/>
      <c r="AH9" s="1433"/>
      <c r="AI9" s="1433"/>
      <c r="AJ9" s="1433"/>
      <c r="AK9" s="1433"/>
      <c r="AL9" s="1433"/>
      <c r="AM9" s="1433"/>
      <c r="AN9" s="1433"/>
      <c r="AO9" s="1433"/>
      <c r="AP9" s="1433"/>
      <c r="AQ9" s="1433"/>
      <c r="AR9" s="1433"/>
      <c r="AS9" s="1433"/>
      <c r="AT9" s="1433"/>
      <c r="AU9" s="1433"/>
      <c r="AV9" s="1433"/>
      <c r="AW9" s="1433"/>
      <c r="AX9" s="1433"/>
      <c r="AY9" s="1433"/>
      <c r="AZ9" s="1433"/>
    </row>
    <row r="10" spans="1:52" x14ac:dyDescent="0.25">
      <c r="A10" s="1434"/>
      <c r="B10" s="1434"/>
      <c r="C10" s="1434"/>
      <c r="D10" s="1434"/>
      <c r="E10" s="1434"/>
      <c r="F10" s="1434"/>
      <c r="G10" s="1434"/>
      <c r="H10" s="1434"/>
      <c r="I10" s="1434"/>
      <c r="J10" s="1434"/>
      <c r="K10" s="1434"/>
      <c r="L10" s="1434"/>
      <c r="M10" s="1434"/>
      <c r="N10" s="1434"/>
      <c r="O10" s="1434"/>
      <c r="P10" s="1434"/>
      <c r="Q10" s="1434"/>
      <c r="R10" s="1434"/>
      <c r="S10" s="1434"/>
      <c r="T10" s="1434"/>
      <c r="U10" s="1434"/>
      <c r="V10" s="1434"/>
      <c r="W10" s="1434"/>
      <c r="X10" s="1434"/>
      <c r="Y10" s="1434"/>
      <c r="Z10" s="1434"/>
      <c r="AA10" s="1434"/>
      <c r="AB10" s="1434"/>
      <c r="AC10" s="1434"/>
      <c r="AD10" s="1434"/>
      <c r="AE10" s="1434"/>
      <c r="AF10" s="1434"/>
      <c r="AG10" s="1434"/>
    </row>
    <row r="11" spans="1:52" ht="73.900000000000006" customHeight="1" x14ac:dyDescent="0.25">
      <c r="A11" s="1435" t="s">
        <v>687</v>
      </c>
      <c r="B11" s="1436" t="s">
        <v>857</v>
      </c>
      <c r="C11" s="1436" t="s">
        <v>858</v>
      </c>
      <c r="D11" s="1437" t="s">
        <v>859</v>
      </c>
      <c r="E11" s="1437"/>
      <c r="F11" s="1437"/>
      <c r="G11" s="1436" t="s">
        <v>860</v>
      </c>
      <c r="H11" s="1438" t="s">
        <v>945</v>
      </c>
      <c r="I11" s="1439"/>
      <c r="J11" s="1438" t="s">
        <v>469</v>
      </c>
      <c r="K11" s="1439"/>
      <c r="L11" s="1438" t="s">
        <v>470</v>
      </c>
      <c r="M11" s="1439"/>
      <c r="N11" s="1438" t="s">
        <v>471</v>
      </c>
      <c r="O11" s="1439"/>
    </row>
    <row r="12" spans="1:52" ht="78.75" x14ac:dyDescent="0.25">
      <c r="A12" s="1440"/>
      <c r="B12" s="1441"/>
      <c r="C12" s="1441"/>
      <c r="D12" s="1442" t="s">
        <v>946</v>
      </c>
      <c r="E12" s="1442" t="s">
        <v>947</v>
      </c>
      <c r="F12" s="1442" t="s">
        <v>948</v>
      </c>
      <c r="G12" s="1441"/>
      <c r="H12" s="1443" t="s">
        <v>861</v>
      </c>
      <c r="I12" s="1443" t="s">
        <v>862</v>
      </c>
      <c r="J12" s="1443" t="s">
        <v>861</v>
      </c>
      <c r="K12" s="1443" t="s">
        <v>862</v>
      </c>
      <c r="L12" s="1443" t="s">
        <v>861</v>
      </c>
      <c r="M12" s="1443" t="s">
        <v>863</v>
      </c>
      <c r="N12" s="1443" t="s">
        <v>861</v>
      </c>
      <c r="O12" s="1443" t="s">
        <v>863</v>
      </c>
    </row>
    <row r="13" spans="1:52" ht="15.75" x14ac:dyDescent="0.25">
      <c r="A13" s="1444">
        <v>1</v>
      </c>
      <c r="B13" s="1443">
        <v>2</v>
      </c>
      <c r="C13" s="1443">
        <v>3</v>
      </c>
      <c r="D13" s="1443">
        <v>4</v>
      </c>
      <c r="E13" s="1443">
        <v>5</v>
      </c>
      <c r="F13" s="1443">
        <v>6</v>
      </c>
      <c r="G13" s="1443">
        <v>7</v>
      </c>
      <c r="H13" s="1443">
        <v>8</v>
      </c>
      <c r="I13" s="1443">
        <v>9</v>
      </c>
      <c r="J13" s="1443">
        <v>10</v>
      </c>
      <c r="K13" s="1443">
        <v>11</v>
      </c>
      <c r="L13" s="1443">
        <v>12</v>
      </c>
      <c r="M13" s="1443">
        <v>13</v>
      </c>
      <c r="N13" s="1443">
        <v>14</v>
      </c>
      <c r="O13" s="1443">
        <v>15</v>
      </c>
    </row>
    <row r="14" spans="1:52" ht="38.25" customHeight="1" x14ac:dyDescent="0.25">
      <c r="A14" s="1444" t="s">
        <v>106</v>
      </c>
      <c r="B14" s="1443" t="s">
        <v>949</v>
      </c>
      <c r="C14" s="1443" t="s">
        <v>865</v>
      </c>
      <c r="D14" s="1443" t="s">
        <v>190</v>
      </c>
      <c r="E14" s="1443" t="s">
        <v>190</v>
      </c>
      <c r="F14" s="1443" t="s">
        <v>190</v>
      </c>
      <c r="G14" s="1443" t="s">
        <v>190</v>
      </c>
      <c r="H14" s="1443" t="s">
        <v>190</v>
      </c>
      <c r="I14" s="1443" t="s">
        <v>190</v>
      </c>
      <c r="J14" s="1443" t="s">
        <v>190</v>
      </c>
      <c r="K14" s="1443" t="s">
        <v>190</v>
      </c>
      <c r="L14" s="1443" t="s">
        <v>190</v>
      </c>
      <c r="M14" s="1443" t="s">
        <v>190</v>
      </c>
      <c r="N14" s="1443" t="s">
        <v>190</v>
      </c>
      <c r="O14" s="1443" t="s">
        <v>190</v>
      </c>
    </row>
    <row r="15" spans="1:52" ht="84" customHeight="1" x14ac:dyDescent="0.25">
      <c r="A15" s="1444" t="s">
        <v>108</v>
      </c>
      <c r="B15" s="1445" t="s">
        <v>866</v>
      </c>
      <c r="C15" s="1443" t="s">
        <v>190</v>
      </c>
      <c r="D15" s="1443" t="s">
        <v>190</v>
      </c>
      <c r="E15" s="1443" t="s">
        <v>190</v>
      </c>
      <c r="F15" s="1443" t="s">
        <v>190</v>
      </c>
      <c r="G15" s="1443" t="s">
        <v>190</v>
      </c>
      <c r="H15" s="1443" t="s">
        <v>190</v>
      </c>
      <c r="I15" s="1443" t="s">
        <v>190</v>
      </c>
      <c r="J15" s="1443" t="s">
        <v>190</v>
      </c>
      <c r="K15" s="1443" t="s">
        <v>190</v>
      </c>
      <c r="L15" s="1443" t="s">
        <v>190</v>
      </c>
      <c r="M15" s="1443" t="s">
        <v>190</v>
      </c>
      <c r="N15" s="1443" t="s">
        <v>190</v>
      </c>
      <c r="O15" s="1443" t="s">
        <v>190</v>
      </c>
    </row>
    <row r="16" spans="1:52" ht="48" customHeight="1" x14ac:dyDescent="0.25">
      <c r="A16" s="1446" t="s">
        <v>110</v>
      </c>
      <c r="B16" s="1447" t="s">
        <v>867</v>
      </c>
      <c r="C16" s="1443" t="s">
        <v>868</v>
      </c>
      <c r="D16" s="1448">
        <f>63+676</f>
        <v>739</v>
      </c>
      <c r="E16" s="1448">
        <f>34+392</f>
        <v>426</v>
      </c>
      <c r="F16" s="1448">
        <f>31+31</f>
        <v>62</v>
      </c>
      <c r="G16" s="1448">
        <f>(D16+E16+F16)/3</f>
        <v>409</v>
      </c>
      <c r="H16" s="1448">
        <f>G16*1.05</f>
        <v>429.45000000000005</v>
      </c>
      <c r="I16" s="1448">
        <f>59+287</f>
        <v>346</v>
      </c>
      <c r="J16" s="1448">
        <f>H16*1.05</f>
        <v>450.92250000000007</v>
      </c>
      <c r="K16" s="1448">
        <f>57+189</f>
        <v>246</v>
      </c>
      <c r="L16" s="1448">
        <f>J16*1.05</f>
        <v>473.46862500000009</v>
      </c>
      <c r="M16" s="1448"/>
      <c r="N16" s="1448">
        <f>L16*1.05</f>
        <v>497.14205625000011</v>
      </c>
      <c r="O16" s="1443"/>
    </row>
    <row r="17" spans="1:15" ht="40.5" customHeight="1" x14ac:dyDescent="0.25">
      <c r="A17" s="1446"/>
      <c r="B17" s="1447"/>
      <c r="C17" s="1443" t="s">
        <v>869</v>
      </c>
      <c r="D17" s="1448">
        <f>0.27474+2.7463</f>
        <v>3.0210400000000002</v>
      </c>
      <c r="E17" s="1448">
        <f>0.27107+1.8345</f>
        <v>2.1055700000000002</v>
      </c>
      <c r="F17" s="1448">
        <f>0.151776+0.15178</f>
        <v>0.30355599999999999</v>
      </c>
      <c r="G17" s="1448">
        <f>(D17+E17+F17)/3</f>
        <v>1.8100553333333336</v>
      </c>
      <c r="H17" s="1448">
        <f>G17*1.05</f>
        <v>1.9005581000000003</v>
      </c>
      <c r="I17" s="1448">
        <f>0.277765+1.652</f>
        <v>1.929765</v>
      </c>
      <c r="J17" s="1448">
        <f>H17*1.05</f>
        <v>1.9955860050000003</v>
      </c>
      <c r="K17" s="1448">
        <f>0.32182+1.277</f>
        <v>1.5988199999999999</v>
      </c>
      <c r="L17" s="1448">
        <f>J17*1.05</f>
        <v>2.0953653052500005</v>
      </c>
      <c r="M17" s="1448"/>
      <c r="N17" s="1448">
        <f>L17*1.05</f>
        <v>2.2001335705125005</v>
      </c>
      <c r="O17" s="1443"/>
    </row>
    <row r="18" spans="1:15" ht="28.5" customHeight="1" x14ac:dyDescent="0.25">
      <c r="A18" s="1446" t="s">
        <v>112</v>
      </c>
      <c r="B18" s="1447" t="s">
        <v>870</v>
      </c>
      <c r="C18" s="1443" t="s">
        <v>868</v>
      </c>
      <c r="D18" s="1448">
        <f t="shared" ref="D18:L19" si="0">D16</f>
        <v>739</v>
      </c>
      <c r="E18" s="1448">
        <f t="shared" si="0"/>
        <v>426</v>
      </c>
      <c r="F18" s="1448">
        <f t="shared" si="0"/>
        <v>62</v>
      </c>
      <c r="G18" s="1448">
        <f t="shared" si="0"/>
        <v>409</v>
      </c>
      <c r="H18" s="1448">
        <f t="shared" si="0"/>
        <v>429.45000000000005</v>
      </c>
      <c r="I18" s="1448">
        <f t="shared" si="0"/>
        <v>346</v>
      </c>
      <c r="J18" s="1448">
        <f t="shared" si="0"/>
        <v>450.92250000000007</v>
      </c>
      <c r="K18" s="1448">
        <f t="shared" si="0"/>
        <v>246</v>
      </c>
      <c r="L18" s="1448">
        <f t="shared" si="0"/>
        <v>473.46862500000009</v>
      </c>
      <c r="M18" s="1448"/>
      <c r="N18" s="1448">
        <f>N16</f>
        <v>497.14205625000011</v>
      </c>
      <c r="O18" s="1443"/>
    </row>
    <row r="19" spans="1:15" ht="26.25" customHeight="1" x14ac:dyDescent="0.25">
      <c r="A19" s="1446"/>
      <c r="B19" s="1447"/>
      <c r="C19" s="1443" t="s">
        <v>869</v>
      </c>
      <c r="D19" s="1448">
        <f t="shared" si="0"/>
        <v>3.0210400000000002</v>
      </c>
      <c r="E19" s="1448">
        <f t="shared" si="0"/>
        <v>2.1055700000000002</v>
      </c>
      <c r="F19" s="1448">
        <f t="shared" si="0"/>
        <v>0.30355599999999999</v>
      </c>
      <c r="G19" s="1448">
        <f t="shared" si="0"/>
        <v>1.8100553333333336</v>
      </c>
      <c r="H19" s="1448">
        <f t="shared" si="0"/>
        <v>1.9005581000000003</v>
      </c>
      <c r="I19" s="1448">
        <f t="shared" si="0"/>
        <v>1.929765</v>
      </c>
      <c r="J19" s="1448">
        <f t="shared" si="0"/>
        <v>1.9955860050000003</v>
      </c>
      <c r="K19" s="1448">
        <f t="shared" si="0"/>
        <v>1.5988199999999999</v>
      </c>
      <c r="L19" s="1448">
        <f t="shared" si="0"/>
        <v>2.0953653052500005</v>
      </c>
      <c r="M19" s="1448"/>
      <c r="N19" s="1448">
        <f>N17</f>
        <v>2.2001335705125005</v>
      </c>
      <c r="O19" s="1443"/>
    </row>
    <row r="20" spans="1:15" ht="25.5" customHeight="1" x14ac:dyDescent="0.25">
      <c r="A20" s="1446" t="s">
        <v>114</v>
      </c>
      <c r="B20" s="1447" t="s">
        <v>871</v>
      </c>
      <c r="C20" s="1443" t="s">
        <v>868</v>
      </c>
      <c r="D20" s="1443"/>
      <c r="E20" s="1443"/>
      <c r="F20" s="1443"/>
      <c r="G20" s="1443"/>
      <c r="H20" s="1443"/>
      <c r="I20" s="1443"/>
      <c r="J20" s="1443"/>
      <c r="K20" s="1443"/>
      <c r="L20" s="1443"/>
      <c r="M20" s="1443"/>
      <c r="N20" s="1443"/>
      <c r="O20" s="1443"/>
    </row>
    <row r="21" spans="1:15" ht="23.25" customHeight="1" x14ac:dyDescent="0.25">
      <c r="A21" s="1446"/>
      <c r="B21" s="1447"/>
      <c r="C21" s="1443" t="s">
        <v>869</v>
      </c>
      <c r="D21" s="1443"/>
      <c r="E21" s="1443"/>
      <c r="F21" s="1443"/>
      <c r="G21" s="1443"/>
      <c r="H21" s="1443"/>
      <c r="I21" s="1443"/>
      <c r="J21" s="1443"/>
      <c r="K21" s="1443"/>
      <c r="L21" s="1443"/>
      <c r="M21" s="1443"/>
      <c r="N21" s="1443"/>
      <c r="O21" s="1443"/>
    </row>
    <row r="22" spans="1:15" ht="29.25" customHeight="1" x14ac:dyDescent="0.25">
      <c r="A22" s="1446" t="s">
        <v>116</v>
      </c>
      <c r="B22" s="1447" t="s">
        <v>872</v>
      </c>
      <c r="C22" s="1443" t="s">
        <v>868</v>
      </c>
      <c r="D22" s="1443"/>
      <c r="E22" s="1443"/>
      <c r="F22" s="1443"/>
      <c r="G22" s="1443"/>
      <c r="H22" s="1443"/>
      <c r="I22" s="1443"/>
      <c r="J22" s="1443"/>
      <c r="K22" s="1443"/>
      <c r="L22" s="1443"/>
      <c r="M22" s="1443"/>
      <c r="N22" s="1443"/>
      <c r="O22" s="1443"/>
    </row>
    <row r="23" spans="1:15" ht="32.25" customHeight="1" x14ac:dyDescent="0.25">
      <c r="A23" s="1446"/>
      <c r="B23" s="1447"/>
      <c r="C23" s="1443" t="s">
        <v>869</v>
      </c>
      <c r="D23" s="1443"/>
      <c r="E23" s="1443"/>
      <c r="F23" s="1443"/>
      <c r="G23" s="1443"/>
      <c r="H23" s="1443"/>
      <c r="I23" s="1443"/>
      <c r="J23" s="1443"/>
      <c r="K23" s="1443"/>
      <c r="L23" s="1443"/>
      <c r="M23" s="1443"/>
      <c r="N23" s="1443"/>
      <c r="O23" s="1443"/>
    </row>
    <row r="24" spans="1:15" ht="24.75" customHeight="1" x14ac:dyDescent="0.25">
      <c r="A24" s="1446" t="s">
        <v>873</v>
      </c>
      <c r="B24" s="1447" t="s">
        <v>874</v>
      </c>
      <c r="C24" s="1443" t="s">
        <v>868</v>
      </c>
      <c r="D24" s="1443"/>
      <c r="E24" s="1443"/>
      <c r="F24" s="1443"/>
      <c r="G24" s="1443"/>
      <c r="H24" s="1443"/>
      <c r="I24" s="1443"/>
      <c r="J24" s="1443"/>
      <c r="K24" s="1443"/>
      <c r="L24" s="1443"/>
      <c r="M24" s="1443"/>
      <c r="N24" s="1443"/>
      <c r="O24" s="1443"/>
    </row>
    <row r="25" spans="1:15" ht="24.75" customHeight="1" x14ac:dyDescent="0.25">
      <c r="A25" s="1446"/>
      <c r="B25" s="1447"/>
      <c r="C25" s="1443" t="s">
        <v>869</v>
      </c>
      <c r="D25" s="1443"/>
      <c r="E25" s="1443"/>
      <c r="F25" s="1443"/>
      <c r="G25" s="1443"/>
      <c r="H25" s="1443"/>
      <c r="I25" s="1443"/>
      <c r="J25" s="1443"/>
      <c r="K25" s="1443"/>
      <c r="L25" s="1443"/>
      <c r="M25" s="1443"/>
      <c r="N25" s="1443"/>
      <c r="O25" s="1443"/>
    </row>
    <row r="26" spans="1:15" ht="39.75" customHeight="1" x14ac:dyDescent="0.25">
      <c r="A26" s="1446" t="s">
        <v>118</v>
      </c>
      <c r="B26" s="1447" t="s">
        <v>875</v>
      </c>
      <c r="C26" s="1443" t="s">
        <v>868</v>
      </c>
      <c r="D26" s="1448">
        <f>D18</f>
        <v>739</v>
      </c>
      <c r="E26" s="1448">
        <f t="shared" ref="E26:N27" si="1">E18</f>
        <v>426</v>
      </c>
      <c r="F26" s="1448">
        <f t="shared" si="1"/>
        <v>62</v>
      </c>
      <c r="G26" s="1448">
        <f t="shared" si="1"/>
        <v>409</v>
      </c>
      <c r="H26" s="1448">
        <f t="shared" si="1"/>
        <v>429.45000000000005</v>
      </c>
      <c r="I26" s="1448">
        <f>I16</f>
        <v>346</v>
      </c>
      <c r="J26" s="1448">
        <f t="shared" si="1"/>
        <v>450.92250000000007</v>
      </c>
      <c r="K26" s="1448">
        <f>K16</f>
        <v>246</v>
      </c>
      <c r="L26" s="1448">
        <f t="shared" si="1"/>
        <v>473.46862500000009</v>
      </c>
      <c r="M26" s="1448"/>
      <c r="N26" s="1448">
        <f t="shared" si="1"/>
        <v>497.14205625000011</v>
      </c>
      <c r="O26" s="1448"/>
    </row>
    <row r="27" spans="1:15" ht="45" customHeight="1" x14ac:dyDescent="0.25">
      <c r="A27" s="1446"/>
      <c r="B27" s="1447"/>
      <c r="C27" s="1443" t="s">
        <v>869</v>
      </c>
      <c r="D27" s="1448">
        <f>D19</f>
        <v>3.0210400000000002</v>
      </c>
      <c r="E27" s="1448">
        <f t="shared" si="1"/>
        <v>2.1055700000000002</v>
      </c>
      <c r="F27" s="1448">
        <f t="shared" si="1"/>
        <v>0.30355599999999999</v>
      </c>
      <c r="G27" s="1448">
        <f t="shared" si="1"/>
        <v>1.8100553333333336</v>
      </c>
      <c r="H27" s="1448">
        <f t="shared" si="1"/>
        <v>1.9005581000000003</v>
      </c>
      <c r="I27" s="1448">
        <f>I17</f>
        <v>1.929765</v>
      </c>
      <c r="J27" s="1448">
        <f t="shared" si="1"/>
        <v>1.9955860050000003</v>
      </c>
      <c r="K27" s="1448">
        <f>K17</f>
        <v>1.5988199999999999</v>
      </c>
      <c r="L27" s="1448">
        <f t="shared" si="1"/>
        <v>2.0953653052500005</v>
      </c>
      <c r="M27" s="1448"/>
      <c r="N27" s="1448">
        <f t="shared" si="1"/>
        <v>2.2001335705125005</v>
      </c>
      <c r="O27" s="1448"/>
    </row>
    <row r="28" spans="1:15" ht="28.5" customHeight="1" x14ac:dyDescent="0.25">
      <c r="A28" s="1446" t="s">
        <v>120</v>
      </c>
      <c r="B28" s="1447" t="s">
        <v>870</v>
      </c>
      <c r="C28" s="1443" t="s">
        <v>868</v>
      </c>
      <c r="D28" s="1448">
        <f>D26</f>
        <v>739</v>
      </c>
      <c r="E28" s="1448">
        <f t="shared" ref="E28:N29" si="2">E26</f>
        <v>426</v>
      </c>
      <c r="F28" s="1448">
        <f t="shared" si="2"/>
        <v>62</v>
      </c>
      <c r="G28" s="1448">
        <f t="shared" si="2"/>
        <v>409</v>
      </c>
      <c r="H28" s="1448">
        <f t="shared" si="2"/>
        <v>429.45000000000005</v>
      </c>
      <c r="I28" s="1448">
        <f>I18</f>
        <v>346</v>
      </c>
      <c r="J28" s="1448">
        <f t="shared" si="2"/>
        <v>450.92250000000007</v>
      </c>
      <c r="K28" s="1448">
        <f>K18</f>
        <v>246</v>
      </c>
      <c r="L28" s="1448">
        <f t="shared" si="2"/>
        <v>473.46862500000009</v>
      </c>
      <c r="M28" s="1448"/>
      <c r="N28" s="1448">
        <f t="shared" si="2"/>
        <v>497.14205625000011</v>
      </c>
      <c r="O28" s="1443"/>
    </row>
    <row r="29" spans="1:15" ht="26.25" customHeight="1" x14ac:dyDescent="0.25">
      <c r="A29" s="1446"/>
      <c r="B29" s="1447"/>
      <c r="C29" s="1443" t="s">
        <v>869</v>
      </c>
      <c r="D29" s="1448">
        <f>D27</f>
        <v>3.0210400000000002</v>
      </c>
      <c r="E29" s="1448">
        <f t="shared" si="2"/>
        <v>2.1055700000000002</v>
      </c>
      <c r="F29" s="1448">
        <f t="shared" si="2"/>
        <v>0.30355599999999999</v>
      </c>
      <c r="G29" s="1448">
        <f t="shared" si="2"/>
        <v>1.8100553333333336</v>
      </c>
      <c r="H29" s="1448">
        <f t="shared" si="2"/>
        <v>1.9005581000000003</v>
      </c>
      <c r="I29" s="1448">
        <f>I19</f>
        <v>1.929765</v>
      </c>
      <c r="J29" s="1448">
        <f t="shared" si="2"/>
        <v>1.9955860050000003</v>
      </c>
      <c r="K29" s="1448">
        <f>K19</f>
        <v>1.5988199999999999</v>
      </c>
      <c r="L29" s="1448">
        <f t="shared" si="2"/>
        <v>2.0953653052500005</v>
      </c>
      <c r="M29" s="1448"/>
      <c r="N29" s="1448">
        <f t="shared" si="2"/>
        <v>2.2001335705125005</v>
      </c>
      <c r="O29" s="1443"/>
    </row>
    <row r="30" spans="1:15" ht="30.75" customHeight="1" x14ac:dyDescent="0.25">
      <c r="A30" s="1446" t="s">
        <v>122</v>
      </c>
      <c r="B30" s="1447" t="s">
        <v>871</v>
      </c>
      <c r="C30" s="1443" t="s">
        <v>868</v>
      </c>
      <c r="D30" s="1443"/>
      <c r="E30" s="1443"/>
      <c r="F30" s="1443"/>
      <c r="G30" s="1443"/>
      <c r="H30" s="1443"/>
      <c r="I30" s="1443"/>
      <c r="J30" s="1443"/>
      <c r="K30" s="1443"/>
      <c r="L30" s="1443"/>
      <c r="M30" s="1443"/>
      <c r="N30" s="1443"/>
      <c r="O30" s="1443"/>
    </row>
    <row r="31" spans="1:15" ht="30.75" customHeight="1" x14ac:dyDescent="0.25">
      <c r="A31" s="1446"/>
      <c r="B31" s="1447"/>
      <c r="C31" s="1443" t="s">
        <v>869</v>
      </c>
      <c r="D31" s="1443"/>
      <c r="E31" s="1443"/>
      <c r="F31" s="1443"/>
      <c r="G31" s="1443"/>
      <c r="H31" s="1443"/>
      <c r="I31" s="1443"/>
      <c r="J31" s="1443"/>
      <c r="K31" s="1443"/>
      <c r="L31" s="1443"/>
      <c r="M31" s="1443"/>
      <c r="N31" s="1443"/>
      <c r="O31" s="1443"/>
    </row>
    <row r="32" spans="1:15" ht="30.75" customHeight="1" x14ac:dyDescent="0.25">
      <c r="A32" s="1446" t="s">
        <v>876</v>
      </c>
      <c r="B32" s="1447" t="s">
        <v>872</v>
      </c>
      <c r="C32" s="1443" t="s">
        <v>868</v>
      </c>
      <c r="D32" s="1443"/>
      <c r="E32" s="1443"/>
      <c r="F32" s="1443"/>
      <c r="G32" s="1443"/>
      <c r="H32" s="1443"/>
      <c r="I32" s="1443"/>
      <c r="J32" s="1443"/>
      <c r="K32" s="1443"/>
      <c r="L32" s="1443"/>
      <c r="M32" s="1443"/>
      <c r="N32" s="1443"/>
      <c r="O32" s="1443"/>
    </row>
    <row r="33" spans="1:15" ht="27.75" customHeight="1" x14ac:dyDescent="0.25">
      <c r="A33" s="1446"/>
      <c r="B33" s="1447"/>
      <c r="C33" s="1443" t="s">
        <v>869</v>
      </c>
      <c r="D33" s="1443"/>
      <c r="E33" s="1443"/>
      <c r="F33" s="1443"/>
      <c r="G33" s="1443"/>
      <c r="H33" s="1443"/>
      <c r="I33" s="1443"/>
      <c r="J33" s="1443"/>
      <c r="K33" s="1443"/>
      <c r="L33" s="1443"/>
      <c r="M33" s="1443"/>
      <c r="N33" s="1443"/>
      <c r="O33" s="1443"/>
    </row>
    <row r="34" spans="1:15" ht="30.75" customHeight="1" x14ac:dyDescent="0.25">
      <c r="A34" s="1446" t="s">
        <v>877</v>
      </c>
      <c r="B34" s="1447" t="s">
        <v>874</v>
      </c>
      <c r="C34" s="1443" t="s">
        <v>868</v>
      </c>
      <c r="D34" s="1443"/>
      <c r="E34" s="1443"/>
      <c r="F34" s="1443"/>
      <c r="G34" s="1443"/>
      <c r="H34" s="1443"/>
      <c r="I34" s="1443"/>
      <c r="J34" s="1443"/>
      <c r="K34" s="1443"/>
      <c r="L34" s="1443"/>
      <c r="M34" s="1443"/>
      <c r="N34" s="1443"/>
      <c r="O34" s="1443"/>
    </row>
    <row r="35" spans="1:15" ht="32.25" customHeight="1" x14ac:dyDescent="0.25">
      <c r="A35" s="1446"/>
      <c r="B35" s="1447"/>
      <c r="C35" s="1443" t="s">
        <v>869</v>
      </c>
      <c r="D35" s="1443"/>
      <c r="E35" s="1443"/>
      <c r="F35" s="1443"/>
      <c r="G35" s="1443"/>
      <c r="H35" s="1443"/>
      <c r="I35" s="1443"/>
      <c r="J35" s="1443"/>
      <c r="K35" s="1443"/>
      <c r="L35" s="1443"/>
      <c r="M35" s="1443"/>
      <c r="N35" s="1443"/>
      <c r="O35" s="1443"/>
    </row>
    <row r="36" spans="1:15" ht="40.5" customHeight="1" x14ac:dyDescent="0.25">
      <c r="A36" s="1446" t="s">
        <v>124</v>
      </c>
      <c r="B36" s="1447" t="s">
        <v>878</v>
      </c>
      <c r="C36" s="1443" t="s">
        <v>868</v>
      </c>
      <c r="D36" s="1448">
        <f>D26</f>
        <v>739</v>
      </c>
      <c r="E36" s="1448">
        <f t="shared" ref="E36:N37" si="3">E26</f>
        <v>426</v>
      </c>
      <c r="F36" s="1448">
        <f t="shared" si="3"/>
        <v>62</v>
      </c>
      <c r="G36" s="1448">
        <f t="shared" si="3"/>
        <v>409</v>
      </c>
      <c r="H36" s="1448">
        <f t="shared" si="3"/>
        <v>429.45000000000005</v>
      </c>
      <c r="I36" s="1448">
        <f>34+275</f>
        <v>309</v>
      </c>
      <c r="J36" s="1448">
        <f t="shared" si="3"/>
        <v>450.92250000000007</v>
      </c>
      <c r="K36" s="1448">
        <f>59+147+22</f>
        <v>228</v>
      </c>
      <c r="L36" s="1448">
        <f t="shared" si="3"/>
        <v>473.46862500000009</v>
      </c>
      <c r="M36" s="1448"/>
      <c r="N36" s="1448">
        <f t="shared" si="3"/>
        <v>497.14205625000011</v>
      </c>
      <c r="O36" s="1443"/>
    </row>
    <row r="37" spans="1:15" ht="33" customHeight="1" x14ac:dyDescent="0.25">
      <c r="A37" s="1446"/>
      <c r="B37" s="1447"/>
      <c r="C37" s="1443" t="s">
        <v>869</v>
      </c>
      <c r="D37" s="1448">
        <f>D27</f>
        <v>3.0210400000000002</v>
      </c>
      <c r="E37" s="1448">
        <f t="shared" si="3"/>
        <v>2.1055700000000002</v>
      </c>
      <c r="F37" s="1448">
        <f t="shared" si="3"/>
        <v>0.30355599999999999</v>
      </c>
      <c r="G37" s="1448">
        <f t="shared" si="3"/>
        <v>1.8100553333333336</v>
      </c>
      <c r="H37" s="1448">
        <f t="shared" si="3"/>
        <v>1.9005581000000003</v>
      </c>
      <c r="I37" s="1448">
        <f>0.1914+1.52</f>
        <v>1.7114</v>
      </c>
      <c r="J37" s="1448">
        <f t="shared" si="3"/>
        <v>1.9955860050000003</v>
      </c>
      <c r="K37" s="1448">
        <f>0.314435+0.9675+0.174</f>
        <v>1.455935</v>
      </c>
      <c r="L37" s="1448">
        <f t="shared" si="3"/>
        <v>2.0953653052500005</v>
      </c>
      <c r="M37" s="1448"/>
      <c r="N37" s="1448">
        <f t="shared" si="3"/>
        <v>2.2001335705125005</v>
      </c>
      <c r="O37" s="1443"/>
    </row>
    <row r="38" spans="1:15" ht="27" customHeight="1" x14ac:dyDescent="0.25">
      <c r="A38" s="1446" t="s">
        <v>879</v>
      </c>
      <c r="B38" s="1447" t="s">
        <v>870</v>
      </c>
      <c r="C38" s="1443" t="s">
        <v>868</v>
      </c>
      <c r="D38" s="1448">
        <f>D36</f>
        <v>739</v>
      </c>
      <c r="E38" s="1448">
        <f t="shared" ref="E38:N39" si="4">E36</f>
        <v>426</v>
      </c>
      <c r="F38" s="1448">
        <f t="shared" si="4"/>
        <v>62</v>
      </c>
      <c r="G38" s="1448">
        <f t="shared" si="4"/>
        <v>409</v>
      </c>
      <c r="H38" s="1448">
        <f t="shared" si="4"/>
        <v>429.45000000000005</v>
      </c>
      <c r="I38" s="1448">
        <f>I36</f>
        <v>309</v>
      </c>
      <c r="J38" s="1448">
        <f t="shared" si="4"/>
        <v>450.92250000000007</v>
      </c>
      <c r="K38" s="1448">
        <f>K36</f>
        <v>228</v>
      </c>
      <c r="L38" s="1448">
        <f t="shared" si="4"/>
        <v>473.46862500000009</v>
      </c>
      <c r="M38" s="1448"/>
      <c r="N38" s="1448">
        <f t="shared" si="4"/>
        <v>497.14205625000011</v>
      </c>
      <c r="O38" s="1443"/>
    </row>
    <row r="39" spans="1:15" ht="30.75" customHeight="1" x14ac:dyDescent="0.25">
      <c r="A39" s="1446"/>
      <c r="B39" s="1447"/>
      <c r="C39" s="1443" t="s">
        <v>869</v>
      </c>
      <c r="D39" s="1448">
        <f>D37</f>
        <v>3.0210400000000002</v>
      </c>
      <c r="E39" s="1448">
        <f t="shared" si="4"/>
        <v>2.1055700000000002</v>
      </c>
      <c r="F39" s="1448">
        <f t="shared" si="4"/>
        <v>0.30355599999999999</v>
      </c>
      <c r="G39" s="1448">
        <f t="shared" si="4"/>
        <v>1.8100553333333336</v>
      </c>
      <c r="H39" s="1448">
        <f t="shared" si="4"/>
        <v>1.9005581000000003</v>
      </c>
      <c r="I39" s="1448">
        <f>I37</f>
        <v>1.7114</v>
      </c>
      <c r="J39" s="1448">
        <f t="shared" si="4"/>
        <v>1.9955860050000003</v>
      </c>
      <c r="K39" s="1448">
        <f>K37</f>
        <v>1.455935</v>
      </c>
      <c r="L39" s="1448">
        <f t="shared" si="4"/>
        <v>2.0953653052500005</v>
      </c>
      <c r="M39" s="1448"/>
      <c r="N39" s="1448">
        <f t="shared" si="4"/>
        <v>2.2001335705125005</v>
      </c>
      <c r="O39" s="1443"/>
    </row>
    <row r="40" spans="1:15" ht="30.75" customHeight="1" x14ac:dyDescent="0.25">
      <c r="A40" s="1446" t="s">
        <v>880</v>
      </c>
      <c r="B40" s="1447" t="s">
        <v>871</v>
      </c>
      <c r="C40" s="1443" t="s">
        <v>868</v>
      </c>
      <c r="D40" s="1443"/>
      <c r="E40" s="1443"/>
      <c r="F40" s="1443"/>
      <c r="G40" s="1443"/>
      <c r="H40" s="1443"/>
      <c r="I40" s="1443"/>
      <c r="J40" s="1443"/>
      <c r="K40" s="1443"/>
      <c r="L40" s="1443"/>
      <c r="M40" s="1443"/>
      <c r="N40" s="1443"/>
      <c r="O40" s="1443"/>
    </row>
    <row r="41" spans="1:15" ht="29.25" customHeight="1" x14ac:dyDescent="0.25">
      <c r="A41" s="1446"/>
      <c r="B41" s="1447"/>
      <c r="C41" s="1443" t="s">
        <v>869</v>
      </c>
      <c r="D41" s="1443"/>
      <c r="E41" s="1443"/>
      <c r="F41" s="1443"/>
      <c r="G41" s="1443"/>
      <c r="H41" s="1443"/>
      <c r="I41" s="1443"/>
      <c r="J41" s="1443"/>
      <c r="K41" s="1443"/>
      <c r="L41" s="1443"/>
      <c r="M41" s="1443"/>
      <c r="N41" s="1443"/>
      <c r="O41" s="1443"/>
    </row>
    <row r="42" spans="1:15" ht="31.5" customHeight="1" x14ac:dyDescent="0.25">
      <c r="A42" s="1446" t="s">
        <v>881</v>
      </c>
      <c r="B42" s="1447" t="s">
        <v>872</v>
      </c>
      <c r="C42" s="1443" t="s">
        <v>868</v>
      </c>
      <c r="D42" s="1443"/>
      <c r="E42" s="1443"/>
      <c r="F42" s="1443"/>
      <c r="G42" s="1443"/>
      <c r="H42" s="1443"/>
      <c r="I42" s="1443"/>
      <c r="J42" s="1443"/>
      <c r="K42" s="1443"/>
      <c r="L42" s="1443"/>
      <c r="M42" s="1443"/>
      <c r="N42" s="1443"/>
      <c r="O42" s="1443"/>
    </row>
    <row r="43" spans="1:15" ht="30.75" customHeight="1" x14ac:dyDescent="0.25">
      <c r="A43" s="1446"/>
      <c r="B43" s="1447"/>
      <c r="C43" s="1443" t="s">
        <v>869</v>
      </c>
      <c r="D43" s="1443"/>
      <c r="E43" s="1443"/>
      <c r="F43" s="1443"/>
      <c r="G43" s="1443"/>
      <c r="H43" s="1443"/>
      <c r="I43" s="1443"/>
      <c r="J43" s="1443"/>
      <c r="K43" s="1443"/>
      <c r="L43" s="1443"/>
      <c r="M43" s="1443"/>
      <c r="N43" s="1443"/>
      <c r="O43" s="1443"/>
    </row>
    <row r="44" spans="1:15" ht="27.75" customHeight="1" x14ac:dyDescent="0.25">
      <c r="A44" s="1446" t="s">
        <v>882</v>
      </c>
      <c r="B44" s="1447" t="s">
        <v>874</v>
      </c>
      <c r="C44" s="1443" t="s">
        <v>868</v>
      </c>
      <c r="D44" s="1443"/>
      <c r="E44" s="1443"/>
      <c r="F44" s="1443"/>
      <c r="G44" s="1443"/>
      <c r="H44" s="1443"/>
      <c r="I44" s="1443"/>
      <c r="J44" s="1443"/>
      <c r="K44" s="1443"/>
      <c r="L44" s="1443"/>
      <c r="M44" s="1443"/>
      <c r="N44" s="1443"/>
      <c r="O44" s="1443"/>
    </row>
    <row r="45" spans="1:15" ht="27.75" customHeight="1" x14ac:dyDescent="0.25">
      <c r="A45" s="1446"/>
      <c r="B45" s="1447"/>
      <c r="C45" s="1443" t="s">
        <v>869</v>
      </c>
      <c r="D45" s="1443"/>
      <c r="E45" s="1443"/>
      <c r="F45" s="1443"/>
      <c r="G45" s="1443"/>
      <c r="H45" s="1443"/>
      <c r="I45" s="1443"/>
      <c r="J45" s="1449"/>
      <c r="K45" s="1449"/>
      <c r="L45" s="1449"/>
      <c r="M45" s="1449"/>
      <c r="N45" s="1449"/>
      <c r="O45" s="1449"/>
    </row>
    <row r="46" spans="1:15" ht="102.75" customHeight="1" x14ac:dyDescent="0.25">
      <c r="A46" s="1444" t="s">
        <v>126</v>
      </c>
      <c r="B46" s="1449" t="s">
        <v>883</v>
      </c>
      <c r="C46" s="1443" t="s">
        <v>884</v>
      </c>
      <c r="D46" s="1443"/>
      <c r="E46" s="1443"/>
      <c r="F46" s="1443"/>
      <c r="G46" s="1443"/>
      <c r="H46" s="1443"/>
      <c r="I46" s="1443"/>
      <c r="J46" s="1449"/>
      <c r="K46" s="1449"/>
      <c r="L46" s="1449"/>
      <c r="M46" s="1449"/>
      <c r="N46" s="1449"/>
      <c r="O46" s="1449"/>
    </row>
    <row r="47" spans="1:15" ht="39.75" customHeight="1" x14ac:dyDescent="0.25">
      <c r="A47" s="1444" t="s">
        <v>283</v>
      </c>
      <c r="B47" s="1449" t="s">
        <v>885</v>
      </c>
      <c r="C47" s="1443" t="s">
        <v>884</v>
      </c>
      <c r="D47" s="1443"/>
      <c r="E47" s="1443"/>
      <c r="F47" s="1443"/>
      <c r="G47" s="1443"/>
      <c r="H47" s="1443"/>
      <c r="I47" s="1443"/>
      <c r="J47" s="1449"/>
      <c r="K47" s="1449"/>
      <c r="L47" s="1449"/>
      <c r="M47" s="1449"/>
      <c r="N47" s="1449"/>
      <c r="O47" s="1449"/>
    </row>
    <row r="48" spans="1:15" ht="31.5" x14ac:dyDescent="0.25">
      <c r="A48" s="1444" t="s">
        <v>128</v>
      </c>
      <c r="B48" s="1449" t="s">
        <v>886</v>
      </c>
      <c r="C48" s="1443" t="s">
        <v>884</v>
      </c>
      <c r="D48" s="1443"/>
      <c r="E48" s="1443"/>
      <c r="F48" s="1443"/>
      <c r="G48" s="1443"/>
      <c r="H48" s="1443"/>
      <c r="I48" s="1443"/>
      <c r="J48" s="1449"/>
      <c r="K48" s="1449"/>
      <c r="L48" s="1449"/>
      <c r="M48" s="1449"/>
      <c r="N48" s="1449"/>
      <c r="O48" s="1449"/>
    </row>
    <row r="49" spans="1:15" ht="54.75" customHeight="1" x14ac:dyDescent="0.25">
      <c r="A49" s="1444" t="s">
        <v>887</v>
      </c>
      <c r="B49" s="1449" t="s">
        <v>888</v>
      </c>
      <c r="C49" s="1443" t="s">
        <v>884</v>
      </c>
      <c r="D49" s="1443"/>
      <c r="E49" s="1443"/>
      <c r="F49" s="1443"/>
      <c r="G49" s="1443"/>
      <c r="H49" s="1443"/>
      <c r="I49" s="1443"/>
      <c r="J49" s="1449"/>
      <c r="K49" s="1449"/>
      <c r="L49" s="1449"/>
      <c r="M49" s="1449"/>
      <c r="N49" s="1449"/>
      <c r="O49" s="1449"/>
    </row>
    <row r="50" spans="1:15" ht="48.75" customHeight="1" x14ac:dyDescent="0.25">
      <c r="A50" s="1444" t="s">
        <v>889</v>
      </c>
      <c r="B50" s="1449" t="s">
        <v>890</v>
      </c>
      <c r="C50" s="1443" t="s">
        <v>884</v>
      </c>
      <c r="D50" s="1443"/>
      <c r="E50" s="1443"/>
      <c r="F50" s="1443"/>
      <c r="G50" s="1443"/>
      <c r="H50" s="1443"/>
      <c r="I50" s="1443"/>
      <c r="J50" s="1449"/>
      <c r="K50" s="1449"/>
      <c r="L50" s="1449"/>
      <c r="M50" s="1449"/>
      <c r="N50" s="1449"/>
      <c r="O50" s="1449"/>
    </row>
    <row r="51" spans="1:15" ht="29.25" customHeight="1" x14ac:dyDescent="0.25">
      <c r="A51" s="1446" t="s">
        <v>891</v>
      </c>
      <c r="B51" s="1447" t="s">
        <v>892</v>
      </c>
      <c r="C51" s="1443" t="s">
        <v>342</v>
      </c>
      <c r="D51" s="1443"/>
      <c r="E51" s="1443"/>
      <c r="F51" s="1443"/>
      <c r="G51" s="1443"/>
      <c r="H51" s="1443"/>
      <c r="I51" s="1443"/>
      <c r="J51" s="1449"/>
      <c r="K51" s="1449"/>
      <c r="L51" s="1449"/>
      <c r="M51" s="1449"/>
      <c r="N51" s="1449"/>
      <c r="O51" s="1449"/>
    </row>
    <row r="52" spans="1:15" ht="27.75" customHeight="1" x14ac:dyDescent="0.25">
      <c r="A52" s="1446"/>
      <c r="B52" s="1447"/>
      <c r="C52" s="1443" t="s">
        <v>893</v>
      </c>
      <c r="D52" s="1443"/>
      <c r="E52" s="1443"/>
      <c r="F52" s="1443"/>
      <c r="G52" s="1443"/>
      <c r="H52" s="1443"/>
      <c r="I52" s="1443"/>
      <c r="J52" s="1449"/>
      <c r="K52" s="1449"/>
      <c r="L52" s="1449"/>
      <c r="M52" s="1449"/>
      <c r="N52" s="1449"/>
      <c r="O52" s="1449"/>
    </row>
    <row r="53" spans="1:15" ht="27.75" customHeight="1" x14ac:dyDescent="0.25">
      <c r="A53" s="1446"/>
      <c r="B53" s="1447"/>
      <c r="C53" s="1443" t="s">
        <v>894</v>
      </c>
      <c r="D53" s="1443"/>
      <c r="E53" s="1443"/>
      <c r="F53" s="1443"/>
      <c r="G53" s="1443"/>
      <c r="H53" s="1443"/>
      <c r="I53" s="1443"/>
      <c r="J53" s="1449"/>
      <c r="K53" s="1449"/>
      <c r="L53" s="1449"/>
      <c r="M53" s="1449"/>
      <c r="N53" s="1449"/>
      <c r="O53" s="1449"/>
    </row>
    <row r="54" spans="1:15" ht="24" customHeight="1" x14ac:dyDescent="0.25">
      <c r="A54" s="1446"/>
      <c r="B54" s="1447"/>
      <c r="C54" s="1443" t="s">
        <v>895</v>
      </c>
      <c r="D54" s="1443"/>
      <c r="E54" s="1443"/>
      <c r="F54" s="1443"/>
      <c r="G54" s="1443"/>
      <c r="H54" s="1443"/>
      <c r="I54" s="1443"/>
      <c r="J54" s="1449"/>
      <c r="K54" s="1449"/>
      <c r="L54" s="1449"/>
      <c r="M54" s="1449"/>
      <c r="N54" s="1449"/>
      <c r="O54" s="1449"/>
    </row>
    <row r="55" spans="1:15" ht="15.75" x14ac:dyDescent="0.25">
      <c r="A55" s="1446" t="s">
        <v>896</v>
      </c>
      <c r="B55" s="1447" t="s">
        <v>871</v>
      </c>
      <c r="C55" s="1443" t="s">
        <v>342</v>
      </c>
      <c r="D55" s="1443"/>
      <c r="E55" s="1443"/>
      <c r="F55" s="1443"/>
      <c r="G55" s="1443"/>
      <c r="H55" s="1443"/>
      <c r="I55" s="1443"/>
      <c r="J55" s="1449"/>
      <c r="K55" s="1449"/>
      <c r="L55" s="1449"/>
      <c r="M55" s="1449"/>
      <c r="N55" s="1449"/>
      <c r="O55" s="1449"/>
    </row>
    <row r="56" spans="1:15" ht="15.75" x14ac:dyDescent="0.25">
      <c r="A56" s="1446"/>
      <c r="B56" s="1447"/>
      <c r="C56" s="1443" t="s">
        <v>893</v>
      </c>
      <c r="D56" s="1443"/>
      <c r="E56" s="1443"/>
      <c r="F56" s="1443"/>
      <c r="G56" s="1443"/>
      <c r="H56" s="1443"/>
      <c r="I56" s="1443"/>
      <c r="J56" s="1449"/>
      <c r="K56" s="1449"/>
      <c r="L56" s="1449"/>
      <c r="M56" s="1449"/>
      <c r="N56" s="1449"/>
      <c r="O56" s="1449"/>
    </row>
    <row r="57" spans="1:15" ht="15.75" x14ac:dyDescent="0.25">
      <c r="A57" s="1446"/>
      <c r="B57" s="1447"/>
      <c r="C57" s="1443" t="s">
        <v>894</v>
      </c>
      <c r="D57" s="1443"/>
      <c r="E57" s="1443"/>
      <c r="F57" s="1443"/>
      <c r="G57" s="1443"/>
      <c r="H57" s="1443"/>
      <c r="I57" s="1443"/>
      <c r="J57" s="1449"/>
      <c r="K57" s="1449"/>
      <c r="L57" s="1449"/>
      <c r="M57" s="1449"/>
      <c r="N57" s="1449"/>
      <c r="O57" s="1449"/>
    </row>
    <row r="58" spans="1:15" ht="18.75" x14ac:dyDescent="0.25">
      <c r="A58" s="1446"/>
      <c r="B58" s="1447"/>
      <c r="C58" s="1443" t="s">
        <v>895</v>
      </c>
      <c r="D58" s="1443"/>
      <c r="E58" s="1443"/>
      <c r="F58" s="1443"/>
      <c r="G58" s="1443"/>
      <c r="H58" s="1443"/>
      <c r="I58" s="1443"/>
      <c r="J58" s="1449"/>
      <c r="K58" s="1449"/>
      <c r="L58" s="1449"/>
      <c r="M58" s="1449"/>
      <c r="N58" s="1449"/>
      <c r="O58" s="1449"/>
    </row>
    <row r="59" spans="1:15" ht="15.75" x14ac:dyDescent="0.25">
      <c r="A59" s="1446" t="s">
        <v>897</v>
      </c>
      <c r="B59" s="1447" t="s">
        <v>872</v>
      </c>
      <c r="C59" s="1443" t="s">
        <v>342</v>
      </c>
      <c r="D59" s="1443"/>
      <c r="E59" s="1443"/>
      <c r="F59" s="1443"/>
      <c r="G59" s="1443"/>
      <c r="H59" s="1443"/>
      <c r="I59" s="1443"/>
      <c r="J59" s="1449"/>
      <c r="K59" s="1449"/>
      <c r="L59" s="1449"/>
      <c r="M59" s="1449"/>
      <c r="N59" s="1449"/>
      <c r="O59" s="1449"/>
    </row>
    <row r="60" spans="1:15" ht="15.75" x14ac:dyDescent="0.25">
      <c r="A60" s="1446"/>
      <c r="B60" s="1447"/>
      <c r="C60" s="1443" t="s">
        <v>893</v>
      </c>
      <c r="D60" s="1443"/>
      <c r="E60" s="1443"/>
      <c r="F60" s="1443"/>
      <c r="G60" s="1443"/>
      <c r="H60" s="1443"/>
      <c r="I60" s="1443"/>
      <c r="J60" s="1449"/>
      <c r="K60" s="1449"/>
      <c r="L60" s="1449"/>
      <c r="M60" s="1449"/>
      <c r="N60" s="1449"/>
      <c r="O60" s="1449"/>
    </row>
    <row r="61" spans="1:15" ht="15.75" x14ac:dyDescent="0.25">
      <c r="A61" s="1446"/>
      <c r="B61" s="1447"/>
      <c r="C61" s="1443" t="s">
        <v>894</v>
      </c>
      <c r="D61" s="1443"/>
      <c r="E61" s="1443"/>
      <c r="F61" s="1443"/>
      <c r="G61" s="1443"/>
      <c r="H61" s="1443"/>
      <c r="I61" s="1443"/>
      <c r="J61" s="1449"/>
      <c r="K61" s="1449"/>
      <c r="L61" s="1449"/>
      <c r="M61" s="1449"/>
      <c r="N61" s="1449"/>
      <c r="O61" s="1449"/>
    </row>
    <row r="62" spans="1:15" ht="18.75" x14ac:dyDescent="0.25">
      <c r="A62" s="1446"/>
      <c r="B62" s="1447"/>
      <c r="C62" s="1443" t="s">
        <v>895</v>
      </c>
      <c r="D62" s="1443"/>
      <c r="E62" s="1443"/>
      <c r="F62" s="1443"/>
      <c r="G62" s="1443"/>
      <c r="H62" s="1443"/>
      <c r="I62" s="1443"/>
      <c r="J62" s="1449"/>
      <c r="K62" s="1449"/>
      <c r="L62" s="1449"/>
      <c r="M62" s="1449"/>
      <c r="N62" s="1449"/>
      <c r="O62" s="1449"/>
    </row>
    <row r="63" spans="1:15" ht="15.75" x14ac:dyDescent="0.25">
      <c r="A63" s="1446" t="s">
        <v>898</v>
      </c>
      <c r="B63" s="1447" t="s">
        <v>874</v>
      </c>
      <c r="C63" s="1443" t="s">
        <v>342</v>
      </c>
      <c r="D63" s="1443"/>
      <c r="E63" s="1443"/>
      <c r="F63" s="1443"/>
      <c r="G63" s="1443"/>
      <c r="H63" s="1443"/>
      <c r="I63" s="1443"/>
      <c r="J63" s="1449"/>
      <c r="K63" s="1449"/>
      <c r="L63" s="1449"/>
      <c r="M63" s="1449"/>
      <c r="N63" s="1449"/>
      <c r="O63" s="1449"/>
    </row>
    <row r="64" spans="1:15" ht="15.75" x14ac:dyDescent="0.25">
      <c r="A64" s="1446"/>
      <c r="B64" s="1447"/>
      <c r="C64" s="1443" t="s">
        <v>893</v>
      </c>
      <c r="D64" s="1443"/>
      <c r="E64" s="1443"/>
      <c r="F64" s="1443"/>
      <c r="G64" s="1443"/>
      <c r="H64" s="1443"/>
      <c r="I64" s="1443"/>
      <c r="J64" s="1449"/>
      <c r="K64" s="1449"/>
      <c r="L64" s="1449"/>
      <c r="M64" s="1449"/>
      <c r="N64" s="1449"/>
      <c r="O64" s="1449"/>
    </row>
    <row r="65" spans="1:15" ht="29.25" customHeight="1" x14ac:dyDescent="0.25">
      <c r="A65" s="1446"/>
      <c r="B65" s="1447"/>
      <c r="C65" s="1443" t="s">
        <v>894</v>
      </c>
      <c r="D65" s="1443"/>
      <c r="E65" s="1443"/>
      <c r="F65" s="1443"/>
      <c r="G65" s="1443"/>
      <c r="H65" s="1443"/>
      <c r="I65" s="1443"/>
      <c r="J65" s="1449"/>
      <c r="K65" s="1449"/>
      <c r="L65" s="1449"/>
      <c r="M65" s="1449"/>
      <c r="N65" s="1449"/>
      <c r="O65" s="1449"/>
    </row>
    <row r="66" spans="1:15" ht="25.5" customHeight="1" x14ac:dyDescent="0.25">
      <c r="A66" s="1446"/>
      <c r="B66" s="1447"/>
      <c r="C66" s="1443" t="s">
        <v>895</v>
      </c>
      <c r="D66" s="1443"/>
      <c r="E66" s="1443"/>
      <c r="F66" s="1443"/>
      <c r="G66" s="1443"/>
      <c r="H66" s="1443"/>
      <c r="I66" s="1443"/>
      <c r="J66" s="1449"/>
      <c r="K66" s="1449"/>
      <c r="L66" s="1449"/>
      <c r="M66" s="1449"/>
      <c r="N66" s="1449"/>
      <c r="O66" s="1449"/>
    </row>
    <row r="67" spans="1:15" ht="27.75" customHeight="1" x14ac:dyDescent="0.25">
      <c r="A67" s="1446" t="s">
        <v>899</v>
      </c>
      <c r="B67" s="1447" t="s">
        <v>900</v>
      </c>
      <c r="C67" s="1443" t="s">
        <v>342</v>
      </c>
      <c r="D67" s="1449"/>
      <c r="E67" s="1449"/>
      <c r="F67" s="1449"/>
      <c r="G67" s="1449"/>
      <c r="H67" s="1449"/>
      <c r="I67" s="1449"/>
      <c r="J67" s="1449"/>
      <c r="K67" s="1449"/>
      <c r="L67" s="1449"/>
      <c r="M67" s="1449"/>
      <c r="N67" s="1449"/>
      <c r="O67" s="1449"/>
    </row>
    <row r="68" spans="1:15" ht="28.5" customHeight="1" x14ac:dyDescent="0.25">
      <c r="A68" s="1446"/>
      <c r="B68" s="1447"/>
      <c r="C68" s="1443" t="s">
        <v>893</v>
      </c>
      <c r="D68" s="1449"/>
      <c r="E68" s="1449"/>
      <c r="F68" s="1449"/>
      <c r="G68" s="1449"/>
      <c r="H68" s="1449"/>
      <c r="I68" s="1449"/>
      <c r="J68" s="1449"/>
      <c r="K68" s="1449"/>
      <c r="L68" s="1449"/>
      <c r="M68" s="1449"/>
      <c r="N68" s="1449"/>
      <c r="O68" s="1449"/>
    </row>
    <row r="69" spans="1:15" ht="24" customHeight="1" x14ac:dyDescent="0.25">
      <c r="A69" s="1446"/>
      <c r="B69" s="1447"/>
      <c r="C69" s="1443" t="s">
        <v>894</v>
      </c>
      <c r="D69" s="1449"/>
      <c r="E69" s="1449"/>
      <c r="F69" s="1449"/>
      <c r="G69" s="1449"/>
      <c r="H69" s="1449"/>
      <c r="I69" s="1449"/>
      <c r="J69" s="1449"/>
      <c r="K69" s="1449"/>
      <c r="L69" s="1449"/>
      <c r="M69" s="1449"/>
      <c r="N69" s="1449"/>
      <c r="O69" s="1449"/>
    </row>
    <row r="70" spans="1:15" ht="21.75" customHeight="1" x14ac:dyDescent="0.25">
      <c r="A70" s="1446"/>
      <c r="B70" s="1447"/>
      <c r="C70" s="1443" t="s">
        <v>895</v>
      </c>
      <c r="D70" s="1449"/>
      <c r="E70" s="1449"/>
      <c r="F70" s="1449"/>
      <c r="G70" s="1449"/>
      <c r="H70" s="1449"/>
      <c r="I70" s="1449"/>
      <c r="J70" s="1449"/>
      <c r="K70" s="1449"/>
      <c r="L70" s="1449"/>
      <c r="M70" s="1449"/>
      <c r="N70" s="1449"/>
      <c r="O70" s="1449"/>
    </row>
    <row r="71" spans="1:15" ht="15.75" x14ac:dyDescent="0.25">
      <c r="A71" s="1446" t="s">
        <v>901</v>
      </c>
      <c r="B71" s="1447" t="s">
        <v>871</v>
      </c>
      <c r="C71" s="1443" t="s">
        <v>342</v>
      </c>
      <c r="D71" s="1443"/>
      <c r="E71" s="1443"/>
      <c r="F71" s="1443"/>
      <c r="G71" s="1443"/>
      <c r="H71" s="1443"/>
      <c r="I71" s="1443"/>
      <c r="J71" s="1449"/>
      <c r="K71" s="1449"/>
      <c r="L71" s="1449"/>
      <c r="M71" s="1449"/>
      <c r="N71" s="1449"/>
      <c r="O71" s="1449"/>
    </row>
    <row r="72" spans="1:15" ht="15.75" x14ac:dyDescent="0.25">
      <c r="A72" s="1446"/>
      <c r="B72" s="1447"/>
      <c r="C72" s="1443" t="s">
        <v>893</v>
      </c>
      <c r="D72" s="1443"/>
      <c r="E72" s="1443"/>
      <c r="F72" s="1443"/>
      <c r="G72" s="1443"/>
      <c r="H72" s="1443"/>
      <c r="I72" s="1443"/>
      <c r="J72" s="1449"/>
      <c r="K72" s="1449"/>
      <c r="L72" s="1449"/>
      <c r="M72" s="1449"/>
      <c r="N72" s="1449"/>
      <c r="O72" s="1449"/>
    </row>
    <row r="73" spans="1:15" ht="15.75" x14ac:dyDescent="0.25">
      <c r="A73" s="1446"/>
      <c r="B73" s="1447"/>
      <c r="C73" s="1443" t="s">
        <v>894</v>
      </c>
      <c r="D73" s="1443"/>
      <c r="E73" s="1443"/>
      <c r="F73" s="1443"/>
      <c r="G73" s="1443"/>
      <c r="H73" s="1443"/>
      <c r="I73" s="1443"/>
      <c r="J73" s="1449"/>
      <c r="K73" s="1449"/>
      <c r="L73" s="1449"/>
      <c r="M73" s="1449"/>
      <c r="N73" s="1449"/>
      <c r="O73" s="1449"/>
    </row>
    <row r="74" spans="1:15" ht="15.75" x14ac:dyDescent="0.25">
      <c r="A74" s="1446"/>
      <c r="B74" s="1447"/>
      <c r="C74" s="1443" t="s">
        <v>343</v>
      </c>
      <c r="D74" s="1443"/>
      <c r="E74" s="1443"/>
      <c r="F74" s="1443"/>
      <c r="G74" s="1443"/>
      <c r="H74" s="1443"/>
      <c r="I74" s="1443"/>
      <c r="J74" s="1449"/>
      <c r="K74" s="1449"/>
      <c r="L74" s="1449"/>
      <c r="M74" s="1449"/>
      <c r="N74" s="1449"/>
      <c r="O74" s="1449"/>
    </row>
    <row r="75" spans="1:15" ht="15.75" x14ac:dyDescent="0.25">
      <c r="A75" s="1446" t="s">
        <v>902</v>
      </c>
      <c r="B75" s="1447" t="s">
        <v>872</v>
      </c>
      <c r="C75" s="1443" t="s">
        <v>342</v>
      </c>
      <c r="D75" s="1443"/>
      <c r="E75" s="1443"/>
      <c r="F75" s="1443"/>
      <c r="G75" s="1443"/>
      <c r="H75" s="1443"/>
      <c r="I75" s="1443"/>
      <c r="J75" s="1449"/>
      <c r="K75" s="1449"/>
      <c r="L75" s="1449"/>
      <c r="M75" s="1449"/>
      <c r="N75" s="1449"/>
      <c r="O75" s="1449"/>
    </row>
    <row r="76" spans="1:15" ht="15.75" x14ac:dyDescent="0.25">
      <c r="A76" s="1446"/>
      <c r="B76" s="1447"/>
      <c r="C76" s="1443" t="s">
        <v>893</v>
      </c>
      <c r="D76" s="1443"/>
      <c r="E76" s="1443"/>
      <c r="F76" s="1443"/>
      <c r="G76" s="1443"/>
      <c r="H76" s="1443"/>
      <c r="I76" s="1443"/>
      <c r="J76" s="1449"/>
      <c r="K76" s="1449"/>
      <c r="L76" s="1449"/>
      <c r="M76" s="1449"/>
      <c r="N76" s="1449"/>
      <c r="O76" s="1449"/>
    </row>
    <row r="77" spans="1:15" ht="15.75" x14ac:dyDescent="0.25">
      <c r="A77" s="1446"/>
      <c r="B77" s="1447"/>
      <c r="C77" s="1443" t="s">
        <v>894</v>
      </c>
      <c r="D77" s="1443"/>
      <c r="E77" s="1443"/>
      <c r="F77" s="1443"/>
      <c r="G77" s="1443"/>
      <c r="H77" s="1443"/>
      <c r="I77" s="1443"/>
      <c r="J77" s="1449"/>
      <c r="K77" s="1449"/>
      <c r="L77" s="1449"/>
      <c r="M77" s="1449"/>
      <c r="N77" s="1449"/>
      <c r="O77" s="1449"/>
    </row>
    <row r="78" spans="1:15" ht="18.75" x14ac:dyDescent="0.25">
      <c r="A78" s="1446"/>
      <c r="B78" s="1447"/>
      <c r="C78" s="1443" t="s">
        <v>895</v>
      </c>
      <c r="D78" s="1443"/>
      <c r="E78" s="1443"/>
      <c r="F78" s="1443"/>
      <c r="G78" s="1443"/>
      <c r="H78" s="1443"/>
      <c r="I78" s="1443"/>
      <c r="J78" s="1449"/>
      <c r="K78" s="1449"/>
      <c r="L78" s="1449"/>
      <c r="M78" s="1449"/>
      <c r="N78" s="1449"/>
      <c r="O78" s="1449"/>
    </row>
    <row r="79" spans="1:15" ht="15.75" x14ac:dyDescent="0.25">
      <c r="A79" s="1446" t="s">
        <v>903</v>
      </c>
      <c r="B79" s="1447" t="s">
        <v>874</v>
      </c>
      <c r="C79" s="1443" t="s">
        <v>342</v>
      </c>
      <c r="D79" s="1443"/>
      <c r="E79" s="1443"/>
      <c r="F79" s="1443"/>
      <c r="G79" s="1443"/>
      <c r="H79" s="1443"/>
      <c r="I79" s="1443"/>
      <c r="J79" s="1449"/>
      <c r="K79" s="1449"/>
      <c r="L79" s="1449"/>
      <c r="M79" s="1449"/>
      <c r="N79" s="1449"/>
      <c r="O79" s="1449"/>
    </row>
    <row r="80" spans="1:15" ht="15.75" x14ac:dyDescent="0.25">
      <c r="A80" s="1446"/>
      <c r="B80" s="1447"/>
      <c r="C80" s="1443" t="s">
        <v>893</v>
      </c>
      <c r="D80" s="1443"/>
      <c r="E80" s="1443"/>
      <c r="F80" s="1443"/>
      <c r="G80" s="1443"/>
      <c r="H80" s="1443"/>
      <c r="I80" s="1443"/>
      <c r="J80" s="1449"/>
      <c r="K80" s="1449"/>
      <c r="L80" s="1449"/>
      <c r="M80" s="1449"/>
      <c r="N80" s="1449"/>
      <c r="O80" s="1449"/>
    </row>
    <row r="81" spans="1:15" ht="15.75" x14ac:dyDescent="0.25">
      <c r="A81" s="1446"/>
      <c r="B81" s="1447"/>
      <c r="C81" s="1443" t="s">
        <v>894</v>
      </c>
      <c r="D81" s="1443"/>
      <c r="E81" s="1443"/>
      <c r="F81" s="1443"/>
      <c r="G81" s="1443"/>
      <c r="H81" s="1443"/>
      <c r="I81" s="1443"/>
      <c r="J81" s="1449"/>
      <c r="K81" s="1449"/>
      <c r="L81" s="1449"/>
      <c r="M81" s="1449"/>
      <c r="N81" s="1449"/>
      <c r="O81" s="1449"/>
    </row>
    <row r="82" spans="1:15" ht="20.25" customHeight="1" x14ac:dyDescent="0.25">
      <c r="A82" s="1446"/>
      <c r="B82" s="1447"/>
      <c r="C82" s="1443" t="s">
        <v>895</v>
      </c>
      <c r="D82" s="1443"/>
      <c r="E82" s="1443"/>
      <c r="F82" s="1443"/>
      <c r="G82" s="1443"/>
      <c r="H82" s="1443"/>
      <c r="I82" s="1443"/>
      <c r="J82" s="1449"/>
      <c r="K82" s="1449"/>
      <c r="L82" s="1449"/>
      <c r="M82" s="1449"/>
      <c r="N82" s="1449"/>
      <c r="O82" s="1449"/>
    </row>
    <row r="83" spans="1:15" ht="89.25" customHeight="1" x14ac:dyDescent="0.25">
      <c r="A83" s="1444" t="s">
        <v>130</v>
      </c>
      <c r="B83" s="1445" t="s">
        <v>904</v>
      </c>
      <c r="C83" s="1443" t="s">
        <v>190</v>
      </c>
      <c r="D83" s="1443" t="s">
        <v>190</v>
      </c>
      <c r="E83" s="1443" t="s">
        <v>190</v>
      </c>
      <c r="F83" s="1443" t="s">
        <v>190</v>
      </c>
      <c r="G83" s="1443" t="s">
        <v>190</v>
      </c>
      <c r="H83" s="1443" t="s">
        <v>190</v>
      </c>
      <c r="I83" s="1443" t="s">
        <v>190</v>
      </c>
      <c r="J83" s="1443" t="s">
        <v>190</v>
      </c>
      <c r="K83" s="1443" t="s">
        <v>190</v>
      </c>
      <c r="L83" s="1443" t="s">
        <v>190</v>
      </c>
      <c r="M83" s="1443" t="s">
        <v>190</v>
      </c>
      <c r="N83" s="1443" t="s">
        <v>190</v>
      </c>
      <c r="O83" s="1443" t="s">
        <v>190</v>
      </c>
    </row>
    <row r="84" spans="1:15" ht="50.25" customHeight="1" x14ac:dyDescent="0.25">
      <c r="A84" s="1446" t="s">
        <v>132</v>
      </c>
      <c r="B84" s="1447" t="s">
        <v>867</v>
      </c>
      <c r="C84" s="1443" t="s">
        <v>868</v>
      </c>
      <c r="D84" s="1448">
        <f>26+2</f>
        <v>28</v>
      </c>
      <c r="E84" s="1448">
        <f>29</f>
        <v>29</v>
      </c>
      <c r="F84" s="1448">
        <f>23+22</f>
        <v>45</v>
      </c>
      <c r="G84" s="1448">
        <f>(D84+E84+F84)/3</f>
        <v>34</v>
      </c>
      <c r="H84" s="1448">
        <f>G84*1.1</f>
        <v>37.400000000000006</v>
      </c>
      <c r="I84" s="1450">
        <f>27+2</f>
        <v>29</v>
      </c>
      <c r="J84" s="1448">
        <f>H84*1.05</f>
        <v>39.27000000000001</v>
      </c>
      <c r="K84" s="1448">
        <f>18</f>
        <v>18</v>
      </c>
      <c r="L84" s="1448">
        <f>J84*1.05</f>
        <v>41.233500000000014</v>
      </c>
      <c r="M84" s="1448"/>
      <c r="N84" s="1448">
        <f>L84*1.05</f>
        <v>43.295175000000015</v>
      </c>
      <c r="O84" s="1443"/>
    </row>
    <row r="85" spans="1:15" ht="40.5" customHeight="1" x14ac:dyDescent="0.25">
      <c r="A85" s="1446"/>
      <c r="B85" s="1447"/>
      <c r="C85" s="1443" t="s">
        <v>869</v>
      </c>
      <c r="D85" s="1448">
        <f>1.1714+0.06</f>
        <v>1.2314000000000001</v>
      </c>
      <c r="E85" s="1448">
        <f>1.6537</f>
        <v>1.6536999999999999</v>
      </c>
      <c r="F85" s="1448">
        <f>1.20682+1.1848</f>
        <v>2.3916200000000001</v>
      </c>
      <c r="G85" s="1448">
        <f>(D85+E85+F85)/3</f>
        <v>1.7589066666666666</v>
      </c>
      <c r="H85" s="1448">
        <f>G85*1.1</f>
        <v>1.9347973333333335</v>
      </c>
      <c r="I85" s="1450">
        <f>1.46253+0.0446</f>
        <v>1.5071300000000001</v>
      </c>
      <c r="J85" s="1448">
        <f>H85*1.05</f>
        <v>2.0315372000000003</v>
      </c>
      <c r="K85" s="1448">
        <f>1.0071</f>
        <v>1.0071000000000001</v>
      </c>
      <c r="L85" s="1448">
        <f>J85*1.05</f>
        <v>2.1331140600000005</v>
      </c>
      <c r="M85" s="1448"/>
      <c r="N85" s="1448">
        <f>L85*1.05</f>
        <v>2.2397697630000004</v>
      </c>
      <c r="O85" s="1443"/>
    </row>
    <row r="86" spans="1:15" ht="33.75" customHeight="1" x14ac:dyDescent="0.25">
      <c r="A86" s="1446" t="s">
        <v>134</v>
      </c>
      <c r="B86" s="1447" t="s">
        <v>870</v>
      </c>
      <c r="C86" s="1443" t="s">
        <v>868</v>
      </c>
      <c r="D86" s="1448">
        <f>D84</f>
        <v>28</v>
      </c>
      <c r="E86" s="1448">
        <f t="shared" ref="E86:N87" si="5">E84</f>
        <v>29</v>
      </c>
      <c r="F86" s="1448">
        <f t="shared" si="5"/>
        <v>45</v>
      </c>
      <c r="G86" s="1448">
        <f t="shared" si="5"/>
        <v>34</v>
      </c>
      <c r="H86" s="1448">
        <f t="shared" si="5"/>
        <v>37.400000000000006</v>
      </c>
      <c r="I86" s="1450">
        <f>I84</f>
        <v>29</v>
      </c>
      <c r="J86" s="1448">
        <f t="shared" si="5"/>
        <v>39.27000000000001</v>
      </c>
      <c r="K86" s="1448">
        <f>K84</f>
        <v>18</v>
      </c>
      <c r="L86" s="1448">
        <f t="shared" si="5"/>
        <v>41.233500000000014</v>
      </c>
      <c r="M86" s="1448"/>
      <c r="N86" s="1448">
        <f t="shared" si="5"/>
        <v>43.295175000000015</v>
      </c>
      <c r="O86" s="1443"/>
    </row>
    <row r="87" spans="1:15" ht="25.5" customHeight="1" x14ac:dyDescent="0.25">
      <c r="A87" s="1446"/>
      <c r="B87" s="1447"/>
      <c r="C87" s="1443" t="s">
        <v>869</v>
      </c>
      <c r="D87" s="1448">
        <f>D85</f>
        <v>1.2314000000000001</v>
      </c>
      <c r="E87" s="1448">
        <f t="shared" si="5"/>
        <v>1.6536999999999999</v>
      </c>
      <c r="F87" s="1448">
        <f t="shared" si="5"/>
        <v>2.3916200000000001</v>
      </c>
      <c r="G87" s="1448">
        <f t="shared" si="5"/>
        <v>1.7589066666666666</v>
      </c>
      <c r="H87" s="1448">
        <f t="shared" si="5"/>
        <v>1.9347973333333335</v>
      </c>
      <c r="I87" s="1448">
        <f>I85</f>
        <v>1.5071300000000001</v>
      </c>
      <c r="J87" s="1448">
        <f t="shared" si="5"/>
        <v>2.0315372000000003</v>
      </c>
      <c r="K87" s="1448">
        <f>K85</f>
        <v>1.0071000000000001</v>
      </c>
      <c r="L87" s="1448">
        <f t="shared" si="5"/>
        <v>2.1331140600000005</v>
      </c>
      <c r="M87" s="1448"/>
      <c r="N87" s="1448">
        <f t="shared" si="5"/>
        <v>2.2397697630000004</v>
      </c>
      <c r="O87" s="1443"/>
    </row>
    <row r="88" spans="1:15" ht="25.5" customHeight="1" x14ac:dyDescent="0.25">
      <c r="A88" s="1446" t="s">
        <v>139</v>
      </c>
      <c r="B88" s="1447" t="s">
        <v>871</v>
      </c>
      <c r="C88" s="1443" t="s">
        <v>868</v>
      </c>
      <c r="D88" s="1443"/>
      <c r="E88" s="1443"/>
      <c r="F88" s="1443"/>
      <c r="G88" s="1443"/>
      <c r="H88" s="1443"/>
      <c r="I88" s="1443"/>
      <c r="J88" s="1443"/>
      <c r="K88" s="1443"/>
      <c r="L88" s="1443"/>
      <c r="M88" s="1443"/>
      <c r="N88" s="1443"/>
      <c r="O88" s="1443"/>
    </row>
    <row r="89" spans="1:15" ht="24" customHeight="1" x14ac:dyDescent="0.25">
      <c r="A89" s="1446"/>
      <c r="B89" s="1447"/>
      <c r="C89" s="1443" t="s">
        <v>869</v>
      </c>
      <c r="D89" s="1443"/>
      <c r="E89" s="1443"/>
      <c r="F89" s="1443"/>
      <c r="G89" s="1443"/>
      <c r="H89" s="1443"/>
      <c r="I89" s="1443"/>
      <c r="J89" s="1443"/>
      <c r="K89" s="1443"/>
      <c r="L89" s="1443"/>
      <c r="M89" s="1443"/>
      <c r="N89" s="1443"/>
      <c r="O89" s="1443"/>
    </row>
    <row r="90" spans="1:15" ht="25.5" customHeight="1" x14ac:dyDescent="0.25">
      <c r="A90" s="1446" t="s">
        <v>905</v>
      </c>
      <c r="B90" s="1447" t="s">
        <v>872</v>
      </c>
      <c r="C90" s="1443" t="s">
        <v>868</v>
      </c>
      <c r="D90" s="1443"/>
      <c r="E90" s="1443"/>
      <c r="F90" s="1443"/>
      <c r="G90" s="1443"/>
      <c r="H90" s="1443"/>
      <c r="I90" s="1443"/>
      <c r="J90" s="1443"/>
      <c r="K90" s="1443"/>
      <c r="L90" s="1443"/>
      <c r="M90" s="1443"/>
      <c r="N90" s="1443"/>
      <c r="O90" s="1443"/>
    </row>
    <row r="91" spans="1:15" ht="27.75" customHeight="1" x14ac:dyDescent="0.25">
      <c r="A91" s="1446"/>
      <c r="B91" s="1447"/>
      <c r="C91" s="1443" t="s">
        <v>869</v>
      </c>
      <c r="D91" s="1443"/>
      <c r="E91" s="1443"/>
      <c r="F91" s="1443"/>
      <c r="G91" s="1443"/>
      <c r="H91" s="1443"/>
      <c r="I91" s="1443"/>
      <c r="J91" s="1443"/>
      <c r="K91" s="1443"/>
      <c r="L91" s="1443"/>
      <c r="M91" s="1443"/>
      <c r="N91" s="1443"/>
      <c r="O91" s="1443"/>
    </row>
    <row r="92" spans="1:15" ht="28.5" customHeight="1" x14ac:dyDescent="0.25">
      <c r="A92" s="1446" t="s">
        <v>906</v>
      </c>
      <c r="B92" s="1447" t="s">
        <v>874</v>
      </c>
      <c r="C92" s="1443" t="s">
        <v>868</v>
      </c>
      <c r="D92" s="1443"/>
      <c r="E92" s="1443"/>
      <c r="F92" s="1443"/>
      <c r="G92" s="1443"/>
      <c r="H92" s="1443"/>
      <c r="I92" s="1443"/>
      <c r="J92" s="1443"/>
      <c r="K92" s="1443"/>
      <c r="L92" s="1443"/>
      <c r="M92" s="1443"/>
      <c r="N92" s="1443"/>
      <c r="O92" s="1443"/>
    </row>
    <row r="93" spans="1:15" ht="28.5" customHeight="1" x14ac:dyDescent="0.25">
      <c r="A93" s="1446"/>
      <c r="B93" s="1447"/>
      <c r="C93" s="1443" t="s">
        <v>869</v>
      </c>
      <c r="D93" s="1443"/>
      <c r="E93" s="1443"/>
      <c r="F93" s="1443"/>
      <c r="G93" s="1443"/>
      <c r="H93" s="1443"/>
      <c r="I93" s="1443"/>
      <c r="J93" s="1443"/>
      <c r="K93" s="1443"/>
      <c r="L93" s="1443"/>
      <c r="M93" s="1443"/>
      <c r="N93" s="1443"/>
      <c r="O93" s="1443"/>
    </row>
    <row r="94" spans="1:15" ht="47.25" customHeight="1" x14ac:dyDescent="0.25">
      <c r="A94" s="1446" t="s">
        <v>141</v>
      </c>
      <c r="B94" s="1447" t="s">
        <v>875</v>
      </c>
      <c r="C94" s="1443" t="s">
        <v>868</v>
      </c>
      <c r="D94" s="1448">
        <f>D84</f>
        <v>28</v>
      </c>
      <c r="E94" s="1448">
        <f t="shared" ref="E94:N97" si="6">E84</f>
        <v>29</v>
      </c>
      <c r="F94" s="1448">
        <f t="shared" si="6"/>
        <v>45</v>
      </c>
      <c r="G94" s="1448">
        <f t="shared" si="6"/>
        <v>34</v>
      </c>
      <c r="H94" s="1448">
        <f t="shared" si="6"/>
        <v>37.400000000000006</v>
      </c>
      <c r="I94" s="1448">
        <f>I84</f>
        <v>29</v>
      </c>
      <c r="J94" s="1448">
        <f t="shared" si="6"/>
        <v>39.27000000000001</v>
      </c>
      <c r="K94" s="1448">
        <f>K84</f>
        <v>18</v>
      </c>
      <c r="L94" s="1448">
        <f t="shared" si="6"/>
        <v>41.233500000000014</v>
      </c>
      <c r="M94" s="1448"/>
      <c r="N94" s="1448">
        <f t="shared" si="6"/>
        <v>43.295175000000015</v>
      </c>
      <c r="O94" s="1443"/>
    </row>
    <row r="95" spans="1:15" ht="44.25" customHeight="1" x14ac:dyDescent="0.25">
      <c r="A95" s="1446"/>
      <c r="B95" s="1447"/>
      <c r="C95" s="1443" t="s">
        <v>869</v>
      </c>
      <c r="D95" s="1448">
        <f>D85</f>
        <v>1.2314000000000001</v>
      </c>
      <c r="E95" s="1448">
        <f t="shared" si="6"/>
        <v>1.6536999999999999</v>
      </c>
      <c r="F95" s="1448">
        <f t="shared" si="6"/>
        <v>2.3916200000000001</v>
      </c>
      <c r="G95" s="1448">
        <f t="shared" si="6"/>
        <v>1.7589066666666666</v>
      </c>
      <c r="H95" s="1448">
        <f t="shared" si="6"/>
        <v>1.9347973333333335</v>
      </c>
      <c r="I95" s="1448">
        <f>I85</f>
        <v>1.5071300000000001</v>
      </c>
      <c r="J95" s="1448">
        <f t="shared" si="6"/>
        <v>2.0315372000000003</v>
      </c>
      <c r="K95" s="1448">
        <f>K85</f>
        <v>1.0071000000000001</v>
      </c>
      <c r="L95" s="1448">
        <f t="shared" si="6"/>
        <v>2.1331140600000005</v>
      </c>
      <c r="M95" s="1448"/>
      <c r="N95" s="1448">
        <f t="shared" si="6"/>
        <v>2.2397697630000004</v>
      </c>
      <c r="O95" s="1443"/>
    </row>
    <row r="96" spans="1:15" ht="25.5" customHeight="1" x14ac:dyDescent="0.25">
      <c r="A96" s="1446" t="s">
        <v>143</v>
      </c>
      <c r="B96" s="1447" t="s">
        <v>870</v>
      </c>
      <c r="C96" s="1443" t="s">
        <v>868</v>
      </c>
      <c r="D96" s="1448">
        <f>D86</f>
        <v>28</v>
      </c>
      <c r="E96" s="1448">
        <f t="shared" si="6"/>
        <v>29</v>
      </c>
      <c r="F96" s="1448">
        <f t="shared" si="6"/>
        <v>45</v>
      </c>
      <c r="G96" s="1448">
        <f t="shared" si="6"/>
        <v>34</v>
      </c>
      <c r="H96" s="1448">
        <f t="shared" si="6"/>
        <v>37.400000000000006</v>
      </c>
      <c r="I96" s="1448">
        <f>I86</f>
        <v>29</v>
      </c>
      <c r="J96" s="1448">
        <f t="shared" si="6"/>
        <v>39.27000000000001</v>
      </c>
      <c r="K96" s="1448">
        <f>K86</f>
        <v>18</v>
      </c>
      <c r="L96" s="1448">
        <f t="shared" si="6"/>
        <v>41.233500000000014</v>
      </c>
      <c r="M96" s="1448"/>
      <c r="N96" s="1448">
        <f t="shared" si="6"/>
        <v>43.295175000000015</v>
      </c>
      <c r="O96" s="1443"/>
    </row>
    <row r="97" spans="1:15" ht="24.75" customHeight="1" x14ac:dyDescent="0.25">
      <c r="A97" s="1446"/>
      <c r="B97" s="1447"/>
      <c r="C97" s="1443" t="s">
        <v>869</v>
      </c>
      <c r="D97" s="1448">
        <f>D87</f>
        <v>1.2314000000000001</v>
      </c>
      <c r="E97" s="1448">
        <f t="shared" si="6"/>
        <v>1.6536999999999999</v>
      </c>
      <c r="F97" s="1448">
        <f t="shared" si="6"/>
        <v>2.3916200000000001</v>
      </c>
      <c r="G97" s="1448">
        <f t="shared" si="6"/>
        <v>1.7589066666666666</v>
      </c>
      <c r="H97" s="1448">
        <f t="shared" si="6"/>
        <v>1.9347973333333335</v>
      </c>
      <c r="I97" s="1448">
        <f>I87</f>
        <v>1.5071300000000001</v>
      </c>
      <c r="J97" s="1448">
        <f t="shared" si="6"/>
        <v>2.0315372000000003</v>
      </c>
      <c r="K97" s="1448">
        <f>K87</f>
        <v>1.0071000000000001</v>
      </c>
      <c r="L97" s="1448">
        <f t="shared" si="6"/>
        <v>2.1331140600000005</v>
      </c>
      <c r="M97" s="1448"/>
      <c r="N97" s="1448">
        <f t="shared" si="6"/>
        <v>2.2397697630000004</v>
      </c>
      <c r="O97" s="1443"/>
    </row>
    <row r="98" spans="1:15" ht="24" customHeight="1" x14ac:dyDescent="0.25">
      <c r="A98" s="1446" t="s">
        <v>148</v>
      </c>
      <c r="B98" s="1447" t="s">
        <v>871</v>
      </c>
      <c r="C98" s="1443" t="s">
        <v>868</v>
      </c>
      <c r="D98" s="1443"/>
      <c r="E98" s="1443"/>
      <c r="F98" s="1443"/>
      <c r="G98" s="1443"/>
      <c r="H98" s="1443"/>
      <c r="I98" s="1443"/>
      <c r="J98" s="1443"/>
      <c r="K98" s="1443"/>
      <c r="L98" s="1443"/>
      <c r="M98" s="1443"/>
      <c r="N98" s="1443"/>
      <c r="O98" s="1443"/>
    </row>
    <row r="99" spans="1:15" ht="24" customHeight="1" x14ac:dyDescent="0.25">
      <c r="A99" s="1446"/>
      <c r="B99" s="1447"/>
      <c r="C99" s="1443" t="s">
        <v>869</v>
      </c>
      <c r="D99" s="1443"/>
      <c r="E99" s="1443"/>
      <c r="F99" s="1443"/>
      <c r="G99" s="1443"/>
      <c r="H99" s="1443"/>
      <c r="I99" s="1443"/>
      <c r="J99" s="1443"/>
      <c r="K99" s="1443"/>
      <c r="L99" s="1443"/>
      <c r="M99" s="1443"/>
      <c r="N99" s="1443"/>
      <c r="O99" s="1443"/>
    </row>
    <row r="100" spans="1:15" ht="30" customHeight="1" x14ac:dyDescent="0.25">
      <c r="A100" s="1446" t="s">
        <v>907</v>
      </c>
      <c r="B100" s="1447" t="s">
        <v>872</v>
      </c>
      <c r="C100" s="1443" t="s">
        <v>868</v>
      </c>
      <c r="D100" s="1443"/>
      <c r="E100" s="1443"/>
      <c r="F100" s="1443"/>
      <c r="G100" s="1443"/>
      <c r="H100" s="1443"/>
      <c r="I100" s="1443"/>
      <c r="J100" s="1443"/>
      <c r="K100" s="1443"/>
      <c r="L100" s="1443"/>
      <c r="M100" s="1443"/>
      <c r="N100" s="1443"/>
      <c r="O100" s="1443"/>
    </row>
    <row r="101" spans="1:15" ht="30" customHeight="1" x14ac:dyDescent="0.25">
      <c r="A101" s="1446"/>
      <c r="B101" s="1447"/>
      <c r="C101" s="1443" t="s">
        <v>869</v>
      </c>
      <c r="D101" s="1443"/>
      <c r="E101" s="1443"/>
      <c r="F101" s="1443"/>
      <c r="G101" s="1443"/>
      <c r="H101" s="1443"/>
      <c r="I101" s="1443"/>
      <c r="J101" s="1443"/>
      <c r="K101" s="1443"/>
      <c r="L101" s="1443"/>
      <c r="M101" s="1443"/>
      <c r="N101" s="1443"/>
      <c r="O101" s="1443"/>
    </row>
    <row r="102" spans="1:15" ht="42.75" customHeight="1" x14ac:dyDescent="0.25">
      <c r="A102" s="1446" t="s">
        <v>908</v>
      </c>
      <c r="B102" s="1447" t="s">
        <v>874</v>
      </c>
      <c r="C102" s="1443" t="s">
        <v>868</v>
      </c>
      <c r="D102" s="1443"/>
      <c r="E102" s="1443"/>
      <c r="F102" s="1443"/>
      <c r="G102" s="1443"/>
      <c r="H102" s="1443"/>
      <c r="I102" s="1443"/>
      <c r="J102" s="1443"/>
      <c r="K102" s="1443"/>
      <c r="L102" s="1443"/>
      <c r="M102" s="1443"/>
      <c r="N102" s="1443"/>
      <c r="O102" s="1443"/>
    </row>
    <row r="103" spans="1:15" ht="31.5" customHeight="1" x14ac:dyDescent="0.25">
      <c r="A103" s="1446"/>
      <c r="B103" s="1447"/>
      <c r="C103" s="1443" t="s">
        <v>869</v>
      </c>
      <c r="D103" s="1443"/>
      <c r="E103" s="1443"/>
      <c r="F103" s="1443"/>
      <c r="G103" s="1443"/>
      <c r="H103" s="1443"/>
      <c r="I103" s="1443"/>
      <c r="J103" s="1443"/>
      <c r="K103" s="1443"/>
      <c r="L103" s="1443"/>
      <c r="M103" s="1443"/>
      <c r="N103" s="1443"/>
      <c r="O103" s="1443"/>
    </row>
    <row r="104" spans="1:15" ht="36" customHeight="1" x14ac:dyDescent="0.25">
      <c r="A104" s="1446" t="s">
        <v>150</v>
      </c>
      <c r="B104" s="1447" t="s">
        <v>878</v>
      </c>
      <c r="C104" s="1443" t="s">
        <v>868</v>
      </c>
      <c r="D104" s="1448">
        <f>D94</f>
        <v>28</v>
      </c>
      <c r="E104" s="1448">
        <f t="shared" ref="E104:N107" si="7">E94</f>
        <v>29</v>
      </c>
      <c r="F104" s="1448">
        <f t="shared" si="7"/>
        <v>45</v>
      </c>
      <c r="G104" s="1448">
        <f t="shared" si="7"/>
        <v>34</v>
      </c>
      <c r="H104" s="1448">
        <f t="shared" si="7"/>
        <v>37.400000000000006</v>
      </c>
      <c r="I104" s="1450">
        <f>(57-34+277-275)</f>
        <v>25</v>
      </c>
      <c r="J104" s="1448">
        <f t="shared" si="7"/>
        <v>39.27000000000001</v>
      </c>
      <c r="K104" s="1448">
        <f>76-59</f>
        <v>17</v>
      </c>
      <c r="L104" s="1448">
        <f t="shared" si="7"/>
        <v>41.233500000000014</v>
      </c>
      <c r="M104" s="1448"/>
      <c r="N104" s="1448">
        <f t="shared" si="7"/>
        <v>43.295175000000015</v>
      </c>
      <c r="O104" s="1443"/>
    </row>
    <row r="105" spans="1:15" ht="35.25" customHeight="1" x14ac:dyDescent="0.25">
      <c r="A105" s="1446"/>
      <c r="B105" s="1447"/>
      <c r="C105" s="1443" t="s">
        <v>869</v>
      </c>
      <c r="D105" s="1448">
        <f>D95</f>
        <v>1.2314000000000001</v>
      </c>
      <c r="E105" s="1448">
        <f t="shared" si="7"/>
        <v>1.6536999999999999</v>
      </c>
      <c r="F105" s="1448">
        <f t="shared" si="7"/>
        <v>2.3916200000000001</v>
      </c>
      <c r="G105" s="1448">
        <f t="shared" si="7"/>
        <v>1.7589066666666666</v>
      </c>
      <c r="H105" s="1448">
        <f t="shared" si="7"/>
        <v>1.9347973333333335</v>
      </c>
      <c r="I105" s="1448">
        <f>(1.54376-0.1914+1.5646-1.52)</f>
        <v>1.39696</v>
      </c>
      <c r="J105" s="1448">
        <f t="shared" si="7"/>
        <v>2.0315372000000003</v>
      </c>
      <c r="K105" s="1448">
        <f>1.434705-0.314435</f>
        <v>1.1202699999999999</v>
      </c>
      <c r="L105" s="1448">
        <f t="shared" si="7"/>
        <v>2.1331140600000005</v>
      </c>
      <c r="M105" s="1448"/>
      <c r="N105" s="1448">
        <f t="shared" si="7"/>
        <v>2.2397697630000004</v>
      </c>
      <c r="O105" s="1443"/>
    </row>
    <row r="106" spans="1:15" ht="24" customHeight="1" x14ac:dyDescent="0.25">
      <c r="A106" s="1446" t="s">
        <v>152</v>
      </c>
      <c r="B106" s="1447" t="s">
        <v>870</v>
      </c>
      <c r="C106" s="1443" t="s">
        <v>868</v>
      </c>
      <c r="D106" s="1448">
        <f>D96</f>
        <v>28</v>
      </c>
      <c r="E106" s="1448">
        <f t="shared" si="7"/>
        <v>29</v>
      </c>
      <c r="F106" s="1448">
        <f t="shared" si="7"/>
        <v>45</v>
      </c>
      <c r="G106" s="1448">
        <f t="shared" si="7"/>
        <v>34</v>
      </c>
      <c r="H106" s="1448">
        <f t="shared" si="7"/>
        <v>37.400000000000006</v>
      </c>
      <c r="I106" s="1448">
        <f>I104</f>
        <v>25</v>
      </c>
      <c r="J106" s="1448">
        <f t="shared" si="7"/>
        <v>39.27000000000001</v>
      </c>
      <c r="K106" s="1448">
        <f>K104</f>
        <v>17</v>
      </c>
      <c r="L106" s="1448">
        <f t="shared" si="7"/>
        <v>41.233500000000014</v>
      </c>
      <c r="M106" s="1448"/>
      <c r="N106" s="1448">
        <f t="shared" si="7"/>
        <v>43.295175000000015</v>
      </c>
      <c r="O106" s="1443"/>
    </row>
    <row r="107" spans="1:15" ht="24.75" customHeight="1" x14ac:dyDescent="0.25">
      <c r="A107" s="1446"/>
      <c r="B107" s="1447"/>
      <c r="C107" s="1443" t="s">
        <v>869</v>
      </c>
      <c r="D107" s="1448">
        <f>D97</f>
        <v>1.2314000000000001</v>
      </c>
      <c r="E107" s="1448">
        <f t="shared" si="7"/>
        <v>1.6536999999999999</v>
      </c>
      <c r="F107" s="1448">
        <f t="shared" si="7"/>
        <v>2.3916200000000001</v>
      </c>
      <c r="G107" s="1448">
        <f t="shared" si="7"/>
        <v>1.7589066666666666</v>
      </c>
      <c r="H107" s="1448">
        <f t="shared" si="7"/>
        <v>1.9347973333333335</v>
      </c>
      <c r="I107" s="1448">
        <f>I105</f>
        <v>1.39696</v>
      </c>
      <c r="J107" s="1448">
        <f t="shared" si="7"/>
        <v>2.0315372000000003</v>
      </c>
      <c r="K107" s="1448">
        <f>K105</f>
        <v>1.1202699999999999</v>
      </c>
      <c r="L107" s="1448">
        <f t="shared" si="7"/>
        <v>2.1331140600000005</v>
      </c>
      <c r="M107" s="1448"/>
      <c r="N107" s="1448">
        <f t="shared" si="7"/>
        <v>2.2397697630000004</v>
      </c>
      <c r="O107" s="1443"/>
    </row>
    <row r="108" spans="1:15" ht="25.5" customHeight="1" x14ac:dyDescent="0.25">
      <c r="A108" s="1446" t="s">
        <v>154</v>
      </c>
      <c r="B108" s="1447" t="s">
        <v>871</v>
      </c>
      <c r="C108" s="1443" t="s">
        <v>868</v>
      </c>
      <c r="D108" s="1443"/>
      <c r="E108" s="1443"/>
      <c r="F108" s="1443"/>
      <c r="G108" s="1443"/>
      <c r="H108" s="1443"/>
      <c r="I108" s="1443"/>
      <c r="J108" s="1443"/>
      <c r="K108" s="1443"/>
      <c r="L108" s="1443"/>
      <c r="M108" s="1443"/>
      <c r="N108" s="1443"/>
      <c r="O108" s="1443"/>
    </row>
    <row r="109" spans="1:15" ht="24.75" customHeight="1" x14ac:dyDescent="0.25">
      <c r="A109" s="1446"/>
      <c r="B109" s="1447"/>
      <c r="C109" s="1443" t="s">
        <v>869</v>
      </c>
      <c r="D109" s="1443"/>
      <c r="E109" s="1443"/>
      <c r="F109" s="1443"/>
      <c r="G109" s="1443"/>
      <c r="H109" s="1443"/>
      <c r="I109" s="1443"/>
      <c r="J109" s="1443"/>
      <c r="K109" s="1443"/>
      <c r="L109" s="1443"/>
      <c r="M109" s="1443"/>
      <c r="N109" s="1443"/>
      <c r="O109" s="1443"/>
    </row>
    <row r="110" spans="1:15" ht="28.5" customHeight="1" x14ac:dyDescent="0.25">
      <c r="A110" s="1446" t="s">
        <v>156</v>
      </c>
      <c r="B110" s="1447" t="s">
        <v>872</v>
      </c>
      <c r="C110" s="1443" t="s">
        <v>868</v>
      </c>
      <c r="D110" s="1443"/>
      <c r="E110" s="1443"/>
      <c r="F110" s="1443"/>
      <c r="G110" s="1443"/>
      <c r="H110" s="1443"/>
      <c r="I110" s="1443"/>
      <c r="J110" s="1443"/>
      <c r="K110" s="1443"/>
      <c r="L110" s="1443"/>
      <c r="M110" s="1443"/>
      <c r="N110" s="1443"/>
      <c r="O110" s="1443"/>
    </row>
    <row r="111" spans="1:15" ht="31.5" customHeight="1" x14ac:dyDescent="0.25">
      <c r="A111" s="1446"/>
      <c r="B111" s="1447"/>
      <c r="C111" s="1443" t="s">
        <v>869</v>
      </c>
      <c r="D111" s="1443"/>
      <c r="E111" s="1443"/>
      <c r="F111" s="1443"/>
      <c r="G111" s="1443"/>
      <c r="H111" s="1443"/>
      <c r="I111" s="1443"/>
      <c r="J111" s="1443"/>
      <c r="K111" s="1443"/>
      <c r="L111" s="1443"/>
      <c r="M111" s="1443"/>
      <c r="N111" s="1443"/>
      <c r="O111" s="1443"/>
    </row>
    <row r="112" spans="1:15" ht="18.75" x14ac:dyDescent="0.25">
      <c r="A112" s="1446" t="s">
        <v>158</v>
      </c>
      <c r="B112" s="1447" t="s">
        <v>874</v>
      </c>
      <c r="C112" s="1443" t="s">
        <v>868</v>
      </c>
      <c r="D112" s="1443"/>
      <c r="E112" s="1443"/>
      <c r="F112" s="1443"/>
      <c r="G112" s="1443"/>
      <c r="H112" s="1443"/>
      <c r="I112" s="1443"/>
      <c r="J112" s="1443"/>
      <c r="K112" s="1443"/>
      <c r="L112" s="1443"/>
      <c r="M112" s="1443"/>
      <c r="N112" s="1443"/>
      <c r="O112" s="1443"/>
    </row>
    <row r="113" spans="1:15" ht="38.25" customHeight="1" x14ac:dyDescent="0.25">
      <c r="A113" s="1446"/>
      <c r="B113" s="1447"/>
      <c r="C113" s="1443" t="s">
        <v>869</v>
      </c>
      <c r="D113" s="1443"/>
      <c r="E113" s="1443"/>
      <c r="F113" s="1443"/>
      <c r="G113" s="1443"/>
      <c r="H113" s="1443"/>
      <c r="I113" s="1443"/>
      <c r="J113" s="1449"/>
      <c r="K113" s="1449"/>
      <c r="L113" s="1449"/>
      <c r="M113" s="1449"/>
      <c r="N113" s="1449"/>
      <c r="O113" s="1449"/>
    </row>
    <row r="114" spans="1:15" ht="90" customHeight="1" x14ac:dyDescent="0.25">
      <c r="A114" s="1444" t="s">
        <v>171</v>
      </c>
      <c r="B114" s="1449" t="s">
        <v>883</v>
      </c>
      <c r="C114" s="1443" t="s">
        <v>884</v>
      </c>
      <c r="D114" s="1443"/>
      <c r="E114" s="1443"/>
      <c r="F114" s="1443"/>
      <c r="G114" s="1443"/>
      <c r="H114" s="1443"/>
      <c r="I114" s="1443"/>
      <c r="J114" s="1449"/>
      <c r="K114" s="1449"/>
      <c r="L114" s="1449"/>
      <c r="M114" s="1449"/>
      <c r="N114" s="1449"/>
      <c r="O114" s="1449"/>
    </row>
    <row r="115" spans="1:15" ht="38.25" customHeight="1" x14ac:dyDescent="0.25">
      <c r="A115" s="1444" t="s">
        <v>173</v>
      </c>
      <c r="B115" s="1449" t="s">
        <v>885</v>
      </c>
      <c r="C115" s="1443" t="s">
        <v>884</v>
      </c>
      <c r="D115" s="1443"/>
      <c r="E115" s="1443"/>
      <c r="F115" s="1443"/>
      <c r="G115" s="1443"/>
      <c r="H115" s="1443"/>
      <c r="I115" s="1443"/>
      <c r="J115" s="1449"/>
      <c r="K115" s="1449"/>
      <c r="L115" s="1449"/>
      <c r="M115" s="1449"/>
      <c r="N115" s="1449"/>
      <c r="O115" s="1449"/>
    </row>
    <row r="116" spans="1:15" ht="60.75" customHeight="1" x14ac:dyDescent="0.25">
      <c r="A116" s="1444" t="s">
        <v>175</v>
      </c>
      <c r="B116" s="1449" t="s">
        <v>886</v>
      </c>
      <c r="C116" s="1443" t="s">
        <v>884</v>
      </c>
      <c r="D116" s="1443"/>
      <c r="E116" s="1443"/>
      <c r="F116" s="1443"/>
      <c r="G116" s="1443"/>
      <c r="H116" s="1443"/>
      <c r="I116" s="1443"/>
      <c r="J116" s="1449"/>
      <c r="K116" s="1449"/>
      <c r="L116" s="1449"/>
      <c r="M116" s="1449"/>
      <c r="N116" s="1449"/>
      <c r="O116" s="1449"/>
    </row>
    <row r="117" spans="1:15" ht="55.5" customHeight="1" x14ac:dyDescent="0.25">
      <c r="A117" s="1444" t="s">
        <v>909</v>
      </c>
      <c r="B117" s="1449" t="s">
        <v>888</v>
      </c>
      <c r="C117" s="1443" t="s">
        <v>884</v>
      </c>
      <c r="D117" s="1443"/>
      <c r="E117" s="1443"/>
      <c r="F117" s="1443"/>
      <c r="G117" s="1443"/>
      <c r="H117" s="1443"/>
      <c r="I117" s="1443"/>
      <c r="J117" s="1449"/>
      <c r="K117" s="1449"/>
      <c r="L117" s="1449"/>
      <c r="M117" s="1449"/>
      <c r="N117" s="1449"/>
      <c r="O117" s="1449"/>
    </row>
    <row r="118" spans="1:15" ht="42" customHeight="1" x14ac:dyDescent="0.25">
      <c r="A118" s="1444" t="s">
        <v>910</v>
      </c>
      <c r="B118" s="1449" t="s">
        <v>890</v>
      </c>
      <c r="C118" s="1443" t="s">
        <v>884</v>
      </c>
      <c r="D118" s="1443"/>
      <c r="E118" s="1443"/>
      <c r="F118" s="1443"/>
      <c r="G118" s="1443"/>
      <c r="H118" s="1443"/>
      <c r="I118" s="1443"/>
      <c r="J118" s="1449"/>
      <c r="K118" s="1449"/>
      <c r="L118" s="1449"/>
      <c r="M118" s="1449"/>
      <c r="N118" s="1449"/>
      <c r="O118" s="1449"/>
    </row>
    <row r="119" spans="1:15" ht="24" customHeight="1" x14ac:dyDescent="0.25">
      <c r="A119" s="1446" t="s">
        <v>911</v>
      </c>
      <c r="B119" s="1447" t="s">
        <v>892</v>
      </c>
      <c r="C119" s="1443" t="s">
        <v>342</v>
      </c>
      <c r="D119" s="1443"/>
      <c r="E119" s="1443"/>
      <c r="F119" s="1443"/>
      <c r="G119" s="1443"/>
      <c r="H119" s="1443"/>
      <c r="I119" s="1443"/>
      <c r="J119" s="1449"/>
      <c r="K119" s="1449"/>
      <c r="L119" s="1449"/>
      <c r="M119" s="1449"/>
      <c r="N119" s="1449"/>
      <c r="O119" s="1449"/>
    </row>
    <row r="120" spans="1:15" ht="28.5" customHeight="1" x14ac:dyDescent="0.25">
      <c r="A120" s="1446"/>
      <c r="B120" s="1447"/>
      <c r="C120" s="1443" t="s">
        <v>893</v>
      </c>
      <c r="D120" s="1443"/>
      <c r="E120" s="1443"/>
      <c r="F120" s="1443"/>
      <c r="G120" s="1443"/>
      <c r="H120" s="1443"/>
      <c r="I120" s="1443"/>
      <c r="J120" s="1449"/>
      <c r="K120" s="1449"/>
      <c r="L120" s="1449"/>
      <c r="M120" s="1449"/>
      <c r="N120" s="1449"/>
      <c r="O120" s="1449"/>
    </row>
    <row r="121" spans="1:15" ht="26.25" customHeight="1" x14ac:dyDescent="0.25">
      <c r="A121" s="1446"/>
      <c r="B121" s="1447"/>
      <c r="C121" s="1443" t="s">
        <v>894</v>
      </c>
      <c r="D121" s="1443"/>
      <c r="E121" s="1443"/>
      <c r="F121" s="1443"/>
      <c r="G121" s="1443"/>
      <c r="H121" s="1443"/>
      <c r="I121" s="1443"/>
      <c r="J121" s="1449"/>
      <c r="K121" s="1449"/>
      <c r="L121" s="1449"/>
      <c r="M121" s="1449"/>
      <c r="N121" s="1449"/>
      <c r="O121" s="1449"/>
    </row>
    <row r="122" spans="1:15" ht="28.5" customHeight="1" x14ac:dyDescent="0.25">
      <c r="A122" s="1446"/>
      <c r="B122" s="1447"/>
      <c r="C122" s="1443" t="s">
        <v>895</v>
      </c>
      <c r="D122" s="1443"/>
      <c r="E122" s="1443"/>
      <c r="F122" s="1443"/>
      <c r="G122" s="1443"/>
      <c r="H122" s="1443"/>
      <c r="I122" s="1443"/>
      <c r="J122" s="1449"/>
      <c r="K122" s="1449"/>
      <c r="L122" s="1449"/>
      <c r="M122" s="1449"/>
      <c r="N122" s="1449"/>
      <c r="O122" s="1449"/>
    </row>
    <row r="123" spans="1:15" ht="15.75" x14ac:dyDescent="0.25">
      <c r="A123" s="1446" t="s">
        <v>912</v>
      </c>
      <c r="B123" s="1447" t="s">
        <v>871</v>
      </c>
      <c r="C123" s="1443" t="s">
        <v>342</v>
      </c>
      <c r="D123" s="1443"/>
      <c r="E123" s="1443"/>
      <c r="F123" s="1443"/>
      <c r="G123" s="1443"/>
      <c r="H123" s="1443"/>
      <c r="I123" s="1443"/>
      <c r="J123" s="1449"/>
      <c r="K123" s="1449"/>
      <c r="L123" s="1449"/>
      <c r="M123" s="1449"/>
      <c r="N123" s="1449"/>
      <c r="O123" s="1449"/>
    </row>
    <row r="124" spans="1:15" ht="15.75" x14ac:dyDescent="0.25">
      <c r="A124" s="1446"/>
      <c r="B124" s="1447"/>
      <c r="C124" s="1443" t="s">
        <v>893</v>
      </c>
      <c r="D124" s="1443"/>
      <c r="E124" s="1443"/>
      <c r="F124" s="1443"/>
      <c r="G124" s="1443"/>
      <c r="H124" s="1443"/>
      <c r="I124" s="1443"/>
      <c r="J124" s="1449"/>
      <c r="K124" s="1449"/>
      <c r="L124" s="1449"/>
      <c r="M124" s="1449"/>
      <c r="N124" s="1449"/>
      <c r="O124" s="1449"/>
    </row>
    <row r="125" spans="1:15" ht="15.75" x14ac:dyDescent="0.25">
      <c r="A125" s="1446"/>
      <c r="B125" s="1447"/>
      <c r="C125" s="1443" t="s">
        <v>894</v>
      </c>
      <c r="D125" s="1443"/>
      <c r="E125" s="1443"/>
      <c r="F125" s="1443"/>
      <c r="G125" s="1443"/>
      <c r="H125" s="1443"/>
      <c r="I125" s="1443"/>
      <c r="J125" s="1449"/>
      <c r="K125" s="1449"/>
      <c r="L125" s="1449"/>
      <c r="M125" s="1449"/>
      <c r="N125" s="1449"/>
      <c r="O125" s="1449"/>
    </row>
    <row r="126" spans="1:15" ht="18.75" x14ac:dyDescent="0.25">
      <c r="A126" s="1446"/>
      <c r="B126" s="1447"/>
      <c r="C126" s="1443" t="s">
        <v>895</v>
      </c>
      <c r="D126" s="1443"/>
      <c r="E126" s="1443"/>
      <c r="F126" s="1443"/>
      <c r="G126" s="1443"/>
      <c r="H126" s="1443"/>
      <c r="I126" s="1443"/>
      <c r="J126" s="1449"/>
      <c r="K126" s="1449"/>
      <c r="L126" s="1449"/>
      <c r="M126" s="1449"/>
      <c r="N126" s="1449"/>
      <c r="O126" s="1449"/>
    </row>
    <row r="127" spans="1:15" ht="15.75" x14ac:dyDescent="0.25">
      <c r="A127" s="1446" t="s">
        <v>913</v>
      </c>
      <c r="B127" s="1447" t="s">
        <v>872</v>
      </c>
      <c r="C127" s="1443" t="s">
        <v>342</v>
      </c>
      <c r="D127" s="1443"/>
      <c r="E127" s="1443"/>
      <c r="F127" s="1443"/>
      <c r="G127" s="1443"/>
      <c r="H127" s="1443"/>
      <c r="I127" s="1443"/>
      <c r="J127" s="1449"/>
      <c r="K127" s="1449"/>
      <c r="L127" s="1449"/>
      <c r="M127" s="1449"/>
      <c r="N127" s="1449"/>
      <c r="O127" s="1449"/>
    </row>
    <row r="128" spans="1:15" ht="15.75" x14ac:dyDescent="0.25">
      <c r="A128" s="1446"/>
      <c r="B128" s="1447"/>
      <c r="C128" s="1443" t="s">
        <v>893</v>
      </c>
      <c r="D128" s="1443"/>
      <c r="E128" s="1443"/>
      <c r="F128" s="1443"/>
      <c r="G128" s="1443"/>
      <c r="H128" s="1443"/>
      <c r="I128" s="1443"/>
      <c r="J128" s="1449"/>
      <c r="K128" s="1449"/>
      <c r="L128" s="1449"/>
      <c r="M128" s="1449"/>
      <c r="N128" s="1449"/>
      <c r="O128" s="1449"/>
    </row>
    <row r="129" spans="1:15" ht="15.75" customHeight="1" x14ac:dyDescent="0.25">
      <c r="A129" s="1446"/>
      <c r="B129" s="1447"/>
      <c r="C129" s="1443" t="s">
        <v>894</v>
      </c>
      <c r="D129" s="1443"/>
      <c r="E129" s="1443"/>
      <c r="F129" s="1443"/>
      <c r="G129" s="1443"/>
      <c r="H129" s="1443"/>
      <c r="I129" s="1443"/>
      <c r="J129" s="1449"/>
      <c r="K129" s="1449"/>
      <c r="L129" s="1449"/>
      <c r="M129" s="1449"/>
      <c r="N129" s="1449"/>
      <c r="O129" s="1449"/>
    </row>
    <row r="130" spans="1:15" ht="18.75" x14ac:dyDescent="0.25">
      <c r="A130" s="1446"/>
      <c r="B130" s="1447"/>
      <c r="C130" s="1443" t="s">
        <v>895</v>
      </c>
      <c r="D130" s="1443"/>
      <c r="E130" s="1443"/>
      <c r="F130" s="1443"/>
      <c r="G130" s="1443"/>
      <c r="H130" s="1443"/>
      <c r="I130" s="1443"/>
      <c r="J130" s="1449"/>
      <c r="K130" s="1449"/>
      <c r="L130" s="1449"/>
      <c r="M130" s="1449"/>
      <c r="N130" s="1449"/>
      <c r="O130" s="1449"/>
    </row>
    <row r="131" spans="1:15" ht="15.75" x14ac:dyDescent="0.25">
      <c r="A131" s="1446" t="s">
        <v>914</v>
      </c>
      <c r="B131" s="1447" t="s">
        <v>874</v>
      </c>
      <c r="C131" s="1443" t="s">
        <v>342</v>
      </c>
      <c r="D131" s="1449"/>
      <c r="E131" s="1449"/>
      <c r="F131" s="1449"/>
      <c r="G131" s="1449"/>
      <c r="H131" s="1449"/>
      <c r="I131" s="1449"/>
      <c r="J131" s="1449"/>
      <c r="K131" s="1449"/>
      <c r="L131" s="1449"/>
      <c r="M131" s="1449"/>
      <c r="N131" s="1449"/>
      <c r="O131" s="1449"/>
    </row>
    <row r="132" spans="1:15" ht="15.75" x14ac:dyDescent="0.25">
      <c r="A132" s="1446"/>
      <c r="B132" s="1447"/>
      <c r="C132" s="1443" t="s">
        <v>893</v>
      </c>
      <c r="D132" s="1449"/>
      <c r="E132" s="1449"/>
      <c r="F132" s="1449"/>
      <c r="G132" s="1449"/>
      <c r="H132" s="1449"/>
      <c r="I132" s="1449"/>
      <c r="J132" s="1449"/>
      <c r="K132" s="1449"/>
      <c r="L132" s="1449"/>
      <c r="M132" s="1449"/>
      <c r="N132" s="1449"/>
      <c r="O132" s="1449"/>
    </row>
    <row r="133" spans="1:15" ht="28.5" customHeight="1" x14ac:dyDescent="0.25">
      <c r="A133" s="1446"/>
      <c r="B133" s="1447"/>
      <c r="C133" s="1443" t="s">
        <v>894</v>
      </c>
      <c r="D133" s="1449"/>
      <c r="E133" s="1449"/>
      <c r="F133" s="1449"/>
      <c r="G133" s="1449"/>
      <c r="H133" s="1449"/>
      <c r="I133" s="1449"/>
      <c r="J133" s="1449"/>
      <c r="K133" s="1449"/>
      <c r="L133" s="1449"/>
      <c r="M133" s="1449"/>
      <c r="N133" s="1449"/>
      <c r="O133" s="1449"/>
    </row>
    <row r="134" spans="1:15" ht="25.5" customHeight="1" x14ac:dyDescent="0.25">
      <c r="A134" s="1446"/>
      <c r="B134" s="1447"/>
      <c r="C134" s="1443" t="s">
        <v>895</v>
      </c>
      <c r="D134" s="1449"/>
      <c r="E134" s="1449"/>
      <c r="F134" s="1449"/>
      <c r="G134" s="1449"/>
      <c r="H134" s="1449"/>
      <c r="I134" s="1449"/>
      <c r="J134" s="1449"/>
      <c r="K134" s="1449"/>
      <c r="L134" s="1449"/>
      <c r="M134" s="1449"/>
      <c r="N134" s="1449"/>
      <c r="O134" s="1449"/>
    </row>
    <row r="135" spans="1:15" ht="29.25" customHeight="1" x14ac:dyDescent="0.25">
      <c r="A135" s="1446" t="s">
        <v>915</v>
      </c>
      <c r="B135" s="1447" t="s">
        <v>900</v>
      </c>
      <c r="C135" s="1443" t="s">
        <v>342</v>
      </c>
      <c r="D135" s="1443"/>
      <c r="E135" s="1443"/>
      <c r="F135" s="1443"/>
      <c r="G135" s="1443"/>
      <c r="H135" s="1443"/>
      <c r="I135" s="1443"/>
      <c r="J135" s="1449"/>
      <c r="K135" s="1449"/>
      <c r="L135" s="1449"/>
      <c r="M135" s="1449"/>
      <c r="N135" s="1449"/>
      <c r="O135" s="1449"/>
    </row>
    <row r="136" spans="1:15" ht="28.5" customHeight="1" x14ac:dyDescent="0.25">
      <c r="A136" s="1446"/>
      <c r="B136" s="1447"/>
      <c r="C136" s="1443" t="s">
        <v>893</v>
      </c>
      <c r="D136" s="1443"/>
      <c r="E136" s="1443"/>
      <c r="F136" s="1443"/>
      <c r="G136" s="1443"/>
      <c r="H136" s="1443"/>
      <c r="I136" s="1443"/>
      <c r="J136" s="1449"/>
      <c r="K136" s="1449"/>
      <c r="L136" s="1449"/>
      <c r="M136" s="1449"/>
      <c r="N136" s="1449"/>
      <c r="O136" s="1449"/>
    </row>
    <row r="137" spans="1:15" ht="24" customHeight="1" x14ac:dyDescent="0.25">
      <c r="A137" s="1446"/>
      <c r="B137" s="1447"/>
      <c r="C137" s="1443" t="s">
        <v>894</v>
      </c>
      <c r="D137" s="1443"/>
      <c r="E137" s="1443"/>
      <c r="F137" s="1443"/>
      <c r="G137" s="1443"/>
      <c r="H137" s="1443"/>
      <c r="I137" s="1443"/>
      <c r="J137" s="1449"/>
      <c r="K137" s="1449"/>
      <c r="L137" s="1449"/>
      <c r="M137" s="1449"/>
      <c r="N137" s="1449"/>
      <c r="O137" s="1449"/>
    </row>
    <row r="138" spans="1:15" ht="24" customHeight="1" x14ac:dyDescent="0.25">
      <c r="A138" s="1446"/>
      <c r="B138" s="1447"/>
      <c r="C138" s="1443" t="s">
        <v>895</v>
      </c>
      <c r="D138" s="1443"/>
      <c r="E138" s="1443"/>
      <c r="F138" s="1443"/>
      <c r="G138" s="1443"/>
      <c r="H138" s="1443"/>
      <c r="I138" s="1443"/>
      <c r="J138" s="1449"/>
      <c r="K138" s="1449"/>
      <c r="L138" s="1449"/>
      <c r="M138" s="1449"/>
      <c r="N138" s="1449"/>
      <c r="O138" s="1449"/>
    </row>
    <row r="139" spans="1:15" ht="15.75" x14ac:dyDescent="0.25">
      <c r="A139" s="1446" t="s">
        <v>916</v>
      </c>
      <c r="B139" s="1447" t="s">
        <v>871</v>
      </c>
      <c r="C139" s="1443" t="s">
        <v>342</v>
      </c>
      <c r="D139" s="1443"/>
      <c r="E139" s="1443"/>
      <c r="F139" s="1443"/>
      <c r="G139" s="1443"/>
      <c r="H139" s="1443"/>
      <c r="I139" s="1443"/>
      <c r="J139" s="1449"/>
      <c r="K139" s="1449"/>
      <c r="L139" s="1449"/>
      <c r="M139" s="1449"/>
      <c r="N139" s="1449"/>
      <c r="O139" s="1449"/>
    </row>
    <row r="140" spans="1:15" ht="15.75" x14ac:dyDescent="0.25">
      <c r="A140" s="1446"/>
      <c r="B140" s="1447"/>
      <c r="C140" s="1443" t="s">
        <v>893</v>
      </c>
      <c r="D140" s="1443"/>
      <c r="E140" s="1443"/>
      <c r="F140" s="1443"/>
      <c r="G140" s="1443"/>
      <c r="H140" s="1443"/>
      <c r="I140" s="1443"/>
      <c r="J140" s="1449"/>
      <c r="K140" s="1449"/>
      <c r="L140" s="1449"/>
      <c r="M140" s="1449"/>
      <c r="N140" s="1449"/>
      <c r="O140" s="1449"/>
    </row>
    <row r="141" spans="1:15" ht="15.75" x14ac:dyDescent="0.25">
      <c r="A141" s="1446"/>
      <c r="B141" s="1447"/>
      <c r="C141" s="1443" t="s">
        <v>894</v>
      </c>
      <c r="D141" s="1443"/>
      <c r="E141" s="1443"/>
      <c r="F141" s="1443"/>
      <c r="G141" s="1443"/>
      <c r="H141" s="1443"/>
      <c r="I141" s="1443"/>
      <c r="J141" s="1449"/>
      <c r="K141" s="1449"/>
      <c r="L141" s="1449"/>
      <c r="M141" s="1449"/>
      <c r="N141" s="1449"/>
      <c r="O141" s="1449"/>
    </row>
    <row r="142" spans="1:15" ht="18.75" x14ac:dyDescent="0.25">
      <c r="A142" s="1446"/>
      <c r="B142" s="1447"/>
      <c r="C142" s="1443" t="s">
        <v>895</v>
      </c>
      <c r="D142" s="1443"/>
      <c r="E142" s="1443"/>
      <c r="F142" s="1443"/>
      <c r="G142" s="1443"/>
      <c r="H142" s="1443"/>
      <c r="I142" s="1443"/>
      <c r="J142" s="1449"/>
      <c r="K142" s="1449"/>
      <c r="L142" s="1449"/>
      <c r="M142" s="1449"/>
      <c r="N142" s="1449"/>
      <c r="O142" s="1449"/>
    </row>
    <row r="143" spans="1:15" ht="15.75" x14ac:dyDescent="0.25">
      <c r="A143" s="1446" t="s">
        <v>917</v>
      </c>
      <c r="B143" s="1447" t="s">
        <v>872</v>
      </c>
      <c r="C143" s="1443" t="s">
        <v>342</v>
      </c>
      <c r="D143" s="1443"/>
      <c r="E143" s="1443"/>
      <c r="F143" s="1443"/>
      <c r="G143" s="1443"/>
      <c r="H143" s="1443"/>
      <c r="I143" s="1443"/>
      <c r="J143" s="1449"/>
      <c r="K143" s="1449"/>
      <c r="L143" s="1449"/>
      <c r="M143" s="1449"/>
      <c r="N143" s="1449"/>
      <c r="O143" s="1449"/>
    </row>
    <row r="144" spans="1:15" ht="15.75" x14ac:dyDescent="0.25">
      <c r="A144" s="1446"/>
      <c r="B144" s="1447"/>
      <c r="C144" s="1443" t="s">
        <v>893</v>
      </c>
      <c r="D144" s="1443"/>
      <c r="E144" s="1443"/>
      <c r="F144" s="1443"/>
      <c r="G144" s="1443"/>
      <c r="H144" s="1443"/>
      <c r="I144" s="1443"/>
      <c r="J144" s="1449"/>
      <c r="K144" s="1449"/>
      <c r="L144" s="1449"/>
      <c r="M144" s="1449"/>
      <c r="N144" s="1449"/>
      <c r="O144" s="1449"/>
    </row>
    <row r="145" spans="1:15" ht="15.75" x14ac:dyDescent="0.25">
      <c r="A145" s="1446"/>
      <c r="B145" s="1447"/>
      <c r="C145" s="1443" t="s">
        <v>894</v>
      </c>
      <c r="D145" s="1443"/>
      <c r="E145" s="1443"/>
      <c r="F145" s="1443"/>
      <c r="G145" s="1443"/>
      <c r="H145" s="1443"/>
      <c r="I145" s="1443"/>
      <c r="J145" s="1449"/>
      <c r="K145" s="1449"/>
      <c r="L145" s="1449"/>
      <c r="M145" s="1449"/>
      <c r="N145" s="1449"/>
      <c r="O145" s="1449"/>
    </row>
    <row r="146" spans="1:15" ht="18.75" x14ac:dyDescent="0.25">
      <c r="A146" s="1446"/>
      <c r="B146" s="1447"/>
      <c r="C146" s="1443" t="s">
        <v>895</v>
      </c>
      <c r="D146" s="1443"/>
      <c r="E146" s="1443"/>
      <c r="F146" s="1443"/>
      <c r="G146" s="1443"/>
      <c r="H146" s="1443"/>
      <c r="I146" s="1443"/>
      <c r="J146" s="1449"/>
      <c r="K146" s="1449"/>
      <c r="L146" s="1449"/>
      <c r="M146" s="1449"/>
      <c r="N146" s="1449"/>
      <c r="O146" s="1449"/>
    </row>
    <row r="147" spans="1:15" ht="15.75" x14ac:dyDescent="0.25">
      <c r="A147" s="1446" t="s">
        <v>918</v>
      </c>
      <c r="B147" s="1447" t="s">
        <v>874</v>
      </c>
      <c r="C147" s="1443" t="s">
        <v>342</v>
      </c>
      <c r="D147" s="1443"/>
      <c r="E147" s="1443"/>
      <c r="F147" s="1443"/>
      <c r="G147" s="1443"/>
      <c r="H147" s="1443"/>
      <c r="I147" s="1443"/>
      <c r="J147" s="1449"/>
      <c r="K147" s="1449"/>
      <c r="L147" s="1449"/>
      <c r="M147" s="1449"/>
      <c r="N147" s="1449"/>
      <c r="O147" s="1449"/>
    </row>
    <row r="148" spans="1:15" ht="16.5" customHeight="1" x14ac:dyDescent="0.25">
      <c r="A148" s="1446"/>
      <c r="B148" s="1447"/>
      <c r="C148" s="1443" t="s">
        <v>893</v>
      </c>
      <c r="D148" s="1443"/>
      <c r="E148" s="1443"/>
      <c r="F148" s="1443"/>
      <c r="G148" s="1443"/>
      <c r="H148" s="1443"/>
      <c r="I148" s="1443"/>
      <c r="J148" s="1449"/>
      <c r="K148" s="1449"/>
      <c r="L148" s="1449"/>
      <c r="M148" s="1449"/>
      <c r="N148" s="1449"/>
      <c r="O148" s="1449"/>
    </row>
    <row r="149" spans="1:15" ht="16.5" customHeight="1" x14ac:dyDescent="0.25">
      <c r="A149" s="1446"/>
      <c r="B149" s="1447"/>
      <c r="C149" s="1443" t="s">
        <v>894</v>
      </c>
      <c r="D149" s="1443"/>
      <c r="E149" s="1443"/>
      <c r="F149" s="1443"/>
      <c r="G149" s="1443"/>
      <c r="H149" s="1443"/>
      <c r="I149" s="1443"/>
      <c r="J149" s="1449"/>
      <c r="K149" s="1449"/>
      <c r="L149" s="1449"/>
      <c r="M149" s="1449"/>
      <c r="N149" s="1449"/>
      <c r="O149" s="1449"/>
    </row>
    <row r="150" spans="1:15" ht="21.75" customHeight="1" x14ac:dyDescent="0.25">
      <c r="A150" s="1446"/>
      <c r="B150" s="1447"/>
      <c r="C150" s="1443" t="s">
        <v>895</v>
      </c>
      <c r="D150" s="1443"/>
      <c r="E150" s="1443"/>
      <c r="F150" s="1443"/>
      <c r="G150" s="1443"/>
      <c r="H150" s="1443"/>
      <c r="I150" s="1443"/>
      <c r="J150" s="1449"/>
      <c r="K150" s="1449"/>
      <c r="L150" s="1449"/>
      <c r="M150" s="1449"/>
      <c r="N150" s="1449"/>
      <c r="O150" s="1449"/>
    </row>
    <row r="151" spans="1:15" ht="34.5" customHeight="1" x14ac:dyDescent="0.25">
      <c r="A151" s="1444" t="s">
        <v>919</v>
      </c>
      <c r="B151" s="1443" t="s">
        <v>864</v>
      </c>
      <c r="C151" s="1443" t="s">
        <v>190</v>
      </c>
      <c r="D151" s="1443" t="s">
        <v>190</v>
      </c>
      <c r="E151" s="1443" t="s">
        <v>190</v>
      </c>
      <c r="F151" s="1443" t="s">
        <v>190</v>
      </c>
      <c r="G151" s="1443" t="s">
        <v>190</v>
      </c>
      <c r="H151" s="1443" t="s">
        <v>190</v>
      </c>
      <c r="I151" s="1443" t="s">
        <v>190</v>
      </c>
      <c r="J151" s="1443" t="s">
        <v>190</v>
      </c>
      <c r="K151" s="1443" t="s">
        <v>190</v>
      </c>
      <c r="L151" s="1443" t="s">
        <v>190</v>
      </c>
      <c r="M151" s="1443" t="s">
        <v>190</v>
      </c>
      <c r="N151" s="1443" t="s">
        <v>190</v>
      </c>
      <c r="O151" s="1443" t="s">
        <v>190</v>
      </c>
    </row>
    <row r="152" spans="1:15" ht="18.75" x14ac:dyDescent="0.25">
      <c r="A152" s="1444" t="s">
        <v>920</v>
      </c>
      <c r="B152" s="1443" t="s">
        <v>920</v>
      </c>
      <c r="C152" s="1443"/>
      <c r="D152" s="1443"/>
      <c r="E152" s="1443"/>
      <c r="F152" s="1443"/>
      <c r="G152" s="1443"/>
      <c r="H152" s="1443"/>
      <c r="I152" s="1443"/>
      <c r="J152" s="1449"/>
      <c r="K152" s="1449"/>
      <c r="L152" s="1449"/>
      <c r="M152" s="1449"/>
      <c r="N152" s="1449"/>
      <c r="O152" s="1449"/>
    </row>
    <row r="154" spans="1:15" ht="18" x14ac:dyDescent="0.25">
      <c r="B154" s="800" t="s">
        <v>921</v>
      </c>
    </row>
    <row r="155" spans="1:15" ht="18" x14ac:dyDescent="0.25">
      <c r="B155" s="800" t="s">
        <v>922</v>
      </c>
    </row>
    <row r="156" spans="1:15" ht="18" x14ac:dyDescent="0.25">
      <c r="B156" s="800" t="s">
        <v>923</v>
      </c>
    </row>
    <row r="157" spans="1:15" ht="18" x14ac:dyDescent="0.25">
      <c r="B157" s="800" t="s">
        <v>924</v>
      </c>
    </row>
    <row r="158" spans="1:15" ht="18" x14ac:dyDescent="0.25">
      <c r="B158" s="800" t="s">
        <v>925</v>
      </c>
    </row>
  </sheetData>
  <sheetProtection formatCells="0" formatColumns="0" formatRows="0" insertColumns="0" insertRows="0" insertHyperlinks="0" deleteColumns="0" deleteRows="0" sort="0" autoFilter="0" pivotTables="0"/>
  <mergeCells count="109">
    <mergeCell ref="A147:A150"/>
    <mergeCell ref="B147:B150"/>
    <mergeCell ref="A135:A138"/>
    <mergeCell ref="B135:B138"/>
    <mergeCell ref="A139:A142"/>
    <mergeCell ref="B139:B142"/>
    <mergeCell ref="A143:A146"/>
    <mergeCell ref="B143:B146"/>
    <mergeCell ref="A123:A126"/>
    <mergeCell ref="B123:B126"/>
    <mergeCell ref="A127:A130"/>
    <mergeCell ref="B127:B130"/>
    <mergeCell ref="A131:A134"/>
    <mergeCell ref="B131:B134"/>
    <mergeCell ref="A110:A111"/>
    <mergeCell ref="B110:B111"/>
    <mergeCell ref="A112:A113"/>
    <mergeCell ref="B112:B113"/>
    <mergeCell ref="A119:A122"/>
    <mergeCell ref="B119:B122"/>
    <mergeCell ref="A104:A105"/>
    <mergeCell ref="B104:B105"/>
    <mergeCell ref="A106:A107"/>
    <mergeCell ref="B106:B107"/>
    <mergeCell ref="A108:A109"/>
    <mergeCell ref="B108:B109"/>
    <mergeCell ref="A98:A99"/>
    <mergeCell ref="B98:B99"/>
    <mergeCell ref="A100:A101"/>
    <mergeCell ref="B100:B101"/>
    <mergeCell ref="A102:A103"/>
    <mergeCell ref="B102:B103"/>
    <mergeCell ref="A92:A93"/>
    <mergeCell ref="B92:B93"/>
    <mergeCell ref="A94:A95"/>
    <mergeCell ref="B94:B95"/>
    <mergeCell ref="A96:A97"/>
    <mergeCell ref="B96:B97"/>
    <mergeCell ref="A86:A87"/>
    <mergeCell ref="B86:B87"/>
    <mergeCell ref="A88:A89"/>
    <mergeCell ref="B88:B89"/>
    <mergeCell ref="A90:A91"/>
    <mergeCell ref="B90:B91"/>
    <mergeCell ref="A75:A78"/>
    <mergeCell ref="B75:B78"/>
    <mergeCell ref="A79:A82"/>
    <mergeCell ref="B79:B82"/>
    <mergeCell ref="A84:A85"/>
    <mergeCell ref="B84:B85"/>
    <mergeCell ref="A63:A66"/>
    <mergeCell ref="B63:B66"/>
    <mergeCell ref="A67:A70"/>
    <mergeCell ref="B67:B70"/>
    <mergeCell ref="A71:A74"/>
    <mergeCell ref="B71:B74"/>
    <mergeCell ref="A51:A54"/>
    <mergeCell ref="B51:B54"/>
    <mergeCell ref="A55:A58"/>
    <mergeCell ref="B55:B58"/>
    <mergeCell ref="A59:A62"/>
    <mergeCell ref="B59:B62"/>
    <mergeCell ref="A40:A41"/>
    <mergeCell ref="B40:B41"/>
    <mergeCell ref="A42:A43"/>
    <mergeCell ref="B42:B43"/>
    <mergeCell ref="A44:A45"/>
    <mergeCell ref="B44:B45"/>
    <mergeCell ref="A34:A35"/>
    <mergeCell ref="B34:B35"/>
    <mergeCell ref="A36:A37"/>
    <mergeCell ref="B36:B37"/>
    <mergeCell ref="A38:A39"/>
    <mergeCell ref="B38:B39"/>
    <mergeCell ref="A28:A29"/>
    <mergeCell ref="B28:B29"/>
    <mergeCell ref="A30:A31"/>
    <mergeCell ref="B30:B31"/>
    <mergeCell ref="A32:A33"/>
    <mergeCell ref="B32:B33"/>
    <mergeCell ref="A22:A23"/>
    <mergeCell ref="B22:B23"/>
    <mergeCell ref="A24:A25"/>
    <mergeCell ref="B24:B25"/>
    <mergeCell ref="A26:A27"/>
    <mergeCell ref="B26:B27"/>
    <mergeCell ref="N11:O11"/>
    <mergeCell ref="A16:A17"/>
    <mergeCell ref="B16:B17"/>
    <mergeCell ref="A18:A19"/>
    <mergeCell ref="B18:B19"/>
    <mergeCell ref="A20:A21"/>
    <mergeCell ref="B20:B21"/>
    <mergeCell ref="A9:O9"/>
    <mergeCell ref="A10:AG10"/>
    <mergeCell ref="A11:A12"/>
    <mergeCell ref="B11:B12"/>
    <mergeCell ref="C11:C12"/>
    <mergeCell ref="D11:F11"/>
    <mergeCell ref="G11:G12"/>
    <mergeCell ref="H11:I11"/>
    <mergeCell ref="J11:K11"/>
    <mergeCell ref="L11:M11"/>
    <mergeCell ref="A1:P1"/>
    <mergeCell ref="A3:P3"/>
    <mergeCell ref="A4:P4"/>
    <mergeCell ref="A5:P5"/>
    <mergeCell ref="A6:P6"/>
    <mergeCell ref="A8:O8"/>
  </mergeCells>
  <printOptions horizontalCentered="1"/>
  <pageMargins left="0.70866141732283472" right="0.70866141732283472" top="0.74803149606299213" bottom="0.74803149606299213" header="0.31496062992125984" footer="0.31496062992125984"/>
  <pageSetup paperSize="9" scale="41" firstPageNumber="3" fitToHeight="0" orientation="landscape" useFirstPageNumber="1" r:id="rId1"/>
  <headerFooter>
    <oddHeader>&amp;C&amp;P</oddHeader>
  </headerFooter>
  <rowBreaks count="2" manualBreakCount="2">
    <brk id="35" max="15" man="1"/>
    <brk id="82"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pageSetUpPr fitToPage="1"/>
  </sheetPr>
  <dimension ref="A1:AG35"/>
  <sheetViews>
    <sheetView view="pageBreakPreview" zoomScaleNormal="50" zoomScaleSheetLayoutView="100" workbookViewId="0">
      <selection activeCell="A7" sqref="A7"/>
    </sheetView>
  </sheetViews>
  <sheetFormatPr defaultRowHeight="15" x14ac:dyDescent="0.25"/>
  <cols>
    <col min="1" max="1" width="14.28515625" style="799" customWidth="1"/>
    <col min="2" max="2" width="29.140625" style="800" customWidth="1"/>
    <col min="3" max="3" width="23.5703125" style="800" customWidth="1"/>
    <col min="4" max="4" width="23.28515625" style="800" customWidth="1"/>
    <col min="5" max="5" width="22.5703125" style="800" customWidth="1"/>
    <col min="6" max="6" width="26.140625" style="800" customWidth="1"/>
    <col min="7" max="7" width="22.42578125" style="800" customWidth="1"/>
    <col min="8" max="8" width="19.85546875" style="800" customWidth="1"/>
    <col min="9" max="9" width="26.7109375" style="800" customWidth="1"/>
    <col min="10" max="10" width="14.5703125" style="800" customWidth="1"/>
    <col min="11" max="12" width="19.85546875" style="800" customWidth="1"/>
    <col min="13" max="13" width="21.140625" style="800" customWidth="1"/>
    <col min="14" max="14" width="24.5703125" style="800" customWidth="1"/>
    <col min="15" max="15" width="8.85546875" style="800" customWidth="1"/>
    <col min="16" max="16" width="10.28515625" style="800" customWidth="1"/>
    <col min="17" max="17" width="20.28515625" style="800" customWidth="1"/>
    <col min="18" max="18" width="21" style="800" customWidth="1"/>
    <col min="19" max="19" width="10.42578125" style="800" customWidth="1"/>
    <col min="20" max="20" width="10.28515625" style="800" customWidth="1"/>
    <col min="21" max="21" width="25.140625" style="800" customWidth="1"/>
    <col min="22" max="22" width="25.85546875" style="800" customWidth="1"/>
    <col min="23" max="23" width="17" style="800" customWidth="1"/>
    <col min="24" max="24" width="12.140625" style="801" customWidth="1"/>
    <col min="25" max="25" width="10.5703125" style="801" customWidth="1"/>
    <col min="26" max="26" width="12.7109375" style="801" customWidth="1"/>
    <col min="27" max="27" width="13.5703125" style="801" customWidth="1"/>
    <col min="28" max="28" width="17.85546875" style="801" customWidth="1"/>
    <col min="29" max="30" width="18.140625" style="801" customWidth="1"/>
    <col min="31" max="31" width="23.7109375" style="801" customWidth="1"/>
    <col min="32" max="32" width="21" style="801" customWidth="1"/>
    <col min="33" max="33" width="33.140625" style="801" customWidth="1"/>
    <col min="34" max="253" width="9.140625" style="801"/>
    <col min="254" max="254" width="4.42578125" style="801" bestFit="1" customWidth="1"/>
    <col min="255" max="255" width="18.28515625" style="801" bestFit="1" customWidth="1"/>
    <col min="256" max="256" width="19" style="801" bestFit="1" customWidth="1"/>
    <col min="257" max="257" width="15.42578125" style="801" bestFit="1" customWidth="1"/>
    <col min="258" max="259" width="12.42578125" style="801" bestFit="1" customWidth="1"/>
    <col min="260" max="260" width="7.140625" style="801" bestFit="1" customWidth="1"/>
    <col min="261" max="261" width="10.140625" style="801" bestFit="1" customWidth="1"/>
    <col min="262" max="262" width="15.85546875" style="801" bestFit="1" customWidth="1"/>
    <col min="263" max="263" width="15.140625" style="801" bestFit="1" customWidth="1"/>
    <col min="264" max="264" width="18.28515625" style="801" bestFit="1" customWidth="1"/>
    <col min="265" max="265" width="13.28515625" style="801" bestFit="1" customWidth="1"/>
    <col min="266" max="266" width="19.28515625" style="801" customWidth="1"/>
    <col min="267" max="267" width="15.140625" style="801" customWidth="1"/>
    <col min="268" max="268" width="21" style="801" bestFit="1" customWidth="1"/>
    <col min="269" max="269" width="17.140625" style="801" bestFit="1" customWidth="1"/>
    <col min="270" max="270" width="16.85546875" style="801" bestFit="1" customWidth="1"/>
    <col min="271" max="271" width="16.7109375" style="801" bestFit="1" customWidth="1"/>
    <col min="272" max="272" width="15.7109375" style="801" bestFit="1" customWidth="1"/>
    <col min="273" max="273" width="16.28515625" style="801" bestFit="1" customWidth="1"/>
    <col min="274" max="274" width="17.28515625" style="801" customWidth="1"/>
    <col min="275" max="275" width="23.42578125" style="801" bestFit="1" customWidth="1"/>
    <col min="276" max="276" width="31.85546875" style="801" bestFit="1" customWidth="1"/>
    <col min="277" max="277" width="7.85546875" style="801" bestFit="1" customWidth="1"/>
    <col min="278" max="278" width="5.7109375" style="801" bestFit="1" customWidth="1"/>
    <col min="279" max="279" width="9.140625" style="801" bestFit="1" customWidth="1"/>
    <col min="280" max="280" width="13.5703125" style="801" bestFit="1" customWidth="1"/>
    <col min="281" max="509" width="9.140625" style="801"/>
    <col min="510" max="510" width="4.42578125" style="801" bestFit="1" customWidth="1"/>
    <col min="511" max="511" width="18.28515625" style="801" bestFit="1" customWidth="1"/>
    <col min="512" max="512" width="19" style="801" bestFit="1" customWidth="1"/>
    <col min="513" max="513" width="15.42578125" style="801" bestFit="1" customWidth="1"/>
    <col min="514" max="515" width="12.42578125" style="801" bestFit="1" customWidth="1"/>
    <col min="516" max="516" width="7.140625" style="801" bestFit="1" customWidth="1"/>
    <col min="517" max="517" width="10.140625" style="801" bestFit="1" customWidth="1"/>
    <col min="518" max="518" width="15.85546875" style="801" bestFit="1" customWidth="1"/>
    <col min="519" max="519" width="15.140625" style="801" bestFit="1" customWidth="1"/>
    <col min="520" max="520" width="18.28515625" style="801" bestFit="1" customWidth="1"/>
    <col min="521" max="521" width="13.28515625" style="801" bestFit="1" customWidth="1"/>
    <col min="522" max="522" width="19.28515625" style="801" customWidth="1"/>
    <col min="523" max="523" width="15.140625" style="801" customWidth="1"/>
    <col min="524" max="524" width="21" style="801" bestFit="1" customWidth="1"/>
    <col min="525" max="525" width="17.140625" style="801" bestFit="1" customWidth="1"/>
    <col min="526" max="526" width="16.85546875" style="801" bestFit="1" customWidth="1"/>
    <col min="527" max="527" width="16.7109375" style="801" bestFit="1" customWidth="1"/>
    <col min="528" max="528" width="15.7109375" style="801" bestFit="1" customWidth="1"/>
    <col min="529" max="529" width="16.28515625" style="801" bestFit="1" customWidth="1"/>
    <col min="530" max="530" width="17.28515625" style="801" customWidth="1"/>
    <col min="531" max="531" width="23.42578125" style="801" bestFit="1" customWidth="1"/>
    <col min="532" max="532" width="31.85546875" style="801" bestFit="1" customWidth="1"/>
    <col min="533" max="533" width="7.85546875" style="801" bestFit="1" customWidth="1"/>
    <col min="534" max="534" width="5.7109375" style="801" bestFit="1" customWidth="1"/>
    <col min="535" max="535" width="9.140625" style="801" bestFit="1" customWidth="1"/>
    <col min="536" max="536" width="13.5703125" style="801" bestFit="1" customWidth="1"/>
    <col min="537" max="765" width="9.140625" style="801"/>
    <col min="766" max="766" width="4.42578125" style="801" bestFit="1" customWidth="1"/>
    <col min="767" max="767" width="18.28515625" style="801" bestFit="1" customWidth="1"/>
    <col min="768" max="768" width="19" style="801" bestFit="1" customWidth="1"/>
    <col min="769" max="769" width="15.42578125" style="801" bestFit="1" customWidth="1"/>
    <col min="770" max="771" width="12.42578125" style="801" bestFit="1" customWidth="1"/>
    <col min="772" max="772" width="7.140625" style="801" bestFit="1" customWidth="1"/>
    <col min="773" max="773" width="10.140625" style="801" bestFit="1" customWidth="1"/>
    <col min="774" max="774" width="15.85546875" style="801" bestFit="1" customWidth="1"/>
    <col min="775" max="775" width="15.140625" style="801" bestFit="1" customWidth="1"/>
    <col min="776" max="776" width="18.28515625" style="801" bestFit="1" customWidth="1"/>
    <col min="777" max="777" width="13.28515625" style="801" bestFit="1" customWidth="1"/>
    <col min="778" max="778" width="19.28515625" style="801" customWidth="1"/>
    <col min="779" max="779" width="15.140625" style="801" customWidth="1"/>
    <col min="780" max="780" width="21" style="801" bestFit="1" customWidth="1"/>
    <col min="781" max="781" width="17.140625" style="801" bestFit="1" customWidth="1"/>
    <col min="782" max="782" width="16.85546875" style="801" bestFit="1" customWidth="1"/>
    <col min="783" max="783" width="16.7109375" style="801" bestFit="1" customWidth="1"/>
    <col min="784" max="784" width="15.7109375" style="801" bestFit="1" customWidth="1"/>
    <col min="785" max="785" width="16.28515625" style="801" bestFit="1" customWidth="1"/>
    <col min="786" max="786" width="17.28515625" style="801" customWidth="1"/>
    <col min="787" max="787" width="23.42578125" style="801" bestFit="1" customWidth="1"/>
    <col min="788" max="788" width="31.85546875" style="801" bestFit="1" customWidth="1"/>
    <col min="789" max="789" width="7.85546875" style="801" bestFit="1" customWidth="1"/>
    <col min="790" max="790" width="5.7109375" style="801" bestFit="1" customWidth="1"/>
    <col min="791" max="791" width="9.140625" style="801" bestFit="1" customWidth="1"/>
    <col min="792" max="792" width="13.5703125" style="801" bestFit="1" customWidth="1"/>
    <col min="793" max="1021" width="9.140625" style="801"/>
    <col min="1022" max="1022" width="4.42578125" style="801" bestFit="1" customWidth="1"/>
    <col min="1023" max="1023" width="18.28515625" style="801" bestFit="1" customWidth="1"/>
    <col min="1024" max="1024" width="19" style="801" bestFit="1" customWidth="1"/>
    <col min="1025" max="1025" width="15.42578125" style="801" bestFit="1" customWidth="1"/>
    <col min="1026" max="1027" width="12.42578125" style="801" bestFit="1" customWidth="1"/>
    <col min="1028" max="1028" width="7.140625" style="801" bestFit="1" customWidth="1"/>
    <col min="1029" max="1029" width="10.140625" style="801" bestFit="1" customWidth="1"/>
    <col min="1030" max="1030" width="15.85546875" style="801" bestFit="1" customWidth="1"/>
    <col min="1031" max="1031" width="15.140625" style="801" bestFit="1" customWidth="1"/>
    <col min="1032" max="1032" width="18.28515625" style="801" bestFit="1" customWidth="1"/>
    <col min="1033" max="1033" width="13.28515625" style="801" bestFit="1" customWidth="1"/>
    <col min="1034" max="1034" width="19.28515625" style="801" customWidth="1"/>
    <col min="1035" max="1035" width="15.140625" style="801" customWidth="1"/>
    <col min="1036" max="1036" width="21" style="801" bestFit="1" customWidth="1"/>
    <col min="1037" max="1037" width="17.140625" style="801" bestFit="1" customWidth="1"/>
    <col min="1038" max="1038" width="16.85546875" style="801" bestFit="1" customWidth="1"/>
    <col min="1039" max="1039" width="16.7109375" style="801" bestFit="1" customWidth="1"/>
    <col min="1040" max="1040" width="15.7109375" style="801" bestFit="1" customWidth="1"/>
    <col min="1041" max="1041" width="16.28515625" style="801" bestFit="1" customWidth="1"/>
    <col min="1042" max="1042" width="17.28515625" style="801" customWidth="1"/>
    <col min="1043" max="1043" width="23.42578125" style="801" bestFit="1" customWidth="1"/>
    <col min="1044" max="1044" width="31.85546875" style="801" bestFit="1" customWidth="1"/>
    <col min="1045" max="1045" width="7.85546875" style="801" bestFit="1" customWidth="1"/>
    <col min="1046" max="1046" width="5.7109375" style="801" bestFit="1" customWidth="1"/>
    <col min="1047" max="1047" width="9.140625" style="801" bestFit="1" customWidth="1"/>
    <col min="1048" max="1048" width="13.5703125" style="801" bestFit="1" customWidth="1"/>
    <col min="1049" max="1277" width="9.140625" style="801"/>
    <col min="1278" max="1278" width="4.42578125" style="801" bestFit="1" customWidth="1"/>
    <col min="1279" max="1279" width="18.28515625" style="801" bestFit="1" customWidth="1"/>
    <col min="1280" max="1280" width="19" style="801" bestFit="1" customWidth="1"/>
    <col min="1281" max="1281" width="15.42578125" style="801" bestFit="1" customWidth="1"/>
    <col min="1282" max="1283" width="12.42578125" style="801" bestFit="1" customWidth="1"/>
    <col min="1284" max="1284" width="7.140625" style="801" bestFit="1" customWidth="1"/>
    <col min="1285" max="1285" width="10.140625" style="801" bestFit="1" customWidth="1"/>
    <col min="1286" max="1286" width="15.85546875" style="801" bestFit="1" customWidth="1"/>
    <col min="1287" max="1287" width="15.140625" style="801" bestFit="1" customWidth="1"/>
    <col min="1288" max="1288" width="18.28515625" style="801" bestFit="1" customWidth="1"/>
    <col min="1289" max="1289" width="13.28515625" style="801" bestFit="1" customWidth="1"/>
    <col min="1290" max="1290" width="19.28515625" style="801" customWidth="1"/>
    <col min="1291" max="1291" width="15.140625" style="801" customWidth="1"/>
    <col min="1292" max="1292" width="21" style="801" bestFit="1" customWidth="1"/>
    <col min="1293" max="1293" width="17.140625" style="801" bestFit="1" customWidth="1"/>
    <col min="1294" max="1294" width="16.85546875" style="801" bestFit="1" customWidth="1"/>
    <col min="1295" max="1295" width="16.7109375" style="801" bestFit="1" customWidth="1"/>
    <col min="1296" max="1296" width="15.7109375" style="801" bestFit="1" customWidth="1"/>
    <col min="1297" max="1297" width="16.28515625" style="801" bestFit="1" customWidth="1"/>
    <col min="1298" max="1298" width="17.28515625" style="801" customWidth="1"/>
    <col min="1299" max="1299" width="23.42578125" style="801" bestFit="1" customWidth="1"/>
    <col min="1300" max="1300" width="31.85546875" style="801" bestFit="1" customWidth="1"/>
    <col min="1301" max="1301" width="7.85546875" style="801" bestFit="1" customWidth="1"/>
    <col min="1302" max="1302" width="5.7109375" style="801" bestFit="1" customWidth="1"/>
    <col min="1303" max="1303" width="9.140625" style="801" bestFit="1" customWidth="1"/>
    <col min="1304" max="1304" width="13.5703125" style="801" bestFit="1" customWidth="1"/>
    <col min="1305" max="1533" width="9.140625" style="801"/>
    <col min="1534" max="1534" width="4.42578125" style="801" bestFit="1" customWidth="1"/>
    <col min="1535" max="1535" width="18.28515625" style="801" bestFit="1" customWidth="1"/>
    <col min="1536" max="1536" width="19" style="801" bestFit="1" customWidth="1"/>
    <col min="1537" max="1537" width="15.42578125" style="801" bestFit="1" customWidth="1"/>
    <col min="1538" max="1539" width="12.42578125" style="801" bestFit="1" customWidth="1"/>
    <col min="1540" max="1540" width="7.140625" style="801" bestFit="1" customWidth="1"/>
    <col min="1541" max="1541" width="10.140625" style="801" bestFit="1" customWidth="1"/>
    <col min="1542" max="1542" width="15.85546875" style="801" bestFit="1" customWidth="1"/>
    <col min="1543" max="1543" width="15.140625" style="801" bestFit="1" customWidth="1"/>
    <col min="1544" max="1544" width="18.28515625" style="801" bestFit="1" customWidth="1"/>
    <col min="1545" max="1545" width="13.28515625" style="801" bestFit="1" customWidth="1"/>
    <col min="1546" max="1546" width="19.28515625" style="801" customWidth="1"/>
    <col min="1547" max="1547" width="15.140625" style="801" customWidth="1"/>
    <col min="1548" max="1548" width="21" style="801" bestFit="1" customWidth="1"/>
    <col min="1549" max="1549" width="17.140625" style="801" bestFit="1" customWidth="1"/>
    <col min="1550" max="1550" width="16.85546875" style="801" bestFit="1" customWidth="1"/>
    <col min="1551" max="1551" width="16.7109375" style="801" bestFit="1" customWidth="1"/>
    <col min="1552" max="1552" width="15.7109375" style="801" bestFit="1" customWidth="1"/>
    <col min="1553" max="1553" width="16.28515625" style="801" bestFit="1" customWidth="1"/>
    <col min="1554" max="1554" width="17.28515625" style="801" customWidth="1"/>
    <col min="1555" max="1555" width="23.42578125" style="801" bestFit="1" customWidth="1"/>
    <col min="1556" max="1556" width="31.85546875" style="801" bestFit="1" customWidth="1"/>
    <col min="1557" max="1557" width="7.85546875" style="801" bestFit="1" customWidth="1"/>
    <col min="1558" max="1558" width="5.7109375" style="801" bestFit="1" customWidth="1"/>
    <col min="1559" max="1559" width="9.140625" style="801" bestFit="1" customWidth="1"/>
    <col min="1560" max="1560" width="13.5703125" style="801" bestFit="1" customWidth="1"/>
    <col min="1561" max="1789" width="9.140625" style="801"/>
    <col min="1790" max="1790" width="4.42578125" style="801" bestFit="1" customWidth="1"/>
    <col min="1791" max="1791" width="18.28515625" style="801" bestFit="1" customWidth="1"/>
    <col min="1792" max="1792" width="19" style="801" bestFit="1" customWidth="1"/>
    <col min="1793" max="1793" width="15.42578125" style="801" bestFit="1" customWidth="1"/>
    <col min="1794" max="1795" width="12.42578125" style="801" bestFit="1" customWidth="1"/>
    <col min="1796" max="1796" width="7.140625" style="801" bestFit="1" customWidth="1"/>
    <col min="1797" max="1797" width="10.140625" style="801" bestFit="1" customWidth="1"/>
    <col min="1798" max="1798" width="15.85546875" style="801" bestFit="1" customWidth="1"/>
    <col min="1799" max="1799" width="15.140625" style="801" bestFit="1" customWidth="1"/>
    <col min="1800" max="1800" width="18.28515625" style="801" bestFit="1" customWidth="1"/>
    <col min="1801" max="1801" width="13.28515625" style="801" bestFit="1" customWidth="1"/>
    <col min="1802" max="1802" width="19.28515625" style="801" customWidth="1"/>
    <col min="1803" max="1803" width="15.140625" style="801" customWidth="1"/>
    <col min="1804" max="1804" width="21" style="801" bestFit="1" customWidth="1"/>
    <col min="1805" max="1805" width="17.140625" style="801" bestFit="1" customWidth="1"/>
    <col min="1806" max="1806" width="16.85546875" style="801" bestFit="1" customWidth="1"/>
    <col min="1807" max="1807" width="16.7109375" style="801" bestFit="1" customWidth="1"/>
    <col min="1808" max="1808" width="15.7109375" style="801" bestFit="1" customWidth="1"/>
    <col min="1809" max="1809" width="16.28515625" style="801" bestFit="1" customWidth="1"/>
    <col min="1810" max="1810" width="17.28515625" style="801" customWidth="1"/>
    <col min="1811" max="1811" width="23.42578125" style="801" bestFit="1" customWidth="1"/>
    <col min="1812" max="1812" width="31.85546875" style="801" bestFit="1" customWidth="1"/>
    <col min="1813" max="1813" width="7.85546875" style="801" bestFit="1" customWidth="1"/>
    <col min="1814" max="1814" width="5.7109375" style="801" bestFit="1" customWidth="1"/>
    <col min="1815" max="1815" width="9.140625" style="801" bestFit="1" customWidth="1"/>
    <col min="1816" max="1816" width="13.5703125" style="801" bestFit="1" customWidth="1"/>
    <col min="1817" max="2045" width="9.140625" style="801"/>
    <col min="2046" max="2046" width="4.42578125" style="801" bestFit="1" customWidth="1"/>
    <col min="2047" max="2047" width="18.28515625" style="801" bestFit="1" customWidth="1"/>
    <col min="2048" max="2048" width="19" style="801" bestFit="1" customWidth="1"/>
    <col min="2049" max="2049" width="15.42578125" style="801" bestFit="1" customWidth="1"/>
    <col min="2050" max="2051" width="12.42578125" style="801" bestFit="1" customWidth="1"/>
    <col min="2052" max="2052" width="7.140625" style="801" bestFit="1" customWidth="1"/>
    <col min="2053" max="2053" width="10.140625" style="801" bestFit="1" customWidth="1"/>
    <col min="2054" max="2054" width="15.85546875" style="801" bestFit="1" customWidth="1"/>
    <col min="2055" max="2055" width="15.140625" style="801" bestFit="1" customWidth="1"/>
    <col min="2056" max="2056" width="18.28515625" style="801" bestFit="1" customWidth="1"/>
    <col min="2057" max="2057" width="13.28515625" style="801" bestFit="1" customWidth="1"/>
    <col min="2058" max="2058" width="19.28515625" style="801" customWidth="1"/>
    <col min="2059" max="2059" width="15.140625" style="801" customWidth="1"/>
    <col min="2060" max="2060" width="21" style="801" bestFit="1" customWidth="1"/>
    <col min="2061" max="2061" width="17.140625" style="801" bestFit="1" customWidth="1"/>
    <col min="2062" max="2062" width="16.85546875" style="801" bestFit="1" customWidth="1"/>
    <col min="2063" max="2063" width="16.7109375" style="801" bestFit="1" customWidth="1"/>
    <col min="2064" max="2064" width="15.7109375" style="801" bestFit="1" customWidth="1"/>
    <col min="2065" max="2065" width="16.28515625" style="801" bestFit="1" customWidth="1"/>
    <col min="2066" max="2066" width="17.28515625" style="801" customWidth="1"/>
    <col min="2067" max="2067" width="23.42578125" style="801" bestFit="1" customWidth="1"/>
    <col min="2068" max="2068" width="31.85546875" style="801" bestFit="1" customWidth="1"/>
    <col min="2069" max="2069" width="7.85546875" style="801" bestFit="1" customWidth="1"/>
    <col min="2070" max="2070" width="5.7109375" style="801" bestFit="1" customWidth="1"/>
    <col min="2071" max="2071" width="9.140625" style="801" bestFit="1" customWidth="1"/>
    <col min="2072" max="2072" width="13.5703125" style="801" bestFit="1" customWidth="1"/>
    <col min="2073" max="2301" width="9.140625" style="801"/>
    <col min="2302" max="2302" width="4.42578125" style="801" bestFit="1" customWidth="1"/>
    <col min="2303" max="2303" width="18.28515625" style="801" bestFit="1" customWidth="1"/>
    <col min="2304" max="2304" width="19" style="801" bestFit="1" customWidth="1"/>
    <col min="2305" max="2305" width="15.42578125" style="801" bestFit="1" customWidth="1"/>
    <col min="2306" max="2307" width="12.42578125" style="801" bestFit="1" customWidth="1"/>
    <col min="2308" max="2308" width="7.140625" style="801" bestFit="1" customWidth="1"/>
    <col min="2309" max="2309" width="10.140625" style="801" bestFit="1" customWidth="1"/>
    <col min="2310" max="2310" width="15.85546875" style="801" bestFit="1" customWidth="1"/>
    <col min="2311" max="2311" width="15.140625" style="801" bestFit="1" customWidth="1"/>
    <col min="2312" max="2312" width="18.28515625" style="801" bestFit="1" customWidth="1"/>
    <col min="2313" max="2313" width="13.28515625" style="801" bestFit="1" customWidth="1"/>
    <col min="2314" max="2314" width="19.28515625" style="801" customWidth="1"/>
    <col min="2315" max="2315" width="15.140625" style="801" customWidth="1"/>
    <col min="2316" max="2316" width="21" style="801" bestFit="1" customWidth="1"/>
    <col min="2317" max="2317" width="17.140625" style="801" bestFit="1" customWidth="1"/>
    <col min="2318" max="2318" width="16.85546875" style="801" bestFit="1" customWidth="1"/>
    <col min="2319" max="2319" width="16.7109375" style="801" bestFit="1" customWidth="1"/>
    <col min="2320" max="2320" width="15.7109375" style="801" bestFit="1" customWidth="1"/>
    <col min="2321" max="2321" width="16.28515625" style="801" bestFit="1" customWidth="1"/>
    <col min="2322" max="2322" width="17.28515625" style="801" customWidth="1"/>
    <col min="2323" max="2323" width="23.42578125" style="801" bestFit="1" customWidth="1"/>
    <col min="2324" max="2324" width="31.85546875" style="801" bestFit="1" customWidth="1"/>
    <col min="2325" max="2325" width="7.85546875" style="801" bestFit="1" customWidth="1"/>
    <col min="2326" max="2326" width="5.7109375" style="801" bestFit="1" customWidth="1"/>
    <col min="2327" max="2327" width="9.140625" style="801" bestFit="1" customWidth="1"/>
    <col min="2328" max="2328" width="13.5703125" style="801" bestFit="1" customWidth="1"/>
    <col min="2329" max="2557" width="9.140625" style="801"/>
    <col min="2558" max="2558" width="4.42578125" style="801" bestFit="1" customWidth="1"/>
    <col min="2559" max="2559" width="18.28515625" style="801" bestFit="1" customWidth="1"/>
    <col min="2560" max="2560" width="19" style="801" bestFit="1" customWidth="1"/>
    <col min="2561" max="2561" width="15.42578125" style="801" bestFit="1" customWidth="1"/>
    <col min="2562" max="2563" width="12.42578125" style="801" bestFit="1" customWidth="1"/>
    <col min="2564" max="2564" width="7.140625" style="801" bestFit="1" customWidth="1"/>
    <col min="2565" max="2565" width="10.140625" style="801" bestFit="1" customWidth="1"/>
    <col min="2566" max="2566" width="15.85546875" style="801" bestFit="1" customWidth="1"/>
    <col min="2567" max="2567" width="15.140625" style="801" bestFit="1" customWidth="1"/>
    <col min="2568" max="2568" width="18.28515625" style="801" bestFit="1" customWidth="1"/>
    <col min="2569" max="2569" width="13.28515625" style="801" bestFit="1" customWidth="1"/>
    <col min="2570" max="2570" width="19.28515625" style="801" customWidth="1"/>
    <col min="2571" max="2571" width="15.140625" style="801" customWidth="1"/>
    <col min="2572" max="2572" width="21" style="801" bestFit="1" customWidth="1"/>
    <col min="2573" max="2573" width="17.140625" style="801" bestFit="1" customWidth="1"/>
    <col min="2574" max="2574" width="16.85546875" style="801" bestFit="1" customWidth="1"/>
    <col min="2575" max="2575" width="16.7109375" style="801" bestFit="1" customWidth="1"/>
    <col min="2576" max="2576" width="15.7109375" style="801" bestFit="1" customWidth="1"/>
    <col min="2577" max="2577" width="16.28515625" style="801" bestFit="1" customWidth="1"/>
    <col min="2578" max="2578" width="17.28515625" style="801" customWidth="1"/>
    <col min="2579" max="2579" width="23.42578125" style="801" bestFit="1" customWidth="1"/>
    <col min="2580" max="2580" width="31.85546875" style="801" bestFit="1" customWidth="1"/>
    <col min="2581" max="2581" width="7.85546875" style="801" bestFit="1" customWidth="1"/>
    <col min="2582" max="2582" width="5.7109375" style="801" bestFit="1" customWidth="1"/>
    <col min="2583" max="2583" width="9.140625" style="801" bestFit="1" customWidth="1"/>
    <col min="2584" max="2584" width="13.5703125" style="801" bestFit="1" customWidth="1"/>
    <col min="2585" max="2813" width="9.140625" style="801"/>
    <col min="2814" max="2814" width="4.42578125" style="801" bestFit="1" customWidth="1"/>
    <col min="2815" max="2815" width="18.28515625" style="801" bestFit="1" customWidth="1"/>
    <col min="2816" max="2816" width="19" style="801" bestFit="1" customWidth="1"/>
    <col min="2817" max="2817" width="15.42578125" style="801" bestFit="1" customWidth="1"/>
    <col min="2818" max="2819" width="12.42578125" style="801" bestFit="1" customWidth="1"/>
    <col min="2820" max="2820" width="7.140625" style="801" bestFit="1" customWidth="1"/>
    <col min="2821" max="2821" width="10.140625" style="801" bestFit="1" customWidth="1"/>
    <col min="2822" max="2822" width="15.85546875" style="801" bestFit="1" customWidth="1"/>
    <col min="2823" max="2823" width="15.140625" style="801" bestFit="1" customWidth="1"/>
    <col min="2824" max="2824" width="18.28515625" style="801" bestFit="1" customWidth="1"/>
    <col min="2825" max="2825" width="13.28515625" style="801" bestFit="1" customWidth="1"/>
    <col min="2826" max="2826" width="19.28515625" style="801" customWidth="1"/>
    <col min="2827" max="2827" width="15.140625" style="801" customWidth="1"/>
    <col min="2828" max="2828" width="21" style="801" bestFit="1" customWidth="1"/>
    <col min="2829" max="2829" width="17.140625" style="801" bestFit="1" customWidth="1"/>
    <col min="2830" max="2830" width="16.85546875" style="801" bestFit="1" customWidth="1"/>
    <col min="2831" max="2831" width="16.7109375" style="801" bestFit="1" customWidth="1"/>
    <col min="2832" max="2832" width="15.7109375" style="801" bestFit="1" customWidth="1"/>
    <col min="2833" max="2833" width="16.28515625" style="801" bestFit="1" customWidth="1"/>
    <col min="2834" max="2834" width="17.28515625" style="801" customWidth="1"/>
    <col min="2835" max="2835" width="23.42578125" style="801" bestFit="1" customWidth="1"/>
    <col min="2836" max="2836" width="31.85546875" style="801" bestFit="1" customWidth="1"/>
    <col min="2837" max="2837" width="7.85546875" style="801" bestFit="1" customWidth="1"/>
    <col min="2838" max="2838" width="5.7109375" style="801" bestFit="1" customWidth="1"/>
    <col min="2839" max="2839" width="9.140625" style="801" bestFit="1" customWidth="1"/>
    <col min="2840" max="2840" width="13.5703125" style="801" bestFit="1" customWidth="1"/>
    <col min="2841" max="3069" width="9.140625" style="801"/>
    <col min="3070" max="3070" width="4.42578125" style="801" bestFit="1" customWidth="1"/>
    <col min="3071" max="3071" width="18.28515625" style="801" bestFit="1" customWidth="1"/>
    <col min="3072" max="3072" width="19" style="801" bestFit="1" customWidth="1"/>
    <col min="3073" max="3073" width="15.42578125" style="801" bestFit="1" customWidth="1"/>
    <col min="3074" max="3075" width="12.42578125" style="801" bestFit="1" customWidth="1"/>
    <col min="3076" max="3076" width="7.140625" style="801" bestFit="1" customWidth="1"/>
    <col min="3077" max="3077" width="10.140625" style="801" bestFit="1" customWidth="1"/>
    <col min="3078" max="3078" width="15.85546875" style="801" bestFit="1" customWidth="1"/>
    <col min="3079" max="3079" width="15.140625" style="801" bestFit="1" customWidth="1"/>
    <col min="3080" max="3080" width="18.28515625" style="801" bestFit="1" customWidth="1"/>
    <col min="3081" max="3081" width="13.28515625" style="801" bestFit="1" customWidth="1"/>
    <col min="3082" max="3082" width="19.28515625" style="801" customWidth="1"/>
    <col min="3083" max="3083" width="15.140625" style="801" customWidth="1"/>
    <col min="3084" max="3084" width="21" style="801" bestFit="1" customWidth="1"/>
    <col min="3085" max="3085" width="17.140625" style="801" bestFit="1" customWidth="1"/>
    <col min="3086" max="3086" width="16.85546875" style="801" bestFit="1" customWidth="1"/>
    <col min="3087" max="3087" width="16.7109375" style="801" bestFit="1" customWidth="1"/>
    <col min="3088" max="3088" width="15.7109375" style="801" bestFit="1" customWidth="1"/>
    <col min="3089" max="3089" width="16.28515625" style="801" bestFit="1" customWidth="1"/>
    <col min="3090" max="3090" width="17.28515625" style="801" customWidth="1"/>
    <col min="3091" max="3091" width="23.42578125" style="801" bestFit="1" customWidth="1"/>
    <col min="3092" max="3092" width="31.85546875" style="801" bestFit="1" customWidth="1"/>
    <col min="3093" max="3093" width="7.85546875" style="801" bestFit="1" customWidth="1"/>
    <col min="3094" max="3094" width="5.7109375" style="801" bestFit="1" customWidth="1"/>
    <col min="3095" max="3095" width="9.140625" style="801" bestFit="1" customWidth="1"/>
    <col min="3096" max="3096" width="13.5703125" style="801" bestFit="1" customWidth="1"/>
    <col min="3097" max="3325" width="9.140625" style="801"/>
    <col min="3326" max="3326" width="4.42578125" style="801" bestFit="1" customWidth="1"/>
    <col min="3327" max="3327" width="18.28515625" style="801" bestFit="1" customWidth="1"/>
    <col min="3328" max="3328" width="19" style="801" bestFit="1" customWidth="1"/>
    <col min="3329" max="3329" width="15.42578125" style="801" bestFit="1" customWidth="1"/>
    <col min="3330" max="3331" width="12.42578125" style="801" bestFit="1" customWidth="1"/>
    <col min="3332" max="3332" width="7.140625" style="801" bestFit="1" customWidth="1"/>
    <col min="3333" max="3333" width="10.140625" style="801" bestFit="1" customWidth="1"/>
    <col min="3334" max="3334" width="15.85546875" style="801" bestFit="1" customWidth="1"/>
    <col min="3335" max="3335" width="15.140625" style="801" bestFit="1" customWidth="1"/>
    <col min="3336" max="3336" width="18.28515625" style="801" bestFit="1" customWidth="1"/>
    <col min="3337" max="3337" width="13.28515625" style="801" bestFit="1" customWidth="1"/>
    <col min="3338" max="3338" width="19.28515625" style="801" customWidth="1"/>
    <col min="3339" max="3339" width="15.140625" style="801" customWidth="1"/>
    <col min="3340" max="3340" width="21" style="801" bestFit="1" customWidth="1"/>
    <col min="3341" max="3341" width="17.140625" style="801" bestFit="1" customWidth="1"/>
    <col min="3342" max="3342" width="16.85546875" style="801" bestFit="1" customWidth="1"/>
    <col min="3343" max="3343" width="16.7109375" style="801" bestFit="1" customWidth="1"/>
    <col min="3344" max="3344" width="15.7109375" style="801" bestFit="1" customWidth="1"/>
    <col min="3345" max="3345" width="16.28515625" style="801" bestFit="1" customWidth="1"/>
    <col min="3346" max="3346" width="17.28515625" style="801" customWidth="1"/>
    <col min="3347" max="3347" width="23.42578125" style="801" bestFit="1" customWidth="1"/>
    <col min="3348" max="3348" width="31.85546875" style="801" bestFit="1" customWidth="1"/>
    <col min="3349" max="3349" width="7.85546875" style="801" bestFit="1" customWidth="1"/>
    <col min="3350" max="3350" width="5.7109375" style="801" bestFit="1" customWidth="1"/>
    <col min="3351" max="3351" width="9.140625" style="801" bestFit="1" customWidth="1"/>
    <col min="3352" max="3352" width="13.5703125" style="801" bestFit="1" customWidth="1"/>
    <col min="3353" max="3581" width="9.140625" style="801"/>
    <col min="3582" max="3582" width="4.42578125" style="801" bestFit="1" customWidth="1"/>
    <col min="3583" max="3583" width="18.28515625" style="801" bestFit="1" customWidth="1"/>
    <col min="3584" max="3584" width="19" style="801" bestFit="1" customWidth="1"/>
    <col min="3585" max="3585" width="15.42578125" style="801" bestFit="1" customWidth="1"/>
    <col min="3586" max="3587" width="12.42578125" style="801" bestFit="1" customWidth="1"/>
    <col min="3588" max="3588" width="7.140625" style="801" bestFit="1" customWidth="1"/>
    <col min="3589" max="3589" width="10.140625" style="801" bestFit="1" customWidth="1"/>
    <col min="3590" max="3590" width="15.85546875" style="801" bestFit="1" customWidth="1"/>
    <col min="3591" max="3591" width="15.140625" style="801" bestFit="1" customWidth="1"/>
    <col min="3592" max="3592" width="18.28515625" style="801" bestFit="1" customWidth="1"/>
    <col min="3593" max="3593" width="13.28515625" style="801" bestFit="1" customWidth="1"/>
    <col min="3594" max="3594" width="19.28515625" style="801" customWidth="1"/>
    <col min="3595" max="3595" width="15.140625" style="801" customWidth="1"/>
    <col min="3596" max="3596" width="21" style="801" bestFit="1" customWidth="1"/>
    <col min="3597" max="3597" width="17.140625" style="801" bestFit="1" customWidth="1"/>
    <col min="3598" max="3598" width="16.85546875" style="801" bestFit="1" customWidth="1"/>
    <col min="3599" max="3599" width="16.7109375" style="801" bestFit="1" customWidth="1"/>
    <col min="3600" max="3600" width="15.7109375" style="801" bestFit="1" customWidth="1"/>
    <col min="3601" max="3601" width="16.28515625" style="801" bestFit="1" customWidth="1"/>
    <col min="3602" max="3602" width="17.28515625" style="801" customWidth="1"/>
    <col min="3603" max="3603" width="23.42578125" style="801" bestFit="1" customWidth="1"/>
    <col min="3604" max="3604" width="31.85546875" style="801" bestFit="1" customWidth="1"/>
    <col min="3605" max="3605" width="7.85546875" style="801" bestFit="1" customWidth="1"/>
    <col min="3606" max="3606" width="5.7109375" style="801" bestFit="1" customWidth="1"/>
    <col min="3607" max="3607" width="9.140625" style="801" bestFit="1" customWidth="1"/>
    <col min="3608" max="3608" width="13.5703125" style="801" bestFit="1" customWidth="1"/>
    <col min="3609" max="3837" width="9.140625" style="801"/>
    <col min="3838" max="3838" width="4.42578125" style="801" bestFit="1" customWidth="1"/>
    <col min="3839" max="3839" width="18.28515625" style="801" bestFit="1" customWidth="1"/>
    <col min="3840" max="3840" width="19" style="801" bestFit="1" customWidth="1"/>
    <col min="3841" max="3841" width="15.42578125" style="801" bestFit="1" customWidth="1"/>
    <col min="3842" max="3843" width="12.42578125" style="801" bestFit="1" customWidth="1"/>
    <col min="3844" max="3844" width="7.140625" style="801" bestFit="1" customWidth="1"/>
    <col min="3845" max="3845" width="10.140625" style="801" bestFit="1" customWidth="1"/>
    <col min="3846" max="3846" width="15.85546875" style="801" bestFit="1" customWidth="1"/>
    <col min="3847" max="3847" width="15.140625" style="801" bestFit="1" customWidth="1"/>
    <col min="3848" max="3848" width="18.28515625" style="801" bestFit="1" customWidth="1"/>
    <col min="3849" max="3849" width="13.28515625" style="801" bestFit="1" customWidth="1"/>
    <col min="3850" max="3850" width="19.28515625" style="801" customWidth="1"/>
    <col min="3851" max="3851" width="15.140625" style="801" customWidth="1"/>
    <col min="3852" max="3852" width="21" style="801" bestFit="1" customWidth="1"/>
    <col min="3853" max="3853" width="17.140625" style="801" bestFit="1" customWidth="1"/>
    <col min="3854" max="3854" width="16.85546875" style="801" bestFit="1" customWidth="1"/>
    <col min="3855" max="3855" width="16.7109375" style="801" bestFit="1" customWidth="1"/>
    <col min="3856" max="3856" width="15.7109375" style="801" bestFit="1" customWidth="1"/>
    <col min="3857" max="3857" width="16.28515625" style="801" bestFit="1" customWidth="1"/>
    <col min="3858" max="3858" width="17.28515625" style="801" customWidth="1"/>
    <col min="3859" max="3859" width="23.42578125" style="801" bestFit="1" customWidth="1"/>
    <col min="3860" max="3860" width="31.85546875" style="801" bestFit="1" customWidth="1"/>
    <col min="3861" max="3861" width="7.85546875" style="801" bestFit="1" customWidth="1"/>
    <col min="3862" max="3862" width="5.7109375" style="801" bestFit="1" customWidth="1"/>
    <col min="3863" max="3863" width="9.140625" style="801" bestFit="1" customWidth="1"/>
    <col min="3864" max="3864" width="13.5703125" style="801" bestFit="1" customWidth="1"/>
    <col min="3865" max="4093" width="9.140625" style="801"/>
    <col min="4094" max="4094" width="4.42578125" style="801" bestFit="1" customWidth="1"/>
    <col min="4095" max="4095" width="18.28515625" style="801" bestFit="1" customWidth="1"/>
    <col min="4096" max="4096" width="19" style="801" bestFit="1" customWidth="1"/>
    <col min="4097" max="4097" width="15.42578125" style="801" bestFit="1" customWidth="1"/>
    <col min="4098" max="4099" width="12.42578125" style="801" bestFit="1" customWidth="1"/>
    <col min="4100" max="4100" width="7.140625" style="801" bestFit="1" customWidth="1"/>
    <col min="4101" max="4101" width="10.140625" style="801" bestFit="1" customWidth="1"/>
    <col min="4102" max="4102" width="15.85546875" style="801" bestFit="1" customWidth="1"/>
    <col min="4103" max="4103" width="15.140625" style="801" bestFit="1" customWidth="1"/>
    <col min="4104" max="4104" width="18.28515625" style="801" bestFit="1" customWidth="1"/>
    <col min="4105" max="4105" width="13.28515625" style="801" bestFit="1" customWidth="1"/>
    <col min="4106" max="4106" width="19.28515625" style="801" customWidth="1"/>
    <col min="4107" max="4107" width="15.140625" style="801" customWidth="1"/>
    <col min="4108" max="4108" width="21" style="801" bestFit="1" customWidth="1"/>
    <col min="4109" max="4109" width="17.140625" style="801" bestFit="1" customWidth="1"/>
    <col min="4110" max="4110" width="16.85546875" style="801" bestFit="1" customWidth="1"/>
    <col min="4111" max="4111" width="16.7109375" style="801" bestFit="1" customWidth="1"/>
    <col min="4112" max="4112" width="15.7109375" style="801" bestFit="1" customWidth="1"/>
    <col min="4113" max="4113" width="16.28515625" style="801" bestFit="1" customWidth="1"/>
    <col min="4114" max="4114" width="17.28515625" style="801" customWidth="1"/>
    <col min="4115" max="4115" width="23.42578125" style="801" bestFit="1" customWidth="1"/>
    <col min="4116" max="4116" width="31.85546875" style="801" bestFit="1" customWidth="1"/>
    <col min="4117" max="4117" width="7.85546875" style="801" bestFit="1" customWidth="1"/>
    <col min="4118" max="4118" width="5.7109375" style="801" bestFit="1" customWidth="1"/>
    <col min="4119" max="4119" width="9.140625" style="801" bestFit="1" customWidth="1"/>
    <col min="4120" max="4120" width="13.5703125" style="801" bestFit="1" customWidth="1"/>
    <col min="4121" max="4349" width="9.140625" style="801"/>
    <col min="4350" max="4350" width="4.42578125" style="801" bestFit="1" customWidth="1"/>
    <col min="4351" max="4351" width="18.28515625" style="801" bestFit="1" customWidth="1"/>
    <col min="4352" max="4352" width="19" style="801" bestFit="1" customWidth="1"/>
    <col min="4353" max="4353" width="15.42578125" style="801" bestFit="1" customWidth="1"/>
    <col min="4354" max="4355" width="12.42578125" style="801" bestFit="1" customWidth="1"/>
    <col min="4356" max="4356" width="7.140625" style="801" bestFit="1" customWidth="1"/>
    <col min="4357" max="4357" width="10.140625" style="801" bestFit="1" customWidth="1"/>
    <col min="4358" max="4358" width="15.85546875" style="801" bestFit="1" customWidth="1"/>
    <col min="4359" max="4359" width="15.140625" style="801" bestFit="1" customWidth="1"/>
    <col min="4360" max="4360" width="18.28515625" style="801" bestFit="1" customWidth="1"/>
    <col min="4361" max="4361" width="13.28515625" style="801" bestFit="1" customWidth="1"/>
    <col min="4362" max="4362" width="19.28515625" style="801" customWidth="1"/>
    <col min="4363" max="4363" width="15.140625" style="801" customWidth="1"/>
    <col min="4364" max="4364" width="21" style="801" bestFit="1" customWidth="1"/>
    <col min="4365" max="4365" width="17.140625" style="801" bestFit="1" customWidth="1"/>
    <col min="4366" max="4366" width="16.85546875" style="801" bestFit="1" customWidth="1"/>
    <col min="4367" max="4367" width="16.7109375" style="801" bestFit="1" customWidth="1"/>
    <col min="4368" max="4368" width="15.7109375" style="801" bestFit="1" customWidth="1"/>
    <col min="4369" max="4369" width="16.28515625" style="801" bestFit="1" customWidth="1"/>
    <col min="4370" max="4370" width="17.28515625" style="801" customWidth="1"/>
    <col min="4371" max="4371" width="23.42578125" style="801" bestFit="1" customWidth="1"/>
    <col min="4372" max="4372" width="31.85546875" style="801" bestFit="1" customWidth="1"/>
    <col min="4373" max="4373" width="7.85546875" style="801" bestFit="1" customWidth="1"/>
    <col min="4374" max="4374" width="5.7109375" style="801" bestFit="1" customWidth="1"/>
    <col min="4375" max="4375" width="9.140625" style="801" bestFit="1" customWidth="1"/>
    <col min="4376" max="4376" width="13.5703125" style="801" bestFit="1" customWidth="1"/>
    <col min="4377" max="4605" width="9.140625" style="801"/>
    <col min="4606" max="4606" width="4.42578125" style="801" bestFit="1" customWidth="1"/>
    <col min="4607" max="4607" width="18.28515625" style="801" bestFit="1" customWidth="1"/>
    <col min="4608" max="4608" width="19" style="801" bestFit="1" customWidth="1"/>
    <col min="4609" max="4609" width="15.42578125" style="801" bestFit="1" customWidth="1"/>
    <col min="4610" max="4611" width="12.42578125" style="801" bestFit="1" customWidth="1"/>
    <col min="4612" max="4612" width="7.140625" style="801" bestFit="1" customWidth="1"/>
    <col min="4613" max="4613" width="10.140625" style="801" bestFit="1" customWidth="1"/>
    <col min="4614" max="4614" width="15.85546875" style="801" bestFit="1" customWidth="1"/>
    <col min="4615" max="4615" width="15.140625" style="801" bestFit="1" customWidth="1"/>
    <col min="4616" max="4616" width="18.28515625" style="801" bestFit="1" customWidth="1"/>
    <col min="4617" max="4617" width="13.28515625" style="801" bestFit="1" customWidth="1"/>
    <col min="4618" max="4618" width="19.28515625" style="801" customWidth="1"/>
    <col min="4619" max="4619" width="15.140625" style="801" customWidth="1"/>
    <col min="4620" max="4620" width="21" style="801" bestFit="1" customWidth="1"/>
    <col min="4621" max="4621" width="17.140625" style="801" bestFit="1" customWidth="1"/>
    <col min="4622" max="4622" width="16.85546875" style="801" bestFit="1" customWidth="1"/>
    <col min="4623" max="4623" width="16.7109375" style="801" bestFit="1" customWidth="1"/>
    <col min="4624" max="4624" width="15.7109375" style="801" bestFit="1" customWidth="1"/>
    <col min="4625" max="4625" width="16.28515625" style="801" bestFit="1" customWidth="1"/>
    <col min="4626" max="4626" width="17.28515625" style="801" customWidth="1"/>
    <col min="4627" max="4627" width="23.42578125" style="801" bestFit="1" customWidth="1"/>
    <col min="4628" max="4628" width="31.85546875" style="801" bestFit="1" customWidth="1"/>
    <col min="4629" max="4629" width="7.85546875" style="801" bestFit="1" customWidth="1"/>
    <col min="4630" max="4630" width="5.7109375" style="801" bestFit="1" customWidth="1"/>
    <col min="4631" max="4631" width="9.140625" style="801" bestFit="1" customWidth="1"/>
    <col min="4632" max="4632" width="13.5703125" style="801" bestFit="1" customWidth="1"/>
    <col min="4633" max="4861" width="9.140625" style="801"/>
    <col min="4862" max="4862" width="4.42578125" style="801" bestFit="1" customWidth="1"/>
    <col min="4863" max="4863" width="18.28515625" style="801" bestFit="1" customWidth="1"/>
    <col min="4864" max="4864" width="19" style="801" bestFit="1" customWidth="1"/>
    <col min="4865" max="4865" width="15.42578125" style="801" bestFit="1" customWidth="1"/>
    <col min="4866" max="4867" width="12.42578125" style="801" bestFit="1" customWidth="1"/>
    <col min="4868" max="4868" width="7.140625" style="801" bestFit="1" customWidth="1"/>
    <col min="4869" max="4869" width="10.140625" style="801" bestFit="1" customWidth="1"/>
    <col min="4870" max="4870" width="15.85546875" style="801" bestFit="1" customWidth="1"/>
    <col min="4871" max="4871" width="15.140625" style="801" bestFit="1" customWidth="1"/>
    <col min="4872" max="4872" width="18.28515625" style="801" bestFit="1" customWidth="1"/>
    <col min="4873" max="4873" width="13.28515625" style="801" bestFit="1" customWidth="1"/>
    <col min="4874" max="4874" width="19.28515625" style="801" customWidth="1"/>
    <col min="4875" max="4875" width="15.140625" style="801" customWidth="1"/>
    <col min="4876" max="4876" width="21" style="801" bestFit="1" customWidth="1"/>
    <col min="4877" max="4877" width="17.140625" style="801" bestFit="1" customWidth="1"/>
    <col min="4878" max="4878" width="16.85546875" style="801" bestFit="1" customWidth="1"/>
    <col min="4879" max="4879" width="16.7109375" style="801" bestFit="1" customWidth="1"/>
    <col min="4880" max="4880" width="15.7109375" style="801" bestFit="1" customWidth="1"/>
    <col min="4881" max="4881" width="16.28515625" style="801" bestFit="1" customWidth="1"/>
    <col min="4882" max="4882" width="17.28515625" style="801" customWidth="1"/>
    <col min="4883" max="4883" width="23.42578125" style="801" bestFit="1" customWidth="1"/>
    <col min="4884" max="4884" width="31.85546875" style="801" bestFit="1" customWidth="1"/>
    <col min="4885" max="4885" width="7.85546875" style="801" bestFit="1" customWidth="1"/>
    <col min="4886" max="4886" width="5.7109375" style="801" bestFit="1" customWidth="1"/>
    <col min="4887" max="4887" width="9.140625" style="801" bestFit="1" customWidth="1"/>
    <col min="4888" max="4888" width="13.5703125" style="801" bestFit="1" customWidth="1"/>
    <col min="4889" max="5117" width="9.140625" style="801"/>
    <col min="5118" max="5118" width="4.42578125" style="801" bestFit="1" customWidth="1"/>
    <col min="5119" max="5119" width="18.28515625" style="801" bestFit="1" customWidth="1"/>
    <col min="5120" max="5120" width="19" style="801" bestFit="1" customWidth="1"/>
    <col min="5121" max="5121" width="15.42578125" style="801" bestFit="1" customWidth="1"/>
    <col min="5122" max="5123" width="12.42578125" style="801" bestFit="1" customWidth="1"/>
    <col min="5124" max="5124" width="7.140625" style="801" bestFit="1" customWidth="1"/>
    <col min="5125" max="5125" width="10.140625" style="801" bestFit="1" customWidth="1"/>
    <col min="5126" max="5126" width="15.85546875" style="801" bestFit="1" customWidth="1"/>
    <col min="5127" max="5127" width="15.140625" style="801" bestFit="1" customWidth="1"/>
    <col min="5128" max="5128" width="18.28515625" style="801" bestFit="1" customWidth="1"/>
    <col min="5129" max="5129" width="13.28515625" style="801" bestFit="1" customWidth="1"/>
    <col min="5130" max="5130" width="19.28515625" style="801" customWidth="1"/>
    <col min="5131" max="5131" width="15.140625" style="801" customWidth="1"/>
    <col min="5132" max="5132" width="21" style="801" bestFit="1" customWidth="1"/>
    <col min="5133" max="5133" width="17.140625" style="801" bestFit="1" customWidth="1"/>
    <col min="5134" max="5134" width="16.85546875" style="801" bestFit="1" customWidth="1"/>
    <col min="5135" max="5135" width="16.7109375" style="801" bestFit="1" customWidth="1"/>
    <col min="5136" max="5136" width="15.7109375" style="801" bestFit="1" customWidth="1"/>
    <col min="5137" max="5137" width="16.28515625" style="801" bestFit="1" customWidth="1"/>
    <col min="5138" max="5138" width="17.28515625" style="801" customWidth="1"/>
    <col min="5139" max="5139" width="23.42578125" style="801" bestFit="1" customWidth="1"/>
    <col min="5140" max="5140" width="31.85546875" style="801" bestFit="1" customWidth="1"/>
    <col min="5141" max="5141" width="7.85546875" style="801" bestFit="1" customWidth="1"/>
    <col min="5142" max="5142" width="5.7109375" style="801" bestFit="1" customWidth="1"/>
    <col min="5143" max="5143" width="9.140625" style="801" bestFit="1" customWidth="1"/>
    <col min="5144" max="5144" width="13.5703125" style="801" bestFit="1" customWidth="1"/>
    <col min="5145" max="5373" width="9.140625" style="801"/>
    <col min="5374" max="5374" width="4.42578125" style="801" bestFit="1" customWidth="1"/>
    <col min="5375" max="5375" width="18.28515625" style="801" bestFit="1" customWidth="1"/>
    <col min="5376" max="5376" width="19" style="801" bestFit="1" customWidth="1"/>
    <col min="5377" max="5377" width="15.42578125" style="801" bestFit="1" customWidth="1"/>
    <col min="5378" max="5379" width="12.42578125" style="801" bestFit="1" customWidth="1"/>
    <col min="5380" max="5380" width="7.140625" style="801" bestFit="1" customWidth="1"/>
    <col min="5381" max="5381" width="10.140625" style="801" bestFit="1" customWidth="1"/>
    <col min="5382" max="5382" width="15.85546875" style="801" bestFit="1" customWidth="1"/>
    <col min="5383" max="5383" width="15.140625" style="801" bestFit="1" customWidth="1"/>
    <col min="5384" max="5384" width="18.28515625" style="801" bestFit="1" customWidth="1"/>
    <col min="5385" max="5385" width="13.28515625" style="801" bestFit="1" customWidth="1"/>
    <col min="5386" max="5386" width="19.28515625" style="801" customWidth="1"/>
    <col min="5387" max="5387" width="15.140625" style="801" customWidth="1"/>
    <col min="5388" max="5388" width="21" style="801" bestFit="1" customWidth="1"/>
    <col min="5389" max="5389" width="17.140625" style="801" bestFit="1" customWidth="1"/>
    <col min="5390" max="5390" width="16.85546875" style="801" bestFit="1" customWidth="1"/>
    <col min="5391" max="5391" width="16.7109375" style="801" bestFit="1" customWidth="1"/>
    <col min="5392" max="5392" width="15.7109375" style="801" bestFit="1" customWidth="1"/>
    <col min="5393" max="5393" width="16.28515625" style="801" bestFit="1" customWidth="1"/>
    <col min="5394" max="5394" width="17.28515625" style="801" customWidth="1"/>
    <col min="5395" max="5395" width="23.42578125" style="801" bestFit="1" customWidth="1"/>
    <col min="5396" max="5396" width="31.85546875" style="801" bestFit="1" customWidth="1"/>
    <col min="5397" max="5397" width="7.85546875" style="801" bestFit="1" customWidth="1"/>
    <col min="5398" max="5398" width="5.7109375" style="801" bestFit="1" customWidth="1"/>
    <col min="5399" max="5399" width="9.140625" style="801" bestFit="1" customWidth="1"/>
    <col min="5400" max="5400" width="13.5703125" style="801" bestFit="1" customWidth="1"/>
    <col min="5401" max="5629" width="9.140625" style="801"/>
    <col min="5630" max="5630" width="4.42578125" style="801" bestFit="1" customWidth="1"/>
    <col min="5631" max="5631" width="18.28515625" style="801" bestFit="1" customWidth="1"/>
    <col min="5632" max="5632" width="19" style="801" bestFit="1" customWidth="1"/>
    <col min="5633" max="5633" width="15.42578125" style="801" bestFit="1" customWidth="1"/>
    <col min="5634" max="5635" width="12.42578125" style="801" bestFit="1" customWidth="1"/>
    <col min="5636" max="5636" width="7.140625" style="801" bestFit="1" customWidth="1"/>
    <col min="5637" max="5637" width="10.140625" style="801" bestFit="1" customWidth="1"/>
    <col min="5638" max="5638" width="15.85546875" style="801" bestFit="1" customWidth="1"/>
    <col min="5639" max="5639" width="15.140625" style="801" bestFit="1" customWidth="1"/>
    <col min="5640" max="5640" width="18.28515625" style="801" bestFit="1" customWidth="1"/>
    <col min="5641" max="5641" width="13.28515625" style="801" bestFit="1" customWidth="1"/>
    <col min="5642" max="5642" width="19.28515625" style="801" customWidth="1"/>
    <col min="5643" max="5643" width="15.140625" style="801" customWidth="1"/>
    <col min="5644" max="5644" width="21" style="801" bestFit="1" customWidth="1"/>
    <col min="5645" max="5645" width="17.140625" style="801" bestFit="1" customWidth="1"/>
    <col min="5646" max="5646" width="16.85546875" style="801" bestFit="1" customWidth="1"/>
    <col min="5647" max="5647" width="16.7109375" style="801" bestFit="1" customWidth="1"/>
    <col min="5648" max="5648" width="15.7109375" style="801" bestFit="1" customWidth="1"/>
    <col min="5649" max="5649" width="16.28515625" style="801" bestFit="1" customWidth="1"/>
    <col min="5650" max="5650" width="17.28515625" style="801" customWidth="1"/>
    <col min="5651" max="5651" width="23.42578125" style="801" bestFit="1" customWidth="1"/>
    <col min="5652" max="5652" width="31.85546875" style="801" bestFit="1" customWidth="1"/>
    <col min="5653" max="5653" width="7.85546875" style="801" bestFit="1" customWidth="1"/>
    <col min="5654" max="5654" width="5.7109375" style="801" bestFit="1" customWidth="1"/>
    <col min="5655" max="5655" width="9.140625" style="801" bestFit="1" customWidth="1"/>
    <col min="5656" max="5656" width="13.5703125" style="801" bestFit="1" customWidth="1"/>
    <col min="5657" max="5885" width="9.140625" style="801"/>
    <col min="5886" max="5886" width="4.42578125" style="801" bestFit="1" customWidth="1"/>
    <col min="5887" max="5887" width="18.28515625" style="801" bestFit="1" customWidth="1"/>
    <col min="5888" max="5888" width="19" style="801" bestFit="1" customWidth="1"/>
    <col min="5889" max="5889" width="15.42578125" style="801" bestFit="1" customWidth="1"/>
    <col min="5890" max="5891" width="12.42578125" style="801" bestFit="1" customWidth="1"/>
    <col min="5892" max="5892" width="7.140625" style="801" bestFit="1" customWidth="1"/>
    <col min="5893" max="5893" width="10.140625" style="801" bestFit="1" customWidth="1"/>
    <col min="5894" max="5894" width="15.85546875" style="801" bestFit="1" customWidth="1"/>
    <col min="5895" max="5895" width="15.140625" style="801" bestFit="1" customWidth="1"/>
    <col min="5896" max="5896" width="18.28515625" style="801" bestFit="1" customWidth="1"/>
    <col min="5897" max="5897" width="13.28515625" style="801" bestFit="1" customWidth="1"/>
    <col min="5898" max="5898" width="19.28515625" style="801" customWidth="1"/>
    <col min="5899" max="5899" width="15.140625" style="801" customWidth="1"/>
    <col min="5900" max="5900" width="21" style="801" bestFit="1" customWidth="1"/>
    <col min="5901" max="5901" width="17.140625" style="801" bestFit="1" customWidth="1"/>
    <col min="5902" max="5902" width="16.85546875" style="801" bestFit="1" customWidth="1"/>
    <col min="5903" max="5903" width="16.7109375" style="801" bestFit="1" customWidth="1"/>
    <col min="5904" max="5904" width="15.7109375" style="801" bestFit="1" customWidth="1"/>
    <col min="5905" max="5905" width="16.28515625" style="801" bestFit="1" customWidth="1"/>
    <col min="5906" max="5906" width="17.28515625" style="801" customWidth="1"/>
    <col min="5907" max="5907" width="23.42578125" style="801" bestFit="1" customWidth="1"/>
    <col min="5908" max="5908" width="31.85546875" style="801" bestFit="1" customWidth="1"/>
    <col min="5909" max="5909" width="7.85546875" style="801" bestFit="1" customWidth="1"/>
    <col min="5910" max="5910" width="5.7109375" style="801" bestFit="1" customWidth="1"/>
    <col min="5911" max="5911" width="9.140625" style="801" bestFit="1" customWidth="1"/>
    <col min="5912" max="5912" width="13.5703125" style="801" bestFit="1" customWidth="1"/>
    <col min="5913" max="6141" width="9.140625" style="801"/>
    <col min="6142" max="6142" width="4.42578125" style="801" bestFit="1" customWidth="1"/>
    <col min="6143" max="6143" width="18.28515625" style="801" bestFit="1" customWidth="1"/>
    <col min="6144" max="6144" width="19" style="801" bestFit="1" customWidth="1"/>
    <col min="6145" max="6145" width="15.42578125" style="801" bestFit="1" customWidth="1"/>
    <col min="6146" max="6147" width="12.42578125" style="801" bestFit="1" customWidth="1"/>
    <col min="6148" max="6148" width="7.140625" style="801" bestFit="1" customWidth="1"/>
    <col min="6149" max="6149" width="10.140625" style="801" bestFit="1" customWidth="1"/>
    <col min="6150" max="6150" width="15.85546875" style="801" bestFit="1" customWidth="1"/>
    <col min="6151" max="6151" width="15.140625" style="801" bestFit="1" customWidth="1"/>
    <col min="6152" max="6152" width="18.28515625" style="801" bestFit="1" customWidth="1"/>
    <col min="6153" max="6153" width="13.28515625" style="801" bestFit="1" customWidth="1"/>
    <col min="6154" max="6154" width="19.28515625" style="801" customWidth="1"/>
    <col min="6155" max="6155" width="15.140625" style="801" customWidth="1"/>
    <col min="6156" max="6156" width="21" style="801" bestFit="1" customWidth="1"/>
    <col min="6157" max="6157" width="17.140625" style="801" bestFit="1" customWidth="1"/>
    <col min="6158" max="6158" width="16.85546875" style="801" bestFit="1" customWidth="1"/>
    <col min="6159" max="6159" width="16.7109375" style="801" bestFit="1" customWidth="1"/>
    <col min="6160" max="6160" width="15.7109375" style="801" bestFit="1" customWidth="1"/>
    <col min="6161" max="6161" width="16.28515625" style="801" bestFit="1" customWidth="1"/>
    <col min="6162" max="6162" width="17.28515625" style="801" customWidth="1"/>
    <col min="6163" max="6163" width="23.42578125" style="801" bestFit="1" customWidth="1"/>
    <col min="6164" max="6164" width="31.85546875" style="801" bestFit="1" customWidth="1"/>
    <col min="6165" max="6165" width="7.85546875" style="801" bestFit="1" customWidth="1"/>
    <col min="6166" max="6166" width="5.7109375" style="801" bestFit="1" customWidth="1"/>
    <col min="6167" max="6167" width="9.140625" style="801" bestFit="1" customWidth="1"/>
    <col min="6168" max="6168" width="13.5703125" style="801" bestFit="1" customWidth="1"/>
    <col min="6169" max="6397" width="9.140625" style="801"/>
    <col min="6398" max="6398" width="4.42578125" style="801" bestFit="1" customWidth="1"/>
    <col min="6399" max="6399" width="18.28515625" style="801" bestFit="1" customWidth="1"/>
    <col min="6400" max="6400" width="19" style="801" bestFit="1" customWidth="1"/>
    <col min="6401" max="6401" width="15.42578125" style="801" bestFit="1" customWidth="1"/>
    <col min="6402" max="6403" width="12.42578125" style="801" bestFit="1" customWidth="1"/>
    <col min="6404" max="6404" width="7.140625" style="801" bestFit="1" customWidth="1"/>
    <col min="6405" max="6405" width="10.140625" style="801" bestFit="1" customWidth="1"/>
    <col min="6406" max="6406" width="15.85546875" style="801" bestFit="1" customWidth="1"/>
    <col min="6407" max="6407" width="15.140625" style="801" bestFit="1" customWidth="1"/>
    <col min="6408" max="6408" width="18.28515625" style="801" bestFit="1" customWidth="1"/>
    <col min="6409" max="6409" width="13.28515625" style="801" bestFit="1" customWidth="1"/>
    <col min="6410" max="6410" width="19.28515625" style="801" customWidth="1"/>
    <col min="6411" max="6411" width="15.140625" style="801" customWidth="1"/>
    <col min="6412" max="6412" width="21" style="801" bestFit="1" customWidth="1"/>
    <col min="6413" max="6413" width="17.140625" style="801" bestFit="1" customWidth="1"/>
    <col min="6414" max="6414" width="16.85546875" style="801" bestFit="1" customWidth="1"/>
    <col min="6415" max="6415" width="16.7109375" style="801" bestFit="1" customWidth="1"/>
    <col min="6416" max="6416" width="15.7109375" style="801" bestFit="1" customWidth="1"/>
    <col min="6417" max="6417" width="16.28515625" style="801" bestFit="1" customWidth="1"/>
    <col min="6418" max="6418" width="17.28515625" style="801" customWidth="1"/>
    <col min="6419" max="6419" width="23.42578125" style="801" bestFit="1" customWidth="1"/>
    <col min="6420" max="6420" width="31.85546875" style="801" bestFit="1" customWidth="1"/>
    <col min="6421" max="6421" width="7.85546875" style="801" bestFit="1" customWidth="1"/>
    <col min="6422" max="6422" width="5.7109375" style="801" bestFit="1" customWidth="1"/>
    <col min="6423" max="6423" width="9.140625" style="801" bestFit="1" customWidth="1"/>
    <col min="6424" max="6424" width="13.5703125" style="801" bestFit="1" customWidth="1"/>
    <col min="6425" max="6653" width="9.140625" style="801"/>
    <col min="6654" max="6654" width="4.42578125" style="801" bestFit="1" customWidth="1"/>
    <col min="6655" max="6655" width="18.28515625" style="801" bestFit="1" customWidth="1"/>
    <col min="6656" max="6656" width="19" style="801" bestFit="1" customWidth="1"/>
    <col min="6657" max="6657" width="15.42578125" style="801" bestFit="1" customWidth="1"/>
    <col min="6658" max="6659" width="12.42578125" style="801" bestFit="1" customWidth="1"/>
    <col min="6660" max="6660" width="7.140625" style="801" bestFit="1" customWidth="1"/>
    <col min="6661" max="6661" width="10.140625" style="801" bestFit="1" customWidth="1"/>
    <col min="6662" max="6662" width="15.85546875" style="801" bestFit="1" customWidth="1"/>
    <col min="6663" max="6663" width="15.140625" style="801" bestFit="1" customWidth="1"/>
    <col min="6664" max="6664" width="18.28515625" style="801" bestFit="1" customWidth="1"/>
    <col min="6665" max="6665" width="13.28515625" style="801" bestFit="1" customWidth="1"/>
    <col min="6666" max="6666" width="19.28515625" style="801" customWidth="1"/>
    <col min="6667" max="6667" width="15.140625" style="801" customWidth="1"/>
    <col min="6668" max="6668" width="21" style="801" bestFit="1" customWidth="1"/>
    <col min="6669" max="6669" width="17.140625" style="801" bestFit="1" customWidth="1"/>
    <col min="6670" max="6670" width="16.85546875" style="801" bestFit="1" customWidth="1"/>
    <col min="6671" max="6671" width="16.7109375" style="801" bestFit="1" customWidth="1"/>
    <col min="6672" max="6672" width="15.7109375" style="801" bestFit="1" customWidth="1"/>
    <col min="6673" max="6673" width="16.28515625" style="801" bestFit="1" customWidth="1"/>
    <col min="6674" max="6674" width="17.28515625" style="801" customWidth="1"/>
    <col min="6675" max="6675" width="23.42578125" style="801" bestFit="1" customWidth="1"/>
    <col min="6676" max="6676" width="31.85546875" style="801" bestFit="1" customWidth="1"/>
    <col min="6677" max="6677" width="7.85546875" style="801" bestFit="1" customWidth="1"/>
    <col min="6678" max="6678" width="5.7109375" style="801" bestFit="1" customWidth="1"/>
    <col min="6679" max="6679" width="9.140625" style="801" bestFit="1" customWidth="1"/>
    <col min="6680" max="6680" width="13.5703125" style="801" bestFit="1" customWidth="1"/>
    <col min="6681" max="6909" width="9.140625" style="801"/>
    <col min="6910" max="6910" width="4.42578125" style="801" bestFit="1" customWidth="1"/>
    <col min="6911" max="6911" width="18.28515625" style="801" bestFit="1" customWidth="1"/>
    <col min="6912" max="6912" width="19" style="801" bestFit="1" customWidth="1"/>
    <col min="6913" max="6913" width="15.42578125" style="801" bestFit="1" customWidth="1"/>
    <col min="6914" max="6915" width="12.42578125" style="801" bestFit="1" customWidth="1"/>
    <col min="6916" max="6916" width="7.140625" style="801" bestFit="1" customWidth="1"/>
    <col min="6917" max="6917" width="10.140625" style="801" bestFit="1" customWidth="1"/>
    <col min="6918" max="6918" width="15.85546875" style="801" bestFit="1" customWidth="1"/>
    <col min="6919" max="6919" width="15.140625" style="801" bestFit="1" customWidth="1"/>
    <col min="6920" max="6920" width="18.28515625" style="801" bestFit="1" customWidth="1"/>
    <col min="6921" max="6921" width="13.28515625" style="801" bestFit="1" customWidth="1"/>
    <col min="6922" max="6922" width="19.28515625" style="801" customWidth="1"/>
    <col min="6923" max="6923" width="15.140625" style="801" customWidth="1"/>
    <col min="6924" max="6924" width="21" style="801" bestFit="1" customWidth="1"/>
    <col min="6925" max="6925" width="17.140625" style="801" bestFit="1" customWidth="1"/>
    <col min="6926" max="6926" width="16.85546875" style="801" bestFit="1" customWidth="1"/>
    <col min="6927" max="6927" width="16.7109375" style="801" bestFit="1" customWidth="1"/>
    <col min="6928" max="6928" width="15.7109375" style="801" bestFit="1" customWidth="1"/>
    <col min="6929" max="6929" width="16.28515625" style="801" bestFit="1" customWidth="1"/>
    <col min="6930" max="6930" width="17.28515625" style="801" customWidth="1"/>
    <col min="6931" max="6931" width="23.42578125" style="801" bestFit="1" customWidth="1"/>
    <col min="6932" max="6932" width="31.85546875" style="801" bestFit="1" customWidth="1"/>
    <col min="6933" max="6933" width="7.85546875" style="801" bestFit="1" customWidth="1"/>
    <col min="6934" max="6934" width="5.7109375" style="801" bestFit="1" customWidth="1"/>
    <col min="6935" max="6935" width="9.140625" style="801" bestFit="1" customWidth="1"/>
    <col min="6936" max="6936" width="13.5703125" style="801" bestFit="1" customWidth="1"/>
    <col min="6937" max="7165" width="9.140625" style="801"/>
    <col min="7166" max="7166" width="4.42578125" style="801" bestFit="1" customWidth="1"/>
    <col min="7167" max="7167" width="18.28515625" style="801" bestFit="1" customWidth="1"/>
    <col min="7168" max="7168" width="19" style="801" bestFit="1" customWidth="1"/>
    <col min="7169" max="7169" width="15.42578125" style="801" bestFit="1" customWidth="1"/>
    <col min="7170" max="7171" width="12.42578125" style="801" bestFit="1" customWidth="1"/>
    <col min="7172" max="7172" width="7.140625" style="801" bestFit="1" customWidth="1"/>
    <col min="7173" max="7173" width="10.140625" style="801" bestFit="1" customWidth="1"/>
    <col min="7174" max="7174" width="15.85546875" style="801" bestFit="1" customWidth="1"/>
    <col min="7175" max="7175" width="15.140625" style="801" bestFit="1" customWidth="1"/>
    <col min="7176" max="7176" width="18.28515625" style="801" bestFit="1" customWidth="1"/>
    <col min="7177" max="7177" width="13.28515625" style="801" bestFit="1" customWidth="1"/>
    <col min="7178" max="7178" width="19.28515625" style="801" customWidth="1"/>
    <col min="7179" max="7179" width="15.140625" style="801" customWidth="1"/>
    <col min="7180" max="7180" width="21" style="801" bestFit="1" customWidth="1"/>
    <col min="7181" max="7181" width="17.140625" style="801" bestFit="1" customWidth="1"/>
    <col min="7182" max="7182" width="16.85546875" style="801" bestFit="1" customWidth="1"/>
    <col min="7183" max="7183" width="16.7109375" style="801" bestFit="1" customWidth="1"/>
    <col min="7184" max="7184" width="15.7109375" style="801" bestFit="1" customWidth="1"/>
    <col min="7185" max="7185" width="16.28515625" style="801" bestFit="1" customWidth="1"/>
    <col min="7186" max="7186" width="17.28515625" style="801" customWidth="1"/>
    <col min="7187" max="7187" width="23.42578125" style="801" bestFit="1" customWidth="1"/>
    <col min="7188" max="7188" width="31.85546875" style="801" bestFit="1" customWidth="1"/>
    <col min="7189" max="7189" width="7.85546875" style="801" bestFit="1" customWidth="1"/>
    <col min="7190" max="7190" width="5.7109375" style="801" bestFit="1" customWidth="1"/>
    <col min="7191" max="7191" width="9.140625" style="801" bestFit="1" customWidth="1"/>
    <col min="7192" max="7192" width="13.5703125" style="801" bestFit="1" customWidth="1"/>
    <col min="7193" max="7421" width="9.140625" style="801"/>
    <col min="7422" max="7422" width="4.42578125" style="801" bestFit="1" customWidth="1"/>
    <col min="7423" max="7423" width="18.28515625" style="801" bestFit="1" customWidth="1"/>
    <col min="7424" max="7424" width="19" style="801" bestFit="1" customWidth="1"/>
    <col min="7425" max="7425" width="15.42578125" style="801" bestFit="1" customWidth="1"/>
    <col min="7426" max="7427" width="12.42578125" style="801" bestFit="1" customWidth="1"/>
    <col min="7428" max="7428" width="7.140625" style="801" bestFit="1" customWidth="1"/>
    <col min="7429" max="7429" width="10.140625" style="801" bestFit="1" customWidth="1"/>
    <col min="7430" max="7430" width="15.85546875" style="801" bestFit="1" customWidth="1"/>
    <col min="7431" max="7431" width="15.140625" style="801" bestFit="1" customWidth="1"/>
    <col min="7432" max="7432" width="18.28515625" style="801" bestFit="1" customWidth="1"/>
    <col min="7433" max="7433" width="13.28515625" style="801" bestFit="1" customWidth="1"/>
    <col min="7434" max="7434" width="19.28515625" style="801" customWidth="1"/>
    <col min="7435" max="7435" width="15.140625" style="801" customWidth="1"/>
    <col min="7436" max="7436" width="21" style="801" bestFit="1" customWidth="1"/>
    <col min="7437" max="7437" width="17.140625" style="801" bestFit="1" customWidth="1"/>
    <col min="7438" max="7438" width="16.85546875" style="801" bestFit="1" customWidth="1"/>
    <col min="7439" max="7439" width="16.7109375" style="801" bestFit="1" customWidth="1"/>
    <col min="7440" max="7440" width="15.7109375" style="801" bestFit="1" customWidth="1"/>
    <col min="7441" max="7441" width="16.28515625" style="801" bestFit="1" customWidth="1"/>
    <col min="7442" max="7442" width="17.28515625" style="801" customWidth="1"/>
    <col min="7443" max="7443" width="23.42578125" style="801" bestFit="1" customWidth="1"/>
    <col min="7444" max="7444" width="31.85546875" style="801" bestFit="1" customWidth="1"/>
    <col min="7445" max="7445" width="7.85546875" style="801" bestFit="1" customWidth="1"/>
    <col min="7446" max="7446" width="5.7109375" style="801" bestFit="1" customWidth="1"/>
    <col min="7447" max="7447" width="9.140625" style="801" bestFit="1" customWidth="1"/>
    <col min="7448" max="7448" width="13.5703125" style="801" bestFit="1" customWidth="1"/>
    <col min="7449" max="7677" width="9.140625" style="801"/>
    <col min="7678" max="7678" width="4.42578125" style="801" bestFit="1" customWidth="1"/>
    <col min="7679" max="7679" width="18.28515625" style="801" bestFit="1" customWidth="1"/>
    <col min="7680" max="7680" width="19" style="801" bestFit="1" customWidth="1"/>
    <col min="7681" max="7681" width="15.42578125" style="801" bestFit="1" customWidth="1"/>
    <col min="7682" max="7683" width="12.42578125" style="801" bestFit="1" customWidth="1"/>
    <col min="7684" max="7684" width="7.140625" style="801" bestFit="1" customWidth="1"/>
    <col min="7685" max="7685" width="10.140625" style="801" bestFit="1" customWidth="1"/>
    <col min="7686" max="7686" width="15.85546875" style="801" bestFit="1" customWidth="1"/>
    <col min="7687" max="7687" width="15.140625" style="801" bestFit="1" customWidth="1"/>
    <col min="7688" max="7688" width="18.28515625" style="801" bestFit="1" customWidth="1"/>
    <col min="7689" max="7689" width="13.28515625" style="801" bestFit="1" customWidth="1"/>
    <col min="7690" max="7690" width="19.28515625" style="801" customWidth="1"/>
    <col min="7691" max="7691" width="15.140625" style="801" customWidth="1"/>
    <col min="7692" max="7692" width="21" style="801" bestFit="1" customWidth="1"/>
    <col min="7693" max="7693" width="17.140625" style="801" bestFit="1" customWidth="1"/>
    <col min="7694" max="7694" width="16.85546875" style="801" bestFit="1" customWidth="1"/>
    <col min="7695" max="7695" width="16.7109375" style="801" bestFit="1" customWidth="1"/>
    <col min="7696" max="7696" width="15.7109375" style="801" bestFit="1" customWidth="1"/>
    <col min="7697" max="7697" width="16.28515625" style="801" bestFit="1" customWidth="1"/>
    <col min="7698" max="7698" width="17.28515625" style="801" customWidth="1"/>
    <col min="7699" max="7699" width="23.42578125" style="801" bestFit="1" customWidth="1"/>
    <col min="7700" max="7700" width="31.85546875" style="801" bestFit="1" customWidth="1"/>
    <col min="7701" max="7701" width="7.85546875" style="801" bestFit="1" customWidth="1"/>
    <col min="7702" max="7702" width="5.7109375" style="801" bestFit="1" customWidth="1"/>
    <col min="7703" max="7703" width="9.140625" style="801" bestFit="1" customWidth="1"/>
    <col min="7704" max="7704" width="13.5703125" style="801" bestFit="1" customWidth="1"/>
    <col min="7705" max="7933" width="9.140625" style="801"/>
    <col min="7934" max="7934" width="4.42578125" style="801" bestFit="1" customWidth="1"/>
    <col min="7935" max="7935" width="18.28515625" style="801" bestFit="1" customWidth="1"/>
    <col min="7936" max="7936" width="19" style="801" bestFit="1" customWidth="1"/>
    <col min="7937" max="7937" width="15.42578125" style="801" bestFit="1" customWidth="1"/>
    <col min="7938" max="7939" width="12.42578125" style="801" bestFit="1" customWidth="1"/>
    <col min="7940" max="7940" width="7.140625" style="801" bestFit="1" customWidth="1"/>
    <col min="7941" max="7941" width="10.140625" style="801" bestFit="1" customWidth="1"/>
    <col min="7942" max="7942" width="15.85546875" style="801" bestFit="1" customWidth="1"/>
    <col min="7943" max="7943" width="15.140625" style="801" bestFit="1" customWidth="1"/>
    <col min="7944" max="7944" width="18.28515625" style="801" bestFit="1" customWidth="1"/>
    <col min="7945" max="7945" width="13.28515625" style="801" bestFit="1" customWidth="1"/>
    <col min="7946" max="7946" width="19.28515625" style="801" customWidth="1"/>
    <col min="7947" max="7947" width="15.140625" style="801" customWidth="1"/>
    <col min="7948" max="7948" width="21" style="801" bestFit="1" customWidth="1"/>
    <col min="7949" max="7949" width="17.140625" style="801" bestFit="1" customWidth="1"/>
    <col min="7950" max="7950" width="16.85546875" style="801" bestFit="1" customWidth="1"/>
    <col min="7951" max="7951" width="16.7109375" style="801" bestFit="1" customWidth="1"/>
    <col min="7952" max="7952" width="15.7109375" style="801" bestFit="1" customWidth="1"/>
    <col min="7953" max="7953" width="16.28515625" style="801" bestFit="1" customWidth="1"/>
    <col min="7954" max="7954" width="17.28515625" style="801" customWidth="1"/>
    <col min="7955" max="7955" width="23.42578125" style="801" bestFit="1" customWidth="1"/>
    <col min="7956" max="7956" width="31.85546875" style="801" bestFit="1" customWidth="1"/>
    <col min="7957" max="7957" width="7.85546875" style="801" bestFit="1" customWidth="1"/>
    <col min="7958" max="7958" width="5.7109375" style="801" bestFit="1" customWidth="1"/>
    <col min="7959" max="7959" width="9.140625" style="801" bestFit="1" customWidth="1"/>
    <col min="7960" max="7960" width="13.5703125" style="801" bestFit="1" customWidth="1"/>
    <col min="7961" max="8189" width="9.140625" style="801"/>
    <col min="8190" max="8190" width="4.42578125" style="801" bestFit="1" customWidth="1"/>
    <col min="8191" max="8191" width="18.28515625" style="801" bestFit="1" customWidth="1"/>
    <col min="8192" max="8192" width="19" style="801" bestFit="1" customWidth="1"/>
    <col min="8193" max="8193" width="15.42578125" style="801" bestFit="1" customWidth="1"/>
    <col min="8194" max="8195" width="12.42578125" style="801" bestFit="1" customWidth="1"/>
    <col min="8196" max="8196" width="7.140625" style="801" bestFit="1" customWidth="1"/>
    <col min="8197" max="8197" width="10.140625" style="801" bestFit="1" customWidth="1"/>
    <col min="8198" max="8198" width="15.85546875" style="801" bestFit="1" customWidth="1"/>
    <col min="8199" max="8199" width="15.140625" style="801" bestFit="1" customWidth="1"/>
    <col min="8200" max="8200" width="18.28515625" style="801" bestFit="1" customWidth="1"/>
    <col min="8201" max="8201" width="13.28515625" style="801" bestFit="1" customWidth="1"/>
    <col min="8202" max="8202" width="19.28515625" style="801" customWidth="1"/>
    <col min="8203" max="8203" width="15.140625" style="801" customWidth="1"/>
    <col min="8204" max="8204" width="21" style="801" bestFit="1" customWidth="1"/>
    <col min="8205" max="8205" width="17.140625" style="801" bestFit="1" customWidth="1"/>
    <col min="8206" max="8206" width="16.85546875" style="801" bestFit="1" customWidth="1"/>
    <col min="8207" max="8207" width="16.7109375" style="801" bestFit="1" customWidth="1"/>
    <col min="8208" max="8208" width="15.7109375" style="801" bestFit="1" customWidth="1"/>
    <col min="8209" max="8209" width="16.28515625" style="801" bestFit="1" customWidth="1"/>
    <col min="8210" max="8210" width="17.28515625" style="801" customWidth="1"/>
    <col min="8211" max="8211" width="23.42578125" style="801" bestFit="1" customWidth="1"/>
    <col min="8212" max="8212" width="31.85546875" style="801" bestFit="1" customWidth="1"/>
    <col min="8213" max="8213" width="7.85546875" style="801" bestFit="1" customWidth="1"/>
    <col min="8214" max="8214" width="5.7109375" style="801" bestFit="1" customWidth="1"/>
    <col min="8215" max="8215" width="9.140625" style="801" bestFit="1" customWidth="1"/>
    <col min="8216" max="8216" width="13.5703125" style="801" bestFit="1" customWidth="1"/>
    <col min="8217" max="8445" width="9.140625" style="801"/>
    <col min="8446" max="8446" width="4.42578125" style="801" bestFit="1" customWidth="1"/>
    <col min="8447" max="8447" width="18.28515625" style="801" bestFit="1" customWidth="1"/>
    <col min="8448" max="8448" width="19" style="801" bestFit="1" customWidth="1"/>
    <col min="8449" max="8449" width="15.42578125" style="801" bestFit="1" customWidth="1"/>
    <col min="8450" max="8451" width="12.42578125" style="801" bestFit="1" customWidth="1"/>
    <col min="8452" max="8452" width="7.140625" style="801" bestFit="1" customWidth="1"/>
    <col min="8453" max="8453" width="10.140625" style="801" bestFit="1" customWidth="1"/>
    <col min="8454" max="8454" width="15.85546875" style="801" bestFit="1" customWidth="1"/>
    <col min="8455" max="8455" width="15.140625" style="801" bestFit="1" customWidth="1"/>
    <col min="8456" max="8456" width="18.28515625" style="801" bestFit="1" customWidth="1"/>
    <col min="8457" max="8457" width="13.28515625" style="801" bestFit="1" customWidth="1"/>
    <col min="8458" max="8458" width="19.28515625" style="801" customWidth="1"/>
    <col min="8459" max="8459" width="15.140625" style="801" customWidth="1"/>
    <col min="8460" max="8460" width="21" style="801" bestFit="1" customWidth="1"/>
    <col min="8461" max="8461" width="17.140625" style="801" bestFit="1" customWidth="1"/>
    <col min="8462" max="8462" width="16.85546875" style="801" bestFit="1" customWidth="1"/>
    <col min="8463" max="8463" width="16.7109375" style="801" bestFit="1" customWidth="1"/>
    <col min="8464" max="8464" width="15.7109375" style="801" bestFit="1" customWidth="1"/>
    <col min="8465" max="8465" width="16.28515625" style="801" bestFit="1" customWidth="1"/>
    <col min="8466" max="8466" width="17.28515625" style="801" customWidth="1"/>
    <col min="8467" max="8467" width="23.42578125" style="801" bestFit="1" customWidth="1"/>
    <col min="8468" max="8468" width="31.85546875" style="801" bestFit="1" customWidth="1"/>
    <col min="8469" max="8469" width="7.85546875" style="801" bestFit="1" customWidth="1"/>
    <col min="8470" max="8470" width="5.7109375" style="801" bestFit="1" customWidth="1"/>
    <col min="8471" max="8471" width="9.140625" style="801" bestFit="1" customWidth="1"/>
    <col min="8472" max="8472" width="13.5703125" style="801" bestFit="1" customWidth="1"/>
    <col min="8473" max="8701" width="9.140625" style="801"/>
    <col min="8702" max="8702" width="4.42578125" style="801" bestFit="1" customWidth="1"/>
    <col min="8703" max="8703" width="18.28515625" style="801" bestFit="1" customWidth="1"/>
    <col min="8704" max="8704" width="19" style="801" bestFit="1" customWidth="1"/>
    <col min="8705" max="8705" width="15.42578125" style="801" bestFit="1" customWidth="1"/>
    <col min="8706" max="8707" width="12.42578125" style="801" bestFit="1" customWidth="1"/>
    <col min="8708" max="8708" width="7.140625" style="801" bestFit="1" customWidth="1"/>
    <col min="8709" max="8709" width="10.140625" style="801" bestFit="1" customWidth="1"/>
    <col min="8710" max="8710" width="15.85546875" style="801" bestFit="1" customWidth="1"/>
    <col min="8711" max="8711" width="15.140625" style="801" bestFit="1" customWidth="1"/>
    <col min="8712" max="8712" width="18.28515625" style="801" bestFit="1" customWidth="1"/>
    <col min="8713" max="8713" width="13.28515625" style="801" bestFit="1" customWidth="1"/>
    <col min="8714" max="8714" width="19.28515625" style="801" customWidth="1"/>
    <col min="8715" max="8715" width="15.140625" style="801" customWidth="1"/>
    <col min="8716" max="8716" width="21" style="801" bestFit="1" customWidth="1"/>
    <col min="8717" max="8717" width="17.140625" style="801" bestFit="1" customWidth="1"/>
    <col min="8718" max="8718" width="16.85546875" style="801" bestFit="1" customWidth="1"/>
    <col min="8719" max="8719" width="16.7109375" style="801" bestFit="1" customWidth="1"/>
    <col min="8720" max="8720" width="15.7109375" style="801" bestFit="1" customWidth="1"/>
    <col min="8721" max="8721" width="16.28515625" style="801" bestFit="1" customWidth="1"/>
    <col min="8722" max="8722" width="17.28515625" style="801" customWidth="1"/>
    <col min="8723" max="8723" width="23.42578125" style="801" bestFit="1" customWidth="1"/>
    <col min="8724" max="8724" width="31.85546875" style="801" bestFit="1" customWidth="1"/>
    <col min="8725" max="8725" width="7.85546875" style="801" bestFit="1" customWidth="1"/>
    <col min="8726" max="8726" width="5.7109375" style="801" bestFit="1" customWidth="1"/>
    <col min="8727" max="8727" width="9.140625" style="801" bestFit="1" customWidth="1"/>
    <col min="8728" max="8728" width="13.5703125" style="801" bestFit="1" customWidth="1"/>
    <col min="8729" max="8957" width="9.140625" style="801"/>
    <col min="8958" max="8958" width="4.42578125" style="801" bestFit="1" customWidth="1"/>
    <col min="8959" max="8959" width="18.28515625" style="801" bestFit="1" customWidth="1"/>
    <col min="8960" max="8960" width="19" style="801" bestFit="1" customWidth="1"/>
    <col min="8961" max="8961" width="15.42578125" style="801" bestFit="1" customWidth="1"/>
    <col min="8962" max="8963" width="12.42578125" style="801" bestFit="1" customWidth="1"/>
    <col min="8964" max="8964" width="7.140625" style="801" bestFit="1" customWidth="1"/>
    <col min="8965" max="8965" width="10.140625" style="801" bestFit="1" customWidth="1"/>
    <col min="8966" max="8966" width="15.85546875" style="801" bestFit="1" customWidth="1"/>
    <col min="8967" max="8967" width="15.140625" style="801" bestFit="1" customWidth="1"/>
    <col min="8968" max="8968" width="18.28515625" style="801" bestFit="1" customWidth="1"/>
    <col min="8969" max="8969" width="13.28515625" style="801" bestFit="1" customWidth="1"/>
    <col min="8970" max="8970" width="19.28515625" style="801" customWidth="1"/>
    <col min="8971" max="8971" width="15.140625" style="801" customWidth="1"/>
    <col min="8972" max="8972" width="21" style="801" bestFit="1" customWidth="1"/>
    <col min="8973" max="8973" width="17.140625" style="801" bestFit="1" customWidth="1"/>
    <col min="8974" max="8974" width="16.85546875" style="801" bestFit="1" customWidth="1"/>
    <col min="8975" max="8975" width="16.7109375" style="801" bestFit="1" customWidth="1"/>
    <col min="8976" max="8976" width="15.7109375" style="801" bestFit="1" customWidth="1"/>
    <col min="8977" max="8977" width="16.28515625" style="801" bestFit="1" customWidth="1"/>
    <col min="8978" max="8978" width="17.28515625" style="801" customWidth="1"/>
    <col min="8979" max="8979" width="23.42578125" style="801" bestFit="1" customWidth="1"/>
    <col min="8980" max="8980" width="31.85546875" style="801" bestFit="1" customWidth="1"/>
    <col min="8981" max="8981" width="7.85546875" style="801" bestFit="1" customWidth="1"/>
    <col min="8982" max="8982" width="5.7109375" style="801" bestFit="1" customWidth="1"/>
    <col min="8983" max="8983" width="9.140625" style="801" bestFit="1" customWidth="1"/>
    <col min="8984" max="8984" width="13.5703125" style="801" bestFit="1" customWidth="1"/>
    <col min="8985" max="9213" width="9.140625" style="801"/>
    <col min="9214" max="9214" width="4.42578125" style="801" bestFit="1" customWidth="1"/>
    <col min="9215" max="9215" width="18.28515625" style="801" bestFit="1" customWidth="1"/>
    <col min="9216" max="9216" width="19" style="801" bestFit="1" customWidth="1"/>
    <col min="9217" max="9217" width="15.42578125" style="801" bestFit="1" customWidth="1"/>
    <col min="9218" max="9219" width="12.42578125" style="801" bestFit="1" customWidth="1"/>
    <col min="9220" max="9220" width="7.140625" style="801" bestFit="1" customWidth="1"/>
    <col min="9221" max="9221" width="10.140625" style="801" bestFit="1" customWidth="1"/>
    <col min="9222" max="9222" width="15.85546875" style="801" bestFit="1" customWidth="1"/>
    <col min="9223" max="9223" width="15.140625" style="801" bestFit="1" customWidth="1"/>
    <col min="9224" max="9224" width="18.28515625" style="801" bestFit="1" customWidth="1"/>
    <col min="9225" max="9225" width="13.28515625" style="801" bestFit="1" customWidth="1"/>
    <col min="9226" max="9226" width="19.28515625" style="801" customWidth="1"/>
    <col min="9227" max="9227" width="15.140625" style="801" customWidth="1"/>
    <col min="9228" max="9228" width="21" style="801" bestFit="1" customWidth="1"/>
    <col min="9229" max="9229" width="17.140625" style="801" bestFit="1" customWidth="1"/>
    <col min="9230" max="9230" width="16.85546875" style="801" bestFit="1" customWidth="1"/>
    <col min="9231" max="9231" width="16.7109375" style="801" bestFit="1" customWidth="1"/>
    <col min="9232" max="9232" width="15.7109375" style="801" bestFit="1" customWidth="1"/>
    <col min="9233" max="9233" width="16.28515625" style="801" bestFit="1" customWidth="1"/>
    <col min="9234" max="9234" width="17.28515625" style="801" customWidth="1"/>
    <col min="9235" max="9235" width="23.42578125" style="801" bestFit="1" customWidth="1"/>
    <col min="9236" max="9236" width="31.85546875" style="801" bestFit="1" customWidth="1"/>
    <col min="9237" max="9237" width="7.85546875" style="801" bestFit="1" customWidth="1"/>
    <col min="9238" max="9238" width="5.7109375" style="801" bestFit="1" customWidth="1"/>
    <col min="9239" max="9239" width="9.140625" style="801" bestFit="1" customWidth="1"/>
    <col min="9240" max="9240" width="13.5703125" style="801" bestFit="1" customWidth="1"/>
    <col min="9241" max="9469" width="9.140625" style="801"/>
    <col min="9470" max="9470" width="4.42578125" style="801" bestFit="1" customWidth="1"/>
    <col min="9471" max="9471" width="18.28515625" style="801" bestFit="1" customWidth="1"/>
    <col min="9472" max="9472" width="19" style="801" bestFit="1" customWidth="1"/>
    <col min="9473" max="9473" width="15.42578125" style="801" bestFit="1" customWidth="1"/>
    <col min="9474" max="9475" width="12.42578125" style="801" bestFit="1" customWidth="1"/>
    <col min="9476" max="9476" width="7.140625" style="801" bestFit="1" customWidth="1"/>
    <col min="9477" max="9477" width="10.140625" style="801" bestFit="1" customWidth="1"/>
    <col min="9478" max="9478" width="15.85546875" style="801" bestFit="1" customWidth="1"/>
    <col min="9479" max="9479" width="15.140625" style="801" bestFit="1" customWidth="1"/>
    <col min="9480" max="9480" width="18.28515625" style="801" bestFit="1" customWidth="1"/>
    <col min="9481" max="9481" width="13.28515625" style="801" bestFit="1" customWidth="1"/>
    <col min="9482" max="9482" width="19.28515625" style="801" customWidth="1"/>
    <col min="9483" max="9483" width="15.140625" style="801" customWidth="1"/>
    <col min="9484" max="9484" width="21" style="801" bestFit="1" customWidth="1"/>
    <col min="9485" max="9485" width="17.140625" style="801" bestFit="1" customWidth="1"/>
    <col min="9486" max="9486" width="16.85546875" style="801" bestFit="1" customWidth="1"/>
    <col min="9487" max="9487" width="16.7109375" style="801" bestFit="1" customWidth="1"/>
    <col min="9488" max="9488" width="15.7109375" style="801" bestFit="1" customWidth="1"/>
    <col min="9489" max="9489" width="16.28515625" style="801" bestFit="1" customWidth="1"/>
    <col min="9490" max="9490" width="17.28515625" style="801" customWidth="1"/>
    <col min="9491" max="9491" width="23.42578125" style="801" bestFit="1" customWidth="1"/>
    <col min="9492" max="9492" width="31.85546875" style="801" bestFit="1" customWidth="1"/>
    <col min="9493" max="9493" width="7.85546875" style="801" bestFit="1" customWidth="1"/>
    <col min="9494" max="9494" width="5.7109375" style="801" bestFit="1" customWidth="1"/>
    <col min="9495" max="9495" width="9.140625" style="801" bestFit="1" customWidth="1"/>
    <col min="9496" max="9496" width="13.5703125" style="801" bestFit="1" customWidth="1"/>
    <col min="9497" max="9725" width="9.140625" style="801"/>
    <col min="9726" max="9726" width="4.42578125" style="801" bestFit="1" customWidth="1"/>
    <col min="9727" max="9727" width="18.28515625" style="801" bestFit="1" customWidth="1"/>
    <col min="9728" max="9728" width="19" style="801" bestFit="1" customWidth="1"/>
    <col min="9729" max="9729" width="15.42578125" style="801" bestFit="1" customWidth="1"/>
    <col min="9730" max="9731" width="12.42578125" style="801" bestFit="1" customWidth="1"/>
    <col min="9732" max="9732" width="7.140625" style="801" bestFit="1" customWidth="1"/>
    <col min="9733" max="9733" width="10.140625" style="801" bestFit="1" customWidth="1"/>
    <col min="9734" max="9734" width="15.85546875" style="801" bestFit="1" customWidth="1"/>
    <col min="9735" max="9735" width="15.140625" style="801" bestFit="1" customWidth="1"/>
    <col min="9736" max="9736" width="18.28515625" style="801" bestFit="1" customWidth="1"/>
    <col min="9737" max="9737" width="13.28515625" style="801" bestFit="1" customWidth="1"/>
    <col min="9738" max="9738" width="19.28515625" style="801" customWidth="1"/>
    <col min="9739" max="9739" width="15.140625" style="801" customWidth="1"/>
    <col min="9740" max="9740" width="21" style="801" bestFit="1" customWidth="1"/>
    <col min="9741" max="9741" width="17.140625" style="801" bestFit="1" customWidth="1"/>
    <col min="9742" max="9742" width="16.85546875" style="801" bestFit="1" customWidth="1"/>
    <col min="9743" max="9743" width="16.7109375" style="801" bestFit="1" customWidth="1"/>
    <col min="9744" max="9744" width="15.7109375" style="801" bestFit="1" customWidth="1"/>
    <col min="9745" max="9745" width="16.28515625" style="801" bestFit="1" customWidth="1"/>
    <col min="9746" max="9746" width="17.28515625" style="801" customWidth="1"/>
    <col min="9747" max="9747" width="23.42578125" style="801" bestFit="1" customWidth="1"/>
    <col min="9748" max="9748" width="31.85546875" style="801" bestFit="1" customWidth="1"/>
    <col min="9749" max="9749" width="7.85546875" style="801" bestFit="1" customWidth="1"/>
    <col min="9750" max="9750" width="5.7109375" style="801" bestFit="1" customWidth="1"/>
    <col min="9751" max="9751" width="9.140625" style="801" bestFit="1" customWidth="1"/>
    <col min="9752" max="9752" width="13.5703125" style="801" bestFit="1" customWidth="1"/>
    <col min="9753" max="9981" width="9.140625" style="801"/>
    <col min="9982" max="9982" width="4.42578125" style="801" bestFit="1" customWidth="1"/>
    <col min="9983" max="9983" width="18.28515625" style="801" bestFit="1" customWidth="1"/>
    <col min="9984" max="9984" width="19" style="801" bestFit="1" customWidth="1"/>
    <col min="9985" max="9985" width="15.42578125" style="801" bestFit="1" customWidth="1"/>
    <col min="9986" max="9987" width="12.42578125" style="801" bestFit="1" customWidth="1"/>
    <col min="9988" max="9988" width="7.140625" style="801" bestFit="1" customWidth="1"/>
    <col min="9989" max="9989" width="10.140625" style="801" bestFit="1" customWidth="1"/>
    <col min="9990" max="9990" width="15.85546875" style="801" bestFit="1" customWidth="1"/>
    <col min="9991" max="9991" width="15.140625" style="801" bestFit="1" customWidth="1"/>
    <col min="9992" max="9992" width="18.28515625" style="801" bestFit="1" customWidth="1"/>
    <col min="9993" max="9993" width="13.28515625" style="801" bestFit="1" customWidth="1"/>
    <col min="9994" max="9994" width="19.28515625" style="801" customWidth="1"/>
    <col min="9995" max="9995" width="15.140625" style="801" customWidth="1"/>
    <col min="9996" max="9996" width="21" style="801" bestFit="1" customWidth="1"/>
    <col min="9997" max="9997" width="17.140625" style="801" bestFit="1" customWidth="1"/>
    <col min="9998" max="9998" width="16.85546875" style="801" bestFit="1" customWidth="1"/>
    <col min="9999" max="9999" width="16.7109375" style="801" bestFit="1" customWidth="1"/>
    <col min="10000" max="10000" width="15.7109375" style="801" bestFit="1" customWidth="1"/>
    <col min="10001" max="10001" width="16.28515625" style="801" bestFit="1" customWidth="1"/>
    <col min="10002" max="10002" width="17.28515625" style="801" customWidth="1"/>
    <col min="10003" max="10003" width="23.42578125" style="801" bestFit="1" customWidth="1"/>
    <col min="10004" max="10004" width="31.85546875" style="801" bestFit="1" customWidth="1"/>
    <col min="10005" max="10005" width="7.85546875" style="801" bestFit="1" customWidth="1"/>
    <col min="10006" max="10006" width="5.7109375" style="801" bestFit="1" customWidth="1"/>
    <col min="10007" max="10007" width="9.140625" style="801" bestFit="1" customWidth="1"/>
    <col min="10008" max="10008" width="13.5703125" style="801" bestFit="1" customWidth="1"/>
    <col min="10009" max="10237" width="9.140625" style="801"/>
    <col min="10238" max="10238" width="4.42578125" style="801" bestFit="1" customWidth="1"/>
    <col min="10239" max="10239" width="18.28515625" style="801" bestFit="1" customWidth="1"/>
    <col min="10240" max="10240" width="19" style="801" bestFit="1" customWidth="1"/>
    <col min="10241" max="10241" width="15.42578125" style="801" bestFit="1" customWidth="1"/>
    <col min="10242" max="10243" width="12.42578125" style="801" bestFit="1" customWidth="1"/>
    <col min="10244" max="10244" width="7.140625" style="801" bestFit="1" customWidth="1"/>
    <col min="10245" max="10245" width="10.140625" style="801" bestFit="1" customWidth="1"/>
    <col min="10246" max="10246" width="15.85546875" style="801" bestFit="1" customWidth="1"/>
    <col min="10247" max="10247" width="15.140625" style="801" bestFit="1" customWidth="1"/>
    <col min="10248" max="10248" width="18.28515625" style="801" bestFit="1" customWidth="1"/>
    <col min="10249" max="10249" width="13.28515625" style="801" bestFit="1" customWidth="1"/>
    <col min="10250" max="10250" width="19.28515625" style="801" customWidth="1"/>
    <col min="10251" max="10251" width="15.140625" style="801" customWidth="1"/>
    <col min="10252" max="10252" width="21" style="801" bestFit="1" customWidth="1"/>
    <col min="10253" max="10253" width="17.140625" style="801" bestFit="1" customWidth="1"/>
    <col min="10254" max="10254" width="16.85546875" style="801" bestFit="1" customWidth="1"/>
    <col min="10255" max="10255" width="16.7109375" style="801" bestFit="1" customWidth="1"/>
    <col min="10256" max="10256" width="15.7109375" style="801" bestFit="1" customWidth="1"/>
    <col min="10257" max="10257" width="16.28515625" style="801" bestFit="1" customWidth="1"/>
    <col min="10258" max="10258" width="17.28515625" style="801" customWidth="1"/>
    <col min="10259" max="10259" width="23.42578125" style="801" bestFit="1" customWidth="1"/>
    <col min="10260" max="10260" width="31.85546875" style="801" bestFit="1" customWidth="1"/>
    <col min="10261" max="10261" width="7.85546875" style="801" bestFit="1" customWidth="1"/>
    <col min="10262" max="10262" width="5.7109375" style="801" bestFit="1" customWidth="1"/>
    <col min="10263" max="10263" width="9.140625" style="801" bestFit="1" customWidth="1"/>
    <col min="10264" max="10264" width="13.5703125" style="801" bestFit="1" customWidth="1"/>
    <col min="10265" max="10493" width="9.140625" style="801"/>
    <col min="10494" max="10494" width="4.42578125" style="801" bestFit="1" customWidth="1"/>
    <col min="10495" max="10495" width="18.28515625" style="801" bestFit="1" customWidth="1"/>
    <col min="10496" max="10496" width="19" style="801" bestFit="1" customWidth="1"/>
    <col min="10497" max="10497" width="15.42578125" style="801" bestFit="1" customWidth="1"/>
    <col min="10498" max="10499" width="12.42578125" style="801" bestFit="1" customWidth="1"/>
    <col min="10500" max="10500" width="7.140625" style="801" bestFit="1" customWidth="1"/>
    <col min="10501" max="10501" width="10.140625" style="801" bestFit="1" customWidth="1"/>
    <col min="10502" max="10502" width="15.85546875" style="801" bestFit="1" customWidth="1"/>
    <col min="10503" max="10503" width="15.140625" style="801" bestFit="1" customWidth="1"/>
    <col min="10504" max="10504" width="18.28515625" style="801" bestFit="1" customWidth="1"/>
    <col min="10505" max="10505" width="13.28515625" style="801" bestFit="1" customWidth="1"/>
    <col min="10506" max="10506" width="19.28515625" style="801" customWidth="1"/>
    <col min="10507" max="10507" width="15.140625" style="801" customWidth="1"/>
    <col min="10508" max="10508" width="21" style="801" bestFit="1" customWidth="1"/>
    <col min="10509" max="10509" width="17.140625" style="801" bestFit="1" customWidth="1"/>
    <col min="10510" max="10510" width="16.85546875" style="801" bestFit="1" customWidth="1"/>
    <col min="10511" max="10511" width="16.7109375" style="801" bestFit="1" customWidth="1"/>
    <col min="10512" max="10512" width="15.7109375" style="801" bestFit="1" customWidth="1"/>
    <col min="10513" max="10513" width="16.28515625" style="801" bestFit="1" customWidth="1"/>
    <col min="10514" max="10514" width="17.28515625" style="801" customWidth="1"/>
    <col min="10515" max="10515" width="23.42578125" style="801" bestFit="1" customWidth="1"/>
    <col min="10516" max="10516" width="31.85546875" style="801" bestFit="1" customWidth="1"/>
    <col min="10517" max="10517" width="7.85546875" style="801" bestFit="1" customWidth="1"/>
    <col min="10518" max="10518" width="5.7109375" style="801" bestFit="1" customWidth="1"/>
    <col min="10519" max="10519" width="9.140625" style="801" bestFit="1" customWidth="1"/>
    <col min="10520" max="10520" width="13.5703125" style="801" bestFit="1" customWidth="1"/>
    <col min="10521" max="10749" width="9.140625" style="801"/>
    <col min="10750" max="10750" width="4.42578125" style="801" bestFit="1" customWidth="1"/>
    <col min="10751" max="10751" width="18.28515625" style="801" bestFit="1" customWidth="1"/>
    <col min="10752" max="10752" width="19" style="801" bestFit="1" customWidth="1"/>
    <col min="10753" max="10753" width="15.42578125" style="801" bestFit="1" customWidth="1"/>
    <col min="10754" max="10755" width="12.42578125" style="801" bestFit="1" customWidth="1"/>
    <col min="10756" max="10756" width="7.140625" style="801" bestFit="1" customWidth="1"/>
    <col min="10757" max="10757" width="10.140625" style="801" bestFit="1" customWidth="1"/>
    <col min="10758" max="10758" width="15.85546875" style="801" bestFit="1" customWidth="1"/>
    <col min="10759" max="10759" width="15.140625" style="801" bestFit="1" customWidth="1"/>
    <col min="10760" max="10760" width="18.28515625" style="801" bestFit="1" customWidth="1"/>
    <col min="10761" max="10761" width="13.28515625" style="801" bestFit="1" customWidth="1"/>
    <col min="10762" max="10762" width="19.28515625" style="801" customWidth="1"/>
    <col min="10763" max="10763" width="15.140625" style="801" customWidth="1"/>
    <col min="10764" max="10764" width="21" style="801" bestFit="1" customWidth="1"/>
    <col min="10765" max="10765" width="17.140625" style="801" bestFit="1" customWidth="1"/>
    <col min="10766" max="10766" width="16.85546875" style="801" bestFit="1" customWidth="1"/>
    <col min="10767" max="10767" width="16.7109375" style="801" bestFit="1" customWidth="1"/>
    <col min="10768" max="10768" width="15.7109375" style="801" bestFit="1" customWidth="1"/>
    <col min="10769" max="10769" width="16.28515625" style="801" bestFit="1" customWidth="1"/>
    <col min="10770" max="10770" width="17.28515625" style="801" customWidth="1"/>
    <col min="10771" max="10771" width="23.42578125" style="801" bestFit="1" customWidth="1"/>
    <col min="10772" max="10772" width="31.85546875" style="801" bestFit="1" customWidth="1"/>
    <col min="10773" max="10773" width="7.85546875" style="801" bestFit="1" customWidth="1"/>
    <col min="10774" max="10774" width="5.7109375" style="801" bestFit="1" customWidth="1"/>
    <col min="10775" max="10775" width="9.140625" style="801" bestFit="1" customWidth="1"/>
    <col min="10776" max="10776" width="13.5703125" style="801" bestFit="1" customWidth="1"/>
    <col min="10777" max="11005" width="9.140625" style="801"/>
    <col min="11006" max="11006" width="4.42578125" style="801" bestFit="1" customWidth="1"/>
    <col min="11007" max="11007" width="18.28515625" style="801" bestFit="1" customWidth="1"/>
    <col min="11008" max="11008" width="19" style="801" bestFit="1" customWidth="1"/>
    <col min="11009" max="11009" width="15.42578125" style="801" bestFit="1" customWidth="1"/>
    <col min="11010" max="11011" width="12.42578125" style="801" bestFit="1" customWidth="1"/>
    <col min="11012" max="11012" width="7.140625" style="801" bestFit="1" customWidth="1"/>
    <col min="11013" max="11013" width="10.140625" style="801" bestFit="1" customWidth="1"/>
    <col min="11014" max="11014" width="15.85546875" style="801" bestFit="1" customWidth="1"/>
    <col min="11015" max="11015" width="15.140625" style="801" bestFit="1" customWidth="1"/>
    <col min="11016" max="11016" width="18.28515625" style="801" bestFit="1" customWidth="1"/>
    <col min="11017" max="11017" width="13.28515625" style="801" bestFit="1" customWidth="1"/>
    <col min="11018" max="11018" width="19.28515625" style="801" customWidth="1"/>
    <col min="11019" max="11019" width="15.140625" style="801" customWidth="1"/>
    <col min="11020" max="11020" width="21" style="801" bestFit="1" customWidth="1"/>
    <col min="11021" max="11021" width="17.140625" style="801" bestFit="1" customWidth="1"/>
    <col min="11022" max="11022" width="16.85546875" style="801" bestFit="1" customWidth="1"/>
    <col min="11023" max="11023" width="16.7109375" style="801" bestFit="1" customWidth="1"/>
    <col min="11024" max="11024" width="15.7109375" style="801" bestFit="1" customWidth="1"/>
    <col min="11025" max="11025" width="16.28515625" style="801" bestFit="1" customWidth="1"/>
    <col min="11026" max="11026" width="17.28515625" style="801" customWidth="1"/>
    <col min="11027" max="11027" width="23.42578125" style="801" bestFit="1" customWidth="1"/>
    <col min="11028" max="11028" width="31.85546875" style="801" bestFit="1" customWidth="1"/>
    <col min="11029" max="11029" width="7.85546875" style="801" bestFit="1" customWidth="1"/>
    <col min="11030" max="11030" width="5.7109375" style="801" bestFit="1" customWidth="1"/>
    <col min="11031" max="11031" width="9.140625" style="801" bestFit="1" customWidth="1"/>
    <col min="11032" max="11032" width="13.5703125" style="801" bestFit="1" customWidth="1"/>
    <col min="11033" max="11261" width="9.140625" style="801"/>
    <col min="11262" max="11262" width="4.42578125" style="801" bestFit="1" customWidth="1"/>
    <col min="11263" max="11263" width="18.28515625" style="801" bestFit="1" customWidth="1"/>
    <col min="11264" max="11264" width="19" style="801" bestFit="1" customWidth="1"/>
    <col min="11265" max="11265" width="15.42578125" style="801" bestFit="1" customWidth="1"/>
    <col min="11266" max="11267" width="12.42578125" style="801" bestFit="1" customWidth="1"/>
    <col min="11268" max="11268" width="7.140625" style="801" bestFit="1" customWidth="1"/>
    <col min="11269" max="11269" width="10.140625" style="801" bestFit="1" customWidth="1"/>
    <col min="11270" max="11270" width="15.85546875" style="801" bestFit="1" customWidth="1"/>
    <col min="11271" max="11271" width="15.140625" style="801" bestFit="1" customWidth="1"/>
    <col min="11272" max="11272" width="18.28515625" style="801" bestFit="1" customWidth="1"/>
    <col min="11273" max="11273" width="13.28515625" style="801" bestFit="1" customWidth="1"/>
    <col min="11274" max="11274" width="19.28515625" style="801" customWidth="1"/>
    <col min="11275" max="11275" width="15.140625" style="801" customWidth="1"/>
    <col min="11276" max="11276" width="21" style="801" bestFit="1" customWidth="1"/>
    <col min="11277" max="11277" width="17.140625" style="801" bestFit="1" customWidth="1"/>
    <col min="11278" max="11278" width="16.85546875" style="801" bestFit="1" customWidth="1"/>
    <col min="11279" max="11279" width="16.7109375" style="801" bestFit="1" customWidth="1"/>
    <col min="11280" max="11280" width="15.7109375" style="801" bestFit="1" customWidth="1"/>
    <col min="11281" max="11281" width="16.28515625" style="801" bestFit="1" customWidth="1"/>
    <col min="11282" max="11282" width="17.28515625" style="801" customWidth="1"/>
    <col min="11283" max="11283" width="23.42578125" style="801" bestFit="1" customWidth="1"/>
    <col min="11284" max="11284" width="31.85546875" style="801" bestFit="1" customWidth="1"/>
    <col min="11285" max="11285" width="7.85546875" style="801" bestFit="1" customWidth="1"/>
    <col min="11286" max="11286" width="5.7109375" style="801" bestFit="1" customWidth="1"/>
    <col min="11287" max="11287" width="9.140625" style="801" bestFit="1" customWidth="1"/>
    <col min="11288" max="11288" width="13.5703125" style="801" bestFit="1" customWidth="1"/>
    <col min="11289" max="11517" width="9.140625" style="801"/>
    <col min="11518" max="11518" width="4.42578125" style="801" bestFit="1" customWidth="1"/>
    <col min="11519" max="11519" width="18.28515625" style="801" bestFit="1" customWidth="1"/>
    <col min="11520" max="11520" width="19" style="801" bestFit="1" customWidth="1"/>
    <col min="11521" max="11521" width="15.42578125" style="801" bestFit="1" customWidth="1"/>
    <col min="11522" max="11523" width="12.42578125" style="801" bestFit="1" customWidth="1"/>
    <col min="11524" max="11524" width="7.140625" style="801" bestFit="1" customWidth="1"/>
    <col min="11525" max="11525" width="10.140625" style="801" bestFit="1" customWidth="1"/>
    <col min="11526" max="11526" width="15.85546875" style="801" bestFit="1" customWidth="1"/>
    <col min="11527" max="11527" width="15.140625" style="801" bestFit="1" customWidth="1"/>
    <col min="11528" max="11528" width="18.28515625" style="801" bestFit="1" customWidth="1"/>
    <col min="11529" max="11529" width="13.28515625" style="801" bestFit="1" customWidth="1"/>
    <col min="11530" max="11530" width="19.28515625" style="801" customWidth="1"/>
    <col min="11531" max="11531" width="15.140625" style="801" customWidth="1"/>
    <col min="11532" max="11532" width="21" style="801" bestFit="1" customWidth="1"/>
    <col min="11533" max="11533" width="17.140625" style="801" bestFit="1" customWidth="1"/>
    <col min="11534" max="11534" width="16.85546875" style="801" bestFit="1" customWidth="1"/>
    <col min="11535" max="11535" width="16.7109375" style="801" bestFit="1" customWidth="1"/>
    <col min="11536" max="11536" width="15.7109375" style="801" bestFit="1" customWidth="1"/>
    <col min="11537" max="11537" width="16.28515625" style="801" bestFit="1" customWidth="1"/>
    <col min="11538" max="11538" width="17.28515625" style="801" customWidth="1"/>
    <col min="11539" max="11539" width="23.42578125" style="801" bestFit="1" customWidth="1"/>
    <col min="11540" max="11540" width="31.85546875" style="801" bestFit="1" customWidth="1"/>
    <col min="11541" max="11541" width="7.85546875" style="801" bestFit="1" customWidth="1"/>
    <col min="11542" max="11542" width="5.7109375" style="801" bestFit="1" customWidth="1"/>
    <col min="11543" max="11543" width="9.140625" style="801" bestFit="1" customWidth="1"/>
    <col min="11544" max="11544" width="13.5703125" style="801" bestFit="1" customWidth="1"/>
    <col min="11545" max="11773" width="9.140625" style="801"/>
    <col min="11774" max="11774" width="4.42578125" style="801" bestFit="1" customWidth="1"/>
    <col min="11775" max="11775" width="18.28515625" style="801" bestFit="1" customWidth="1"/>
    <col min="11776" max="11776" width="19" style="801" bestFit="1" customWidth="1"/>
    <col min="11777" max="11777" width="15.42578125" style="801" bestFit="1" customWidth="1"/>
    <col min="11778" max="11779" width="12.42578125" style="801" bestFit="1" customWidth="1"/>
    <col min="11780" max="11780" width="7.140625" style="801" bestFit="1" customWidth="1"/>
    <col min="11781" max="11781" width="10.140625" style="801" bestFit="1" customWidth="1"/>
    <col min="11782" max="11782" width="15.85546875" style="801" bestFit="1" customWidth="1"/>
    <col min="11783" max="11783" width="15.140625" style="801" bestFit="1" customWidth="1"/>
    <col min="11784" max="11784" width="18.28515625" style="801" bestFit="1" customWidth="1"/>
    <col min="11785" max="11785" width="13.28515625" style="801" bestFit="1" customWidth="1"/>
    <col min="11786" max="11786" width="19.28515625" style="801" customWidth="1"/>
    <col min="11787" max="11787" width="15.140625" style="801" customWidth="1"/>
    <col min="11788" max="11788" width="21" style="801" bestFit="1" customWidth="1"/>
    <col min="11789" max="11789" width="17.140625" style="801" bestFit="1" customWidth="1"/>
    <col min="11790" max="11790" width="16.85546875" style="801" bestFit="1" customWidth="1"/>
    <col min="11791" max="11791" width="16.7109375" style="801" bestFit="1" customWidth="1"/>
    <col min="11792" max="11792" width="15.7109375" style="801" bestFit="1" customWidth="1"/>
    <col min="11793" max="11793" width="16.28515625" style="801" bestFit="1" customWidth="1"/>
    <col min="11794" max="11794" width="17.28515625" style="801" customWidth="1"/>
    <col min="11795" max="11795" width="23.42578125" style="801" bestFit="1" customWidth="1"/>
    <col min="11796" max="11796" width="31.85546875" style="801" bestFit="1" customWidth="1"/>
    <col min="11797" max="11797" width="7.85546875" style="801" bestFit="1" customWidth="1"/>
    <col min="11798" max="11798" width="5.7109375" style="801" bestFit="1" customWidth="1"/>
    <col min="11799" max="11799" width="9.140625" style="801" bestFit="1" customWidth="1"/>
    <col min="11800" max="11800" width="13.5703125" style="801" bestFit="1" customWidth="1"/>
    <col min="11801" max="12029" width="9.140625" style="801"/>
    <col min="12030" max="12030" width="4.42578125" style="801" bestFit="1" customWidth="1"/>
    <col min="12031" max="12031" width="18.28515625" style="801" bestFit="1" customWidth="1"/>
    <col min="12032" max="12032" width="19" style="801" bestFit="1" customWidth="1"/>
    <col min="12033" max="12033" width="15.42578125" style="801" bestFit="1" customWidth="1"/>
    <col min="12034" max="12035" width="12.42578125" style="801" bestFit="1" customWidth="1"/>
    <col min="12036" max="12036" width="7.140625" style="801" bestFit="1" customWidth="1"/>
    <col min="12037" max="12037" width="10.140625" style="801" bestFit="1" customWidth="1"/>
    <col min="12038" max="12038" width="15.85546875" style="801" bestFit="1" customWidth="1"/>
    <col min="12039" max="12039" width="15.140625" style="801" bestFit="1" customWidth="1"/>
    <col min="12040" max="12040" width="18.28515625" style="801" bestFit="1" customWidth="1"/>
    <col min="12041" max="12041" width="13.28515625" style="801" bestFit="1" customWidth="1"/>
    <col min="12042" max="12042" width="19.28515625" style="801" customWidth="1"/>
    <col min="12043" max="12043" width="15.140625" style="801" customWidth="1"/>
    <col min="12044" max="12044" width="21" style="801" bestFit="1" customWidth="1"/>
    <col min="12045" max="12045" width="17.140625" style="801" bestFit="1" customWidth="1"/>
    <col min="12046" max="12046" width="16.85546875" style="801" bestFit="1" customWidth="1"/>
    <col min="12047" max="12047" width="16.7109375" style="801" bestFit="1" customWidth="1"/>
    <col min="12048" max="12048" width="15.7109375" style="801" bestFit="1" customWidth="1"/>
    <col min="12049" max="12049" width="16.28515625" style="801" bestFit="1" customWidth="1"/>
    <col min="12050" max="12050" width="17.28515625" style="801" customWidth="1"/>
    <col min="12051" max="12051" width="23.42578125" style="801" bestFit="1" customWidth="1"/>
    <col min="12052" max="12052" width="31.85546875" style="801" bestFit="1" customWidth="1"/>
    <col min="12053" max="12053" width="7.85546875" style="801" bestFit="1" customWidth="1"/>
    <col min="12054" max="12054" width="5.7109375" style="801" bestFit="1" customWidth="1"/>
    <col min="12055" max="12055" width="9.140625" style="801" bestFit="1" customWidth="1"/>
    <col min="12056" max="12056" width="13.5703125" style="801" bestFit="1" customWidth="1"/>
    <col min="12057" max="12285" width="9.140625" style="801"/>
    <col min="12286" max="12286" width="4.42578125" style="801" bestFit="1" customWidth="1"/>
    <col min="12287" max="12287" width="18.28515625" style="801" bestFit="1" customWidth="1"/>
    <col min="12288" max="12288" width="19" style="801" bestFit="1" customWidth="1"/>
    <col min="12289" max="12289" width="15.42578125" style="801" bestFit="1" customWidth="1"/>
    <col min="12290" max="12291" width="12.42578125" style="801" bestFit="1" customWidth="1"/>
    <col min="12292" max="12292" width="7.140625" style="801" bestFit="1" customWidth="1"/>
    <col min="12293" max="12293" width="10.140625" style="801" bestFit="1" customWidth="1"/>
    <col min="12294" max="12294" width="15.85546875" style="801" bestFit="1" customWidth="1"/>
    <col min="12295" max="12295" width="15.140625" style="801" bestFit="1" customWidth="1"/>
    <col min="12296" max="12296" width="18.28515625" style="801" bestFit="1" customWidth="1"/>
    <col min="12297" max="12297" width="13.28515625" style="801" bestFit="1" customWidth="1"/>
    <col min="12298" max="12298" width="19.28515625" style="801" customWidth="1"/>
    <col min="12299" max="12299" width="15.140625" style="801" customWidth="1"/>
    <col min="12300" max="12300" width="21" style="801" bestFit="1" customWidth="1"/>
    <col min="12301" max="12301" width="17.140625" style="801" bestFit="1" customWidth="1"/>
    <col min="12302" max="12302" width="16.85546875" style="801" bestFit="1" customWidth="1"/>
    <col min="12303" max="12303" width="16.7109375" style="801" bestFit="1" customWidth="1"/>
    <col min="12304" max="12304" width="15.7109375" style="801" bestFit="1" customWidth="1"/>
    <col min="12305" max="12305" width="16.28515625" style="801" bestFit="1" customWidth="1"/>
    <col min="12306" max="12306" width="17.28515625" style="801" customWidth="1"/>
    <col min="12307" max="12307" width="23.42578125" style="801" bestFit="1" customWidth="1"/>
    <col min="12308" max="12308" width="31.85546875" style="801" bestFit="1" customWidth="1"/>
    <col min="12309" max="12309" width="7.85546875" style="801" bestFit="1" customWidth="1"/>
    <col min="12310" max="12310" width="5.7109375" style="801" bestFit="1" customWidth="1"/>
    <col min="12311" max="12311" width="9.140625" style="801" bestFit="1" customWidth="1"/>
    <col min="12312" max="12312" width="13.5703125" style="801" bestFit="1" customWidth="1"/>
    <col min="12313" max="12541" width="9.140625" style="801"/>
    <col min="12542" max="12542" width="4.42578125" style="801" bestFit="1" customWidth="1"/>
    <col min="12543" max="12543" width="18.28515625" style="801" bestFit="1" customWidth="1"/>
    <col min="12544" max="12544" width="19" style="801" bestFit="1" customWidth="1"/>
    <col min="12545" max="12545" width="15.42578125" style="801" bestFit="1" customWidth="1"/>
    <col min="12546" max="12547" width="12.42578125" style="801" bestFit="1" customWidth="1"/>
    <col min="12548" max="12548" width="7.140625" style="801" bestFit="1" customWidth="1"/>
    <col min="12549" max="12549" width="10.140625" style="801" bestFit="1" customWidth="1"/>
    <col min="12550" max="12550" width="15.85546875" style="801" bestFit="1" customWidth="1"/>
    <col min="12551" max="12551" width="15.140625" style="801" bestFit="1" customWidth="1"/>
    <col min="12552" max="12552" width="18.28515625" style="801" bestFit="1" customWidth="1"/>
    <col min="12553" max="12553" width="13.28515625" style="801" bestFit="1" customWidth="1"/>
    <col min="12554" max="12554" width="19.28515625" style="801" customWidth="1"/>
    <col min="12555" max="12555" width="15.140625" style="801" customWidth="1"/>
    <col min="12556" max="12556" width="21" style="801" bestFit="1" customWidth="1"/>
    <col min="12557" max="12557" width="17.140625" style="801" bestFit="1" customWidth="1"/>
    <col min="12558" max="12558" width="16.85546875" style="801" bestFit="1" customWidth="1"/>
    <col min="12559" max="12559" width="16.7109375" style="801" bestFit="1" customWidth="1"/>
    <col min="12560" max="12560" width="15.7109375" style="801" bestFit="1" customWidth="1"/>
    <col min="12561" max="12561" width="16.28515625" style="801" bestFit="1" customWidth="1"/>
    <col min="12562" max="12562" width="17.28515625" style="801" customWidth="1"/>
    <col min="12563" max="12563" width="23.42578125" style="801" bestFit="1" customWidth="1"/>
    <col min="12564" max="12564" width="31.85546875" style="801" bestFit="1" customWidth="1"/>
    <col min="12565" max="12565" width="7.85546875" style="801" bestFit="1" customWidth="1"/>
    <col min="12566" max="12566" width="5.7109375" style="801" bestFit="1" customWidth="1"/>
    <col min="12567" max="12567" width="9.140625" style="801" bestFit="1" customWidth="1"/>
    <col min="12568" max="12568" width="13.5703125" style="801" bestFit="1" customWidth="1"/>
    <col min="12569" max="12797" width="9.140625" style="801"/>
    <col min="12798" max="12798" width="4.42578125" style="801" bestFit="1" customWidth="1"/>
    <col min="12799" max="12799" width="18.28515625" style="801" bestFit="1" customWidth="1"/>
    <col min="12800" max="12800" width="19" style="801" bestFit="1" customWidth="1"/>
    <col min="12801" max="12801" width="15.42578125" style="801" bestFit="1" customWidth="1"/>
    <col min="12802" max="12803" width="12.42578125" style="801" bestFit="1" customWidth="1"/>
    <col min="12804" max="12804" width="7.140625" style="801" bestFit="1" customWidth="1"/>
    <col min="12805" max="12805" width="10.140625" style="801" bestFit="1" customWidth="1"/>
    <col min="12806" max="12806" width="15.85546875" style="801" bestFit="1" customWidth="1"/>
    <col min="12807" max="12807" width="15.140625" style="801" bestFit="1" customWidth="1"/>
    <col min="12808" max="12808" width="18.28515625" style="801" bestFit="1" customWidth="1"/>
    <col min="12809" max="12809" width="13.28515625" style="801" bestFit="1" customWidth="1"/>
    <col min="12810" max="12810" width="19.28515625" style="801" customWidth="1"/>
    <col min="12811" max="12811" width="15.140625" style="801" customWidth="1"/>
    <col min="12812" max="12812" width="21" style="801" bestFit="1" customWidth="1"/>
    <col min="12813" max="12813" width="17.140625" style="801" bestFit="1" customWidth="1"/>
    <col min="12814" max="12814" width="16.85546875" style="801" bestFit="1" customWidth="1"/>
    <col min="12815" max="12815" width="16.7109375" style="801" bestFit="1" customWidth="1"/>
    <col min="12816" max="12816" width="15.7109375" style="801" bestFit="1" customWidth="1"/>
    <col min="12817" max="12817" width="16.28515625" style="801" bestFit="1" customWidth="1"/>
    <col min="12818" max="12818" width="17.28515625" style="801" customWidth="1"/>
    <col min="12819" max="12819" width="23.42578125" style="801" bestFit="1" customWidth="1"/>
    <col min="12820" max="12820" width="31.85546875" style="801" bestFit="1" customWidth="1"/>
    <col min="12821" max="12821" width="7.85546875" style="801" bestFit="1" customWidth="1"/>
    <col min="12822" max="12822" width="5.7109375" style="801" bestFit="1" customWidth="1"/>
    <col min="12823" max="12823" width="9.140625" style="801" bestFit="1" customWidth="1"/>
    <col min="12824" max="12824" width="13.5703125" style="801" bestFit="1" customWidth="1"/>
    <col min="12825" max="13053" width="9.140625" style="801"/>
    <col min="13054" max="13054" width="4.42578125" style="801" bestFit="1" customWidth="1"/>
    <col min="13055" max="13055" width="18.28515625" style="801" bestFit="1" customWidth="1"/>
    <col min="13056" max="13056" width="19" style="801" bestFit="1" customWidth="1"/>
    <col min="13057" max="13057" width="15.42578125" style="801" bestFit="1" customWidth="1"/>
    <col min="13058" max="13059" width="12.42578125" style="801" bestFit="1" customWidth="1"/>
    <col min="13060" max="13060" width="7.140625" style="801" bestFit="1" customWidth="1"/>
    <col min="13061" max="13061" width="10.140625" style="801" bestFit="1" customWidth="1"/>
    <col min="13062" max="13062" width="15.85546875" style="801" bestFit="1" customWidth="1"/>
    <col min="13063" max="13063" width="15.140625" style="801" bestFit="1" customWidth="1"/>
    <col min="13064" max="13064" width="18.28515625" style="801" bestFit="1" customWidth="1"/>
    <col min="13065" max="13065" width="13.28515625" style="801" bestFit="1" customWidth="1"/>
    <col min="13066" max="13066" width="19.28515625" style="801" customWidth="1"/>
    <col min="13067" max="13067" width="15.140625" style="801" customWidth="1"/>
    <col min="13068" max="13068" width="21" style="801" bestFit="1" customWidth="1"/>
    <col min="13069" max="13069" width="17.140625" style="801" bestFit="1" customWidth="1"/>
    <col min="13070" max="13070" width="16.85546875" style="801" bestFit="1" customWidth="1"/>
    <col min="13071" max="13071" width="16.7109375" style="801" bestFit="1" customWidth="1"/>
    <col min="13072" max="13072" width="15.7109375" style="801" bestFit="1" customWidth="1"/>
    <col min="13073" max="13073" width="16.28515625" style="801" bestFit="1" customWidth="1"/>
    <col min="13074" max="13074" width="17.28515625" style="801" customWidth="1"/>
    <col min="13075" max="13075" width="23.42578125" style="801" bestFit="1" customWidth="1"/>
    <col min="13076" max="13076" width="31.85546875" style="801" bestFit="1" customWidth="1"/>
    <col min="13077" max="13077" width="7.85546875" style="801" bestFit="1" customWidth="1"/>
    <col min="13078" max="13078" width="5.7109375" style="801" bestFit="1" customWidth="1"/>
    <col min="13079" max="13079" width="9.140625" style="801" bestFit="1" customWidth="1"/>
    <col min="13080" max="13080" width="13.5703125" style="801" bestFit="1" customWidth="1"/>
    <col min="13081" max="13309" width="9.140625" style="801"/>
    <col min="13310" max="13310" width="4.42578125" style="801" bestFit="1" customWidth="1"/>
    <col min="13311" max="13311" width="18.28515625" style="801" bestFit="1" customWidth="1"/>
    <col min="13312" max="13312" width="19" style="801" bestFit="1" customWidth="1"/>
    <col min="13313" max="13313" width="15.42578125" style="801" bestFit="1" customWidth="1"/>
    <col min="13314" max="13315" width="12.42578125" style="801" bestFit="1" customWidth="1"/>
    <col min="13316" max="13316" width="7.140625" style="801" bestFit="1" customWidth="1"/>
    <col min="13317" max="13317" width="10.140625" style="801" bestFit="1" customWidth="1"/>
    <col min="13318" max="13318" width="15.85546875" style="801" bestFit="1" customWidth="1"/>
    <col min="13319" max="13319" width="15.140625" style="801" bestFit="1" customWidth="1"/>
    <col min="13320" max="13320" width="18.28515625" style="801" bestFit="1" customWidth="1"/>
    <col min="13321" max="13321" width="13.28515625" style="801" bestFit="1" customWidth="1"/>
    <col min="13322" max="13322" width="19.28515625" style="801" customWidth="1"/>
    <col min="13323" max="13323" width="15.140625" style="801" customWidth="1"/>
    <col min="13324" max="13324" width="21" style="801" bestFit="1" customWidth="1"/>
    <col min="13325" max="13325" width="17.140625" style="801" bestFit="1" customWidth="1"/>
    <col min="13326" max="13326" width="16.85546875" style="801" bestFit="1" customWidth="1"/>
    <col min="13327" max="13327" width="16.7109375" style="801" bestFit="1" customWidth="1"/>
    <col min="13328" max="13328" width="15.7109375" style="801" bestFit="1" customWidth="1"/>
    <col min="13329" max="13329" width="16.28515625" style="801" bestFit="1" customWidth="1"/>
    <col min="13330" max="13330" width="17.28515625" style="801" customWidth="1"/>
    <col min="13331" max="13331" width="23.42578125" style="801" bestFit="1" customWidth="1"/>
    <col min="13332" max="13332" width="31.85546875" style="801" bestFit="1" customWidth="1"/>
    <col min="13333" max="13333" width="7.85546875" style="801" bestFit="1" customWidth="1"/>
    <col min="13334" max="13334" width="5.7109375" style="801" bestFit="1" customWidth="1"/>
    <col min="13335" max="13335" width="9.140625" style="801" bestFit="1" customWidth="1"/>
    <col min="13336" max="13336" width="13.5703125" style="801" bestFit="1" customWidth="1"/>
    <col min="13337" max="13565" width="9.140625" style="801"/>
    <col min="13566" max="13566" width="4.42578125" style="801" bestFit="1" customWidth="1"/>
    <col min="13567" max="13567" width="18.28515625" style="801" bestFit="1" customWidth="1"/>
    <col min="13568" max="13568" width="19" style="801" bestFit="1" customWidth="1"/>
    <col min="13569" max="13569" width="15.42578125" style="801" bestFit="1" customWidth="1"/>
    <col min="13570" max="13571" width="12.42578125" style="801" bestFit="1" customWidth="1"/>
    <col min="13572" max="13572" width="7.140625" style="801" bestFit="1" customWidth="1"/>
    <col min="13573" max="13573" width="10.140625" style="801" bestFit="1" customWidth="1"/>
    <col min="13574" max="13574" width="15.85546875" style="801" bestFit="1" customWidth="1"/>
    <col min="13575" max="13575" width="15.140625" style="801" bestFit="1" customWidth="1"/>
    <col min="13576" max="13576" width="18.28515625" style="801" bestFit="1" customWidth="1"/>
    <col min="13577" max="13577" width="13.28515625" style="801" bestFit="1" customWidth="1"/>
    <col min="13578" max="13578" width="19.28515625" style="801" customWidth="1"/>
    <col min="13579" max="13579" width="15.140625" style="801" customWidth="1"/>
    <col min="13580" max="13580" width="21" style="801" bestFit="1" customWidth="1"/>
    <col min="13581" max="13581" width="17.140625" style="801" bestFit="1" customWidth="1"/>
    <col min="13582" max="13582" width="16.85546875" style="801" bestFit="1" customWidth="1"/>
    <col min="13583" max="13583" width="16.7109375" style="801" bestFit="1" customWidth="1"/>
    <col min="13584" max="13584" width="15.7109375" style="801" bestFit="1" customWidth="1"/>
    <col min="13585" max="13585" width="16.28515625" style="801" bestFit="1" customWidth="1"/>
    <col min="13586" max="13586" width="17.28515625" style="801" customWidth="1"/>
    <col min="13587" max="13587" width="23.42578125" style="801" bestFit="1" customWidth="1"/>
    <col min="13588" max="13588" width="31.85546875" style="801" bestFit="1" customWidth="1"/>
    <col min="13589" max="13589" width="7.85546875" style="801" bestFit="1" customWidth="1"/>
    <col min="13590" max="13590" width="5.7109375" style="801" bestFit="1" customWidth="1"/>
    <col min="13591" max="13591" width="9.140625" style="801" bestFit="1" customWidth="1"/>
    <col min="13592" max="13592" width="13.5703125" style="801" bestFit="1" customWidth="1"/>
    <col min="13593" max="13821" width="9.140625" style="801"/>
    <col min="13822" max="13822" width="4.42578125" style="801" bestFit="1" customWidth="1"/>
    <col min="13823" max="13823" width="18.28515625" style="801" bestFit="1" customWidth="1"/>
    <col min="13824" max="13824" width="19" style="801" bestFit="1" customWidth="1"/>
    <col min="13825" max="13825" width="15.42578125" style="801" bestFit="1" customWidth="1"/>
    <col min="13826" max="13827" width="12.42578125" style="801" bestFit="1" customWidth="1"/>
    <col min="13828" max="13828" width="7.140625" style="801" bestFit="1" customWidth="1"/>
    <col min="13829" max="13829" width="10.140625" style="801" bestFit="1" customWidth="1"/>
    <col min="13830" max="13830" width="15.85546875" style="801" bestFit="1" customWidth="1"/>
    <col min="13831" max="13831" width="15.140625" style="801" bestFit="1" customWidth="1"/>
    <col min="13832" max="13832" width="18.28515625" style="801" bestFit="1" customWidth="1"/>
    <col min="13833" max="13833" width="13.28515625" style="801" bestFit="1" customWidth="1"/>
    <col min="13834" max="13834" width="19.28515625" style="801" customWidth="1"/>
    <col min="13835" max="13835" width="15.140625" style="801" customWidth="1"/>
    <col min="13836" max="13836" width="21" style="801" bestFit="1" customWidth="1"/>
    <col min="13837" max="13837" width="17.140625" style="801" bestFit="1" customWidth="1"/>
    <col min="13838" max="13838" width="16.85546875" style="801" bestFit="1" customWidth="1"/>
    <col min="13839" max="13839" width="16.7109375" style="801" bestFit="1" customWidth="1"/>
    <col min="13840" max="13840" width="15.7109375" style="801" bestFit="1" customWidth="1"/>
    <col min="13841" max="13841" width="16.28515625" style="801" bestFit="1" customWidth="1"/>
    <col min="13842" max="13842" width="17.28515625" style="801" customWidth="1"/>
    <col min="13843" max="13843" width="23.42578125" style="801" bestFit="1" customWidth="1"/>
    <col min="13844" max="13844" width="31.85546875" style="801" bestFit="1" customWidth="1"/>
    <col min="13845" max="13845" width="7.85546875" style="801" bestFit="1" customWidth="1"/>
    <col min="13846" max="13846" width="5.7109375" style="801" bestFit="1" customWidth="1"/>
    <col min="13847" max="13847" width="9.140625" style="801" bestFit="1" customWidth="1"/>
    <col min="13848" max="13848" width="13.5703125" style="801" bestFit="1" customWidth="1"/>
    <col min="13849" max="14077" width="9.140625" style="801"/>
    <col min="14078" max="14078" width="4.42578125" style="801" bestFit="1" customWidth="1"/>
    <col min="14079" max="14079" width="18.28515625" style="801" bestFit="1" customWidth="1"/>
    <col min="14080" max="14080" width="19" style="801" bestFit="1" customWidth="1"/>
    <col min="14081" max="14081" width="15.42578125" style="801" bestFit="1" customWidth="1"/>
    <col min="14082" max="14083" width="12.42578125" style="801" bestFit="1" customWidth="1"/>
    <col min="14084" max="14084" width="7.140625" style="801" bestFit="1" customWidth="1"/>
    <col min="14085" max="14085" width="10.140625" style="801" bestFit="1" customWidth="1"/>
    <col min="14086" max="14086" width="15.85546875" style="801" bestFit="1" customWidth="1"/>
    <col min="14087" max="14087" width="15.140625" style="801" bestFit="1" customWidth="1"/>
    <col min="14088" max="14088" width="18.28515625" style="801" bestFit="1" customWidth="1"/>
    <col min="14089" max="14089" width="13.28515625" style="801" bestFit="1" customWidth="1"/>
    <col min="14090" max="14090" width="19.28515625" style="801" customWidth="1"/>
    <col min="14091" max="14091" width="15.140625" style="801" customWidth="1"/>
    <col min="14092" max="14092" width="21" style="801" bestFit="1" customWidth="1"/>
    <col min="14093" max="14093" width="17.140625" style="801" bestFit="1" customWidth="1"/>
    <col min="14094" max="14094" width="16.85546875" style="801" bestFit="1" customWidth="1"/>
    <col min="14095" max="14095" width="16.7109375" style="801" bestFit="1" customWidth="1"/>
    <col min="14096" max="14096" width="15.7109375" style="801" bestFit="1" customWidth="1"/>
    <col min="14097" max="14097" width="16.28515625" style="801" bestFit="1" customWidth="1"/>
    <col min="14098" max="14098" width="17.28515625" style="801" customWidth="1"/>
    <col min="14099" max="14099" width="23.42578125" style="801" bestFit="1" customWidth="1"/>
    <col min="14100" max="14100" width="31.85546875" style="801" bestFit="1" customWidth="1"/>
    <col min="14101" max="14101" width="7.85546875" style="801" bestFit="1" customWidth="1"/>
    <col min="14102" max="14102" width="5.7109375" style="801" bestFit="1" customWidth="1"/>
    <col min="14103" max="14103" width="9.140625" style="801" bestFit="1" customWidth="1"/>
    <col min="14104" max="14104" width="13.5703125" style="801" bestFit="1" customWidth="1"/>
    <col min="14105" max="14333" width="9.140625" style="801"/>
    <col min="14334" max="14334" width="4.42578125" style="801" bestFit="1" customWidth="1"/>
    <col min="14335" max="14335" width="18.28515625" style="801" bestFit="1" customWidth="1"/>
    <col min="14336" max="14336" width="19" style="801" bestFit="1" customWidth="1"/>
    <col min="14337" max="14337" width="15.42578125" style="801" bestFit="1" customWidth="1"/>
    <col min="14338" max="14339" width="12.42578125" style="801" bestFit="1" customWidth="1"/>
    <col min="14340" max="14340" width="7.140625" style="801" bestFit="1" customWidth="1"/>
    <col min="14341" max="14341" width="10.140625" style="801" bestFit="1" customWidth="1"/>
    <col min="14342" max="14342" width="15.85546875" style="801" bestFit="1" customWidth="1"/>
    <col min="14343" max="14343" width="15.140625" style="801" bestFit="1" customWidth="1"/>
    <col min="14344" max="14344" width="18.28515625" style="801" bestFit="1" customWidth="1"/>
    <col min="14345" max="14345" width="13.28515625" style="801" bestFit="1" customWidth="1"/>
    <col min="14346" max="14346" width="19.28515625" style="801" customWidth="1"/>
    <col min="14347" max="14347" width="15.140625" style="801" customWidth="1"/>
    <col min="14348" max="14348" width="21" style="801" bestFit="1" customWidth="1"/>
    <col min="14349" max="14349" width="17.140625" style="801" bestFit="1" customWidth="1"/>
    <col min="14350" max="14350" width="16.85546875" style="801" bestFit="1" customWidth="1"/>
    <col min="14351" max="14351" width="16.7109375" style="801" bestFit="1" customWidth="1"/>
    <col min="14352" max="14352" width="15.7109375" style="801" bestFit="1" customWidth="1"/>
    <col min="14353" max="14353" width="16.28515625" style="801" bestFit="1" customWidth="1"/>
    <col min="14354" max="14354" width="17.28515625" style="801" customWidth="1"/>
    <col min="14355" max="14355" width="23.42578125" style="801" bestFit="1" customWidth="1"/>
    <col min="14356" max="14356" width="31.85546875" style="801" bestFit="1" customWidth="1"/>
    <col min="14357" max="14357" width="7.85546875" style="801" bestFit="1" customWidth="1"/>
    <col min="14358" max="14358" width="5.7109375" style="801" bestFit="1" customWidth="1"/>
    <col min="14359" max="14359" width="9.140625" style="801" bestFit="1" customWidth="1"/>
    <col min="14360" max="14360" width="13.5703125" style="801" bestFit="1" customWidth="1"/>
    <col min="14361" max="14589" width="9.140625" style="801"/>
    <col min="14590" max="14590" width="4.42578125" style="801" bestFit="1" customWidth="1"/>
    <col min="14591" max="14591" width="18.28515625" style="801" bestFit="1" customWidth="1"/>
    <col min="14592" max="14592" width="19" style="801" bestFit="1" customWidth="1"/>
    <col min="14593" max="14593" width="15.42578125" style="801" bestFit="1" customWidth="1"/>
    <col min="14594" max="14595" width="12.42578125" style="801" bestFit="1" customWidth="1"/>
    <col min="14596" max="14596" width="7.140625" style="801" bestFit="1" customWidth="1"/>
    <col min="14597" max="14597" width="10.140625" style="801" bestFit="1" customWidth="1"/>
    <col min="14598" max="14598" width="15.85546875" style="801" bestFit="1" customWidth="1"/>
    <col min="14599" max="14599" width="15.140625" style="801" bestFit="1" customWidth="1"/>
    <col min="14600" max="14600" width="18.28515625" style="801" bestFit="1" customWidth="1"/>
    <col min="14601" max="14601" width="13.28515625" style="801" bestFit="1" customWidth="1"/>
    <col min="14602" max="14602" width="19.28515625" style="801" customWidth="1"/>
    <col min="14603" max="14603" width="15.140625" style="801" customWidth="1"/>
    <col min="14604" max="14604" width="21" style="801" bestFit="1" customWidth="1"/>
    <col min="14605" max="14605" width="17.140625" style="801" bestFit="1" customWidth="1"/>
    <col min="14606" max="14606" width="16.85546875" style="801" bestFit="1" customWidth="1"/>
    <col min="14607" max="14607" width="16.7109375" style="801" bestFit="1" customWidth="1"/>
    <col min="14608" max="14608" width="15.7109375" style="801" bestFit="1" customWidth="1"/>
    <col min="14609" max="14609" width="16.28515625" style="801" bestFit="1" customWidth="1"/>
    <col min="14610" max="14610" width="17.28515625" style="801" customWidth="1"/>
    <col min="14611" max="14611" width="23.42578125" style="801" bestFit="1" customWidth="1"/>
    <col min="14612" max="14612" width="31.85546875" style="801" bestFit="1" customWidth="1"/>
    <col min="14613" max="14613" width="7.85546875" style="801" bestFit="1" customWidth="1"/>
    <col min="14614" max="14614" width="5.7109375" style="801" bestFit="1" customWidth="1"/>
    <col min="14615" max="14615" width="9.140625" style="801" bestFit="1" customWidth="1"/>
    <col min="14616" max="14616" width="13.5703125" style="801" bestFit="1" customWidth="1"/>
    <col min="14617" max="14845" width="9.140625" style="801"/>
    <col min="14846" max="14846" width="4.42578125" style="801" bestFit="1" customWidth="1"/>
    <col min="14847" max="14847" width="18.28515625" style="801" bestFit="1" customWidth="1"/>
    <col min="14848" max="14848" width="19" style="801" bestFit="1" customWidth="1"/>
    <col min="14849" max="14849" width="15.42578125" style="801" bestFit="1" customWidth="1"/>
    <col min="14850" max="14851" width="12.42578125" style="801" bestFit="1" customWidth="1"/>
    <col min="14852" max="14852" width="7.140625" style="801" bestFit="1" customWidth="1"/>
    <col min="14853" max="14853" width="10.140625" style="801" bestFit="1" customWidth="1"/>
    <col min="14854" max="14854" width="15.85546875" style="801" bestFit="1" customWidth="1"/>
    <col min="14855" max="14855" width="15.140625" style="801" bestFit="1" customWidth="1"/>
    <col min="14856" max="14856" width="18.28515625" style="801" bestFit="1" customWidth="1"/>
    <col min="14857" max="14857" width="13.28515625" style="801" bestFit="1" customWidth="1"/>
    <col min="14858" max="14858" width="19.28515625" style="801" customWidth="1"/>
    <col min="14859" max="14859" width="15.140625" style="801" customWidth="1"/>
    <col min="14860" max="14860" width="21" style="801" bestFit="1" customWidth="1"/>
    <col min="14861" max="14861" width="17.140625" style="801" bestFit="1" customWidth="1"/>
    <col min="14862" max="14862" width="16.85546875" style="801" bestFit="1" customWidth="1"/>
    <col min="14863" max="14863" width="16.7109375" style="801" bestFit="1" customWidth="1"/>
    <col min="14864" max="14864" width="15.7109375" style="801" bestFit="1" customWidth="1"/>
    <col min="14865" max="14865" width="16.28515625" style="801" bestFit="1" customWidth="1"/>
    <col min="14866" max="14866" width="17.28515625" style="801" customWidth="1"/>
    <col min="14867" max="14867" width="23.42578125" style="801" bestFit="1" customWidth="1"/>
    <col min="14868" max="14868" width="31.85546875" style="801" bestFit="1" customWidth="1"/>
    <col min="14869" max="14869" width="7.85546875" style="801" bestFit="1" customWidth="1"/>
    <col min="14870" max="14870" width="5.7109375" style="801" bestFit="1" customWidth="1"/>
    <col min="14871" max="14871" width="9.140625" style="801" bestFit="1" customWidth="1"/>
    <col min="14872" max="14872" width="13.5703125" style="801" bestFit="1" customWidth="1"/>
    <col min="14873" max="15101" width="9.140625" style="801"/>
    <col min="15102" max="15102" width="4.42578125" style="801" bestFit="1" customWidth="1"/>
    <col min="15103" max="15103" width="18.28515625" style="801" bestFit="1" customWidth="1"/>
    <col min="15104" max="15104" width="19" style="801" bestFit="1" customWidth="1"/>
    <col min="15105" max="15105" width="15.42578125" style="801" bestFit="1" customWidth="1"/>
    <col min="15106" max="15107" width="12.42578125" style="801" bestFit="1" customWidth="1"/>
    <col min="15108" max="15108" width="7.140625" style="801" bestFit="1" customWidth="1"/>
    <col min="15109" max="15109" width="10.140625" style="801" bestFit="1" customWidth="1"/>
    <col min="15110" max="15110" width="15.85546875" style="801" bestFit="1" customWidth="1"/>
    <col min="15111" max="15111" width="15.140625" style="801" bestFit="1" customWidth="1"/>
    <col min="15112" max="15112" width="18.28515625" style="801" bestFit="1" customWidth="1"/>
    <col min="15113" max="15113" width="13.28515625" style="801" bestFit="1" customWidth="1"/>
    <col min="15114" max="15114" width="19.28515625" style="801" customWidth="1"/>
    <col min="15115" max="15115" width="15.140625" style="801" customWidth="1"/>
    <col min="15116" max="15116" width="21" style="801" bestFit="1" customWidth="1"/>
    <col min="15117" max="15117" width="17.140625" style="801" bestFit="1" customWidth="1"/>
    <col min="15118" max="15118" width="16.85546875" style="801" bestFit="1" customWidth="1"/>
    <col min="15119" max="15119" width="16.7109375" style="801" bestFit="1" customWidth="1"/>
    <col min="15120" max="15120" width="15.7109375" style="801" bestFit="1" customWidth="1"/>
    <col min="15121" max="15121" width="16.28515625" style="801" bestFit="1" customWidth="1"/>
    <col min="15122" max="15122" width="17.28515625" style="801" customWidth="1"/>
    <col min="15123" max="15123" width="23.42578125" style="801" bestFit="1" customWidth="1"/>
    <col min="15124" max="15124" width="31.85546875" style="801" bestFit="1" customWidth="1"/>
    <col min="15125" max="15125" width="7.85546875" style="801" bestFit="1" customWidth="1"/>
    <col min="15126" max="15126" width="5.7109375" style="801" bestFit="1" customWidth="1"/>
    <col min="15127" max="15127" width="9.140625" style="801" bestFit="1" customWidth="1"/>
    <col min="15128" max="15128" width="13.5703125" style="801" bestFit="1" customWidth="1"/>
    <col min="15129" max="15357" width="9.140625" style="801"/>
    <col min="15358" max="15358" width="4.42578125" style="801" bestFit="1" customWidth="1"/>
    <col min="15359" max="15359" width="18.28515625" style="801" bestFit="1" customWidth="1"/>
    <col min="15360" max="15360" width="19" style="801" bestFit="1" customWidth="1"/>
    <col min="15361" max="15361" width="15.42578125" style="801" bestFit="1" customWidth="1"/>
    <col min="15362" max="15363" width="12.42578125" style="801" bestFit="1" customWidth="1"/>
    <col min="15364" max="15364" width="7.140625" style="801" bestFit="1" customWidth="1"/>
    <col min="15365" max="15365" width="10.140625" style="801" bestFit="1" customWidth="1"/>
    <col min="15366" max="15366" width="15.85546875" style="801" bestFit="1" customWidth="1"/>
    <col min="15367" max="15367" width="15.140625" style="801" bestFit="1" customWidth="1"/>
    <col min="15368" max="15368" width="18.28515625" style="801" bestFit="1" customWidth="1"/>
    <col min="15369" max="15369" width="13.28515625" style="801" bestFit="1" customWidth="1"/>
    <col min="15370" max="15370" width="19.28515625" style="801" customWidth="1"/>
    <col min="15371" max="15371" width="15.140625" style="801" customWidth="1"/>
    <col min="15372" max="15372" width="21" style="801" bestFit="1" customWidth="1"/>
    <col min="15373" max="15373" width="17.140625" style="801" bestFit="1" customWidth="1"/>
    <col min="15374" max="15374" width="16.85546875" style="801" bestFit="1" customWidth="1"/>
    <col min="15375" max="15375" width="16.7109375" style="801" bestFit="1" customWidth="1"/>
    <col min="15376" max="15376" width="15.7109375" style="801" bestFit="1" customWidth="1"/>
    <col min="15377" max="15377" width="16.28515625" style="801" bestFit="1" customWidth="1"/>
    <col min="15378" max="15378" width="17.28515625" style="801" customWidth="1"/>
    <col min="15379" max="15379" width="23.42578125" style="801" bestFit="1" customWidth="1"/>
    <col min="15380" max="15380" width="31.85546875" style="801" bestFit="1" customWidth="1"/>
    <col min="15381" max="15381" width="7.85546875" style="801" bestFit="1" customWidth="1"/>
    <col min="15382" max="15382" width="5.7109375" style="801" bestFit="1" customWidth="1"/>
    <col min="15383" max="15383" width="9.140625" style="801" bestFit="1" customWidth="1"/>
    <col min="15384" max="15384" width="13.5703125" style="801" bestFit="1" customWidth="1"/>
    <col min="15385" max="15613" width="9.140625" style="801"/>
    <col min="15614" max="15614" width="4.42578125" style="801" bestFit="1" customWidth="1"/>
    <col min="15615" max="15615" width="18.28515625" style="801" bestFit="1" customWidth="1"/>
    <col min="15616" max="15616" width="19" style="801" bestFit="1" customWidth="1"/>
    <col min="15617" max="15617" width="15.42578125" style="801" bestFit="1" customWidth="1"/>
    <col min="15618" max="15619" width="12.42578125" style="801" bestFit="1" customWidth="1"/>
    <col min="15620" max="15620" width="7.140625" style="801" bestFit="1" customWidth="1"/>
    <col min="15621" max="15621" width="10.140625" style="801" bestFit="1" customWidth="1"/>
    <col min="15622" max="15622" width="15.85546875" style="801" bestFit="1" customWidth="1"/>
    <col min="15623" max="15623" width="15.140625" style="801" bestFit="1" customWidth="1"/>
    <col min="15624" max="15624" width="18.28515625" style="801" bestFit="1" customWidth="1"/>
    <col min="15625" max="15625" width="13.28515625" style="801" bestFit="1" customWidth="1"/>
    <col min="15626" max="15626" width="19.28515625" style="801" customWidth="1"/>
    <col min="15627" max="15627" width="15.140625" style="801" customWidth="1"/>
    <col min="15628" max="15628" width="21" style="801" bestFit="1" customWidth="1"/>
    <col min="15629" max="15629" width="17.140625" style="801" bestFit="1" customWidth="1"/>
    <col min="15630" max="15630" width="16.85546875" style="801" bestFit="1" customWidth="1"/>
    <col min="15631" max="15631" width="16.7109375" style="801" bestFit="1" customWidth="1"/>
    <col min="15632" max="15632" width="15.7109375" style="801" bestFit="1" customWidth="1"/>
    <col min="15633" max="15633" width="16.28515625" style="801" bestFit="1" customWidth="1"/>
    <col min="15634" max="15634" width="17.28515625" style="801" customWidth="1"/>
    <col min="15635" max="15635" width="23.42578125" style="801" bestFit="1" customWidth="1"/>
    <col min="15636" max="15636" width="31.85546875" style="801" bestFit="1" customWidth="1"/>
    <col min="15637" max="15637" width="7.85546875" style="801" bestFit="1" customWidth="1"/>
    <col min="15638" max="15638" width="5.7109375" style="801" bestFit="1" customWidth="1"/>
    <col min="15639" max="15639" width="9.140625" style="801" bestFit="1" customWidth="1"/>
    <col min="15640" max="15640" width="13.5703125" style="801" bestFit="1" customWidth="1"/>
    <col min="15641" max="15869" width="9.140625" style="801"/>
    <col min="15870" max="15870" width="4.42578125" style="801" bestFit="1" customWidth="1"/>
    <col min="15871" max="15871" width="18.28515625" style="801" bestFit="1" customWidth="1"/>
    <col min="15872" max="15872" width="19" style="801" bestFit="1" customWidth="1"/>
    <col min="15873" max="15873" width="15.42578125" style="801" bestFit="1" customWidth="1"/>
    <col min="15874" max="15875" width="12.42578125" style="801" bestFit="1" customWidth="1"/>
    <col min="15876" max="15876" width="7.140625" style="801" bestFit="1" customWidth="1"/>
    <col min="15877" max="15877" width="10.140625" style="801" bestFit="1" customWidth="1"/>
    <col min="15878" max="15878" width="15.85546875" style="801" bestFit="1" customWidth="1"/>
    <col min="15879" max="15879" width="15.140625" style="801" bestFit="1" customWidth="1"/>
    <col min="15880" max="15880" width="18.28515625" style="801" bestFit="1" customWidth="1"/>
    <col min="15881" max="15881" width="13.28515625" style="801" bestFit="1" customWidth="1"/>
    <col min="15882" max="15882" width="19.28515625" style="801" customWidth="1"/>
    <col min="15883" max="15883" width="15.140625" style="801" customWidth="1"/>
    <col min="15884" max="15884" width="21" style="801" bestFit="1" customWidth="1"/>
    <col min="15885" max="15885" width="17.140625" style="801" bestFit="1" customWidth="1"/>
    <col min="15886" max="15886" width="16.85546875" style="801" bestFit="1" customWidth="1"/>
    <col min="15887" max="15887" width="16.7109375" style="801" bestFit="1" customWidth="1"/>
    <col min="15888" max="15888" width="15.7109375" style="801" bestFit="1" customWidth="1"/>
    <col min="15889" max="15889" width="16.28515625" style="801" bestFit="1" customWidth="1"/>
    <col min="15890" max="15890" width="17.28515625" style="801" customWidth="1"/>
    <col min="15891" max="15891" width="23.42578125" style="801" bestFit="1" customWidth="1"/>
    <col min="15892" max="15892" width="31.85546875" style="801" bestFit="1" customWidth="1"/>
    <col min="15893" max="15893" width="7.85546875" style="801" bestFit="1" customWidth="1"/>
    <col min="15894" max="15894" width="5.7109375" style="801" bestFit="1" customWidth="1"/>
    <col min="15895" max="15895" width="9.140625" style="801" bestFit="1" customWidth="1"/>
    <col min="15896" max="15896" width="13.5703125" style="801" bestFit="1" customWidth="1"/>
    <col min="15897" max="16125" width="9.140625" style="801"/>
    <col min="16126" max="16126" width="4.42578125" style="801" bestFit="1" customWidth="1"/>
    <col min="16127" max="16127" width="18.28515625" style="801" bestFit="1" customWidth="1"/>
    <col min="16128" max="16128" width="19" style="801" bestFit="1" customWidth="1"/>
    <col min="16129" max="16129" width="15.42578125" style="801" bestFit="1" customWidth="1"/>
    <col min="16130" max="16131" width="12.42578125" style="801" bestFit="1" customWidth="1"/>
    <col min="16132" max="16132" width="7.140625" style="801" bestFit="1" customWidth="1"/>
    <col min="16133" max="16133" width="10.140625" style="801" bestFit="1" customWidth="1"/>
    <col min="16134" max="16134" width="15.85546875" style="801" bestFit="1" customWidth="1"/>
    <col min="16135" max="16135" width="15.140625" style="801" bestFit="1" customWidth="1"/>
    <col min="16136" max="16136" width="18.28515625" style="801" bestFit="1" customWidth="1"/>
    <col min="16137" max="16137" width="13.28515625" style="801" bestFit="1" customWidth="1"/>
    <col min="16138" max="16138" width="19.28515625" style="801" customWidth="1"/>
    <col min="16139" max="16139" width="15.140625" style="801" customWidth="1"/>
    <col min="16140" max="16140" width="21" style="801" bestFit="1" customWidth="1"/>
    <col min="16141" max="16141" width="17.140625" style="801" bestFit="1" customWidth="1"/>
    <col min="16142" max="16142" width="16.85546875" style="801" bestFit="1" customWidth="1"/>
    <col min="16143" max="16143" width="16.7109375" style="801" bestFit="1" customWidth="1"/>
    <col min="16144" max="16144" width="15.7109375" style="801" bestFit="1" customWidth="1"/>
    <col min="16145" max="16145" width="16.28515625" style="801" bestFit="1" customWidth="1"/>
    <col min="16146" max="16146" width="17.28515625" style="801" customWidth="1"/>
    <col min="16147" max="16147" width="23.42578125" style="801" bestFit="1" customWidth="1"/>
    <col min="16148" max="16148" width="31.85546875" style="801" bestFit="1" customWidth="1"/>
    <col min="16149" max="16149" width="7.85546875" style="801" bestFit="1" customWidth="1"/>
    <col min="16150" max="16150" width="5.7109375" style="801" bestFit="1" customWidth="1"/>
    <col min="16151" max="16151" width="9.140625" style="801" bestFit="1" customWidth="1"/>
    <col min="16152" max="16152" width="13.5703125" style="801" bestFit="1" customWidth="1"/>
    <col min="16153" max="16384" width="9.140625" style="801"/>
  </cols>
  <sheetData>
    <row r="1" spans="1:33" ht="39" customHeight="1" x14ac:dyDescent="0.25">
      <c r="A1" s="1292" t="s">
        <v>926</v>
      </c>
      <c r="B1" s="1292"/>
      <c r="C1" s="1292"/>
      <c r="D1" s="1292"/>
      <c r="E1" s="1292"/>
      <c r="F1" s="1292"/>
      <c r="G1" s="1292"/>
      <c r="H1" s="1292"/>
      <c r="I1" s="1292"/>
      <c r="J1" s="803"/>
      <c r="K1" s="803"/>
      <c r="L1" s="803"/>
      <c r="M1" s="803"/>
      <c r="N1" s="803"/>
      <c r="O1" s="803"/>
      <c r="P1" s="803"/>
      <c r="Q1" s="794"/>
      <c r="R1" s="794"/>
      <c r="S1" s="794"/>
      <c r="T1" s="794"/>
      <c r="U1" s="794"/>
      <c r="V1" s="794"/>
      <c r="W1" s="794"/>
      <c r="X1" s="794"/>
      <c r="Y1" s="794"/>
      <c r="Z1" s="794"/>
      <c r="AA1" s="794"/>
      <c r="AB1" s="794"/>
      <c r="AC1" s="794"/>
      <c r="AD1" s="794"/>
      <c r="AE1" s="794"/>
      <c r="AF1" s="794"/>
      <c r="AG1" s="794"/>
    </row>
    <row r="2" spans="1:33" ht="22.5" customHeight="1" x14ac:dyDescent="0.25">
      <c r="A2" s="804"/>
      <c r="B2" s="804"/>
      <c r="C2" s="804"/>
      <c r="D2" s="804"/>
      <c r="E2" s="804"/>
      <c r="F2" s="804"/>
      <c r="G2" s="804"/>
      <c r="H2" s="804"/>
      <c r="I2" s="804"/>
      <c r="J2" s="803"/>
      <c r="K2" s="803"/>
      <c r="L2" s="803"/>
      <c r="M2" s="803"/>
      <c r="N2" s="803"/>
      <c r="O2" s="803"/>
      <c r="P2" s="803"/>
      <c r="Q2" s="794"/>
      <c r="R2" s="794"/>
      <c r="S2" s="794"/>
      <c r="T2" s="794"/>
      <c r="U2" s="794"/>
      <c r="V2" s="794"/>
      <c r="W2" s="794"/>
      <c r="X2" s="794"/>
      <c r="Y2" s="794"/>
      <c r="Z2" s="794"/>
      <c r="AA2" s="794"/>
      <c r="AB2" s="794"/>
      <c r="AC2" s="794"/>
      <c r="AD2" s="794"/>
      <c r="AE2" s="794"/>
      <c r="AF2" s="794"/>
      <c r="AG2" s="794"/>
    </row>
    <row r="3" spans="1:33" ht="15.75" x14ac:dyDescent="0.25">
      <c r="A3" s="1293" t="s">
        <v>765</v>
      </c>
      <c r="B3" s="1293"/>
      <c r="C3" s="1293"/>
      <c r="D3" s="1293"/>
      <c r="E3" s="1293"/>
      <c r="F3" s="1293"/>
      <c r="G3" s="1293"/>
      <c r="H3" s="1293"/>
      <c r="I3" s="1293"/>
      <c r="J3" s="354"/>
      <c r="K3" s="354"/>
      <c r="L3" s="354"/>
      <c r="M3" s="354"/>
      <c r="N3" s="354"/>
      <c r="O3" s="354"/>
      <c r="P3" s="354"/>
      <c r="Q3" s="298"/>
      <c r="R3" s="298"/>
      <c r="S3" s="298"/>
      <c r="T3" s="298"/>
      <c r="U3" s="298"/>
      <c r="V3" s="298"/>
      <c r="W3" s="298"/>
      <c r="X3" s="298"/>
      <c r="Y3" s="298"/>
      <c r="Z3" s="298"/>
      <c r="AA3" s="298"/>
      <c r="AB3" s="298"/>
      <c r="AC3" s="298"/>
      <c r="AD3" s="298"/>
      <c r="AE3" s="298"/>
      <c r="AF3" s="298"/>
      <c r="AG3" s="298"/>
    </row>
    <row r="4" spans="1:33" ht="15.75" x14ac:dyDescent="0.25">
      <c r="A4" s="1294" t="s">
        <v>854</v>
      </c>
      <c r="B4" s="1294"/>
      <c r="C4" s="1294"/>
      <c r="D4" s="1294"/>
      <c r="E4" s="1294"/>
      <c r="F4" s="1294"/>
      <c r="G4" s="1294"/>
      <c r="H4" s="1294"/>
      <c r="I4" s="1294"/>
      <c r="J4" s="299"/>
      <c r="K4" s="299"/>
      <c r="L4" s="299"/>
      <c r="M4" s="299"/>
      <c r="N4" s="299"/>
      <c r="O4" s="299"/>
      <c r="P4" s="299"/>
      <c r="Q4" s="299"/>
      <c r="R4" s="299"/>
      <c r="S4" s="299"/>
      <c r="T4" s="299"/>
      <c r="U4" s="299"/>
      <c r="V4" s="299"/>
      <c r="W4" s="299"/>
      <c r="X4" s="299"/>
      <c r="Y4" s="299"/>
      <c r="Z4" s="299"/>
      <c r="AA4" s="299"/>
      <c r="AB4" s="299"/>
      <c r="AC4" s="299"/>
      <c r="AD4" s="299"/>
      <c r="AE4" s="299"/>
      <c r="AF4" s="299"/>
      <c r="AG4" s="299"/>
    </row>
    <row r="5" spans="1:33" x14ac:dyDescent="0.25">
      <c r="A5" s="1295"/>
      <c r="B5" s="1295"/>
      <c r="C5" s="1295"/>
      <c r="D5" s="1295"/>
      <c r="E5" s="1295"/>
      <c r="F5" s="1295"/>
      <c r="G5" s="1295"/>
      <c r="H5" s="1295"/>
      <c r="I5" s="1295"/>
      <c r="J5" s="803"/>
      <c r="K5" s="803"/>
      <c r="L5" s="803"/>
      <c r="M5" s="803"/>
      <c r="N5" s="803"/>
      <c r="O5" s="803"/>
      <c r="P5" s="803"/>
      <c r="Q5" s="803"/>
      <c r="R5" s="803"/>
      <c r="S5" s="803"/>
      <c r="T5" s="803"/>
      <c r="U5" s="803"/>
      <c r="V5" s="803"/>
      <c r="W5" s="803"/>
      <c r="X5" s="803"/>
      <c r="Y5" s="803"/>
      <c r="Z5" s="803"/>
      <c r="AA5" s="803"/>
      <c r="AB5" s="803"/>
      <c r="AC5" s="803"/>
      <c r="AD5" s="803"/>
      <c r="AE5" s="803"/>
      <c r="AF5" s="803"/>
      <c r="AG5" s="803"/>
    </row>
    <row r="6" spans="1:33" ht="18" customHeight="1" x14ac:dyDescent="0.25">
      <c r="A6" s="1286" t="s">
        <v>1686</v>
      </c>
      <c r="B6" s="1286"/>
      <c r="C6" s="1286"/>
      <c r="D6" s="1286"/>
      <c r="E6" s="1286"/>
      <c r="F6" s="1286"/>
      <c r="G6" s="1286"/>
      <c r="H6" s="1286"/>
      <c r="I6" s="1286"/>
      <c r="J6" s="796"/>
      <c r="K6" s="796"/>
      <c r="L6" s="796"/>
      <c r="M6" s="796"/>
      <c r="N6" s="796"/>
      <c r="O6" s="796"/>
      <c r="P6" s="796"/>
      <c r="Q6" s="802"/>
      <c r="R6" s="802"/>
      <c r="S6" s="802"/>
      <c r="T6" s="802"/>
      <c r="U6" s="802"/>
      <c r="V6" s="802"/>
      <c r="W6" s="802"/>
      <c r="X6" s="802"/>
      <c r="Y6" s="802"/>
      <c r="Z6" s="802"/>
      <c r="AA6" s="802"/>
      <c r="AB6" s="802"/>
      <c r="AC6" s="802"/>
      <c r="AD6" s="802"/>
      <c r="AE6" s="802"/>
      <c r="AF6" s="802"/>
      <c r="AG6" s="802"/>
    </row>
    <row r="7" spans="1:33" x14ac:dyDescent="0.25">
      <c r="A7" s="805"/>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D7" s="805"/>
      <c r="AE7" s="805"/>
      <c r="AF7" s="805"/>
      <c r="AG7" s="805"/>
    </row>
    <row r="8" spans="1:33" ht="33" customHeight="1" x14ac:dyDescent="0.25">
      <c r="A8" s="1287" t="s">
        <v>687</v>
      </c>
      <c r="B8" s="1290" t="s">
        <v>857</v>
      </c>
      <c r="C8" s="1290" t="s">
        <v>927</v>
      </c>
      <c r="D8" s="1290"/>
      <c r="E8" s="1290"/>
      <c r="F8" s="1290" t="s">
        <v>928</v>
      </c>
      <c r="G8" s="1290" t="s">
        <v>950</v>
      </c>
      <c r="H8" s="1288" t="s">
        <v>929</v>
      </c>
      <c r="I8" s="1288" t="s">
        <v>951</v>
      </c>
    </row>
    <row r="9" spans="1:33" ht="47.25" customHeight="1" x14ac:dyDescent="0.25">
      <c r="A9" s="1287"/>
      <c r="B9" s="1290"/>
      <c r="C9" s="797" t="s">
        <v>952</v>
      </c>
      <c r="D9" s="797" t="s">
        <v>953</v>
      </c>
      <c r="E9" s="797" t="s">
        <v>954</v>
      </c>
      <c r="F9" s="1290"/>
      <c r="G9" s="1290"/>
      <c r="H9" s="1289"/>
      <c r="I9" s="1289"/>
      <c r="R9" s="806"/>
    </row>
    <row r="10" spans="1:33" ht="15.75" x14ac:dyDescent="0.25">
      <c r="A10" s="798">
        <v>1</v>
      </c>
      <c r="B10" s="797">
        <v>2</v>
      </c>
      <c r="C10" s="797">
        <v>3</v>
      </c>
      <c r="D10" s="797">
        <v>4</v>
      </c>
      <c r="E10" s="797">
        <v>5</v>
      </c>
      <c r="F10" s="797">
        <v>6</v>
      </c>
      <c r="G10" s="797">
        <v>7</v>
      </c>
      <c r="H10" s="797">
        <v>8</v>
      </c>
      <c r="I10" s="797">
        <v>9</v>
      </c>
    </row>
    <row r="11" spans="1:33" ht="31.5" x14ac:dyDescent="0.25">
      <c r="A11" s="798" t="s">
        <v>106</v>
      </c>
      <c r="B11" s="797" t="s">
        <v>864</v>
      </c>
      <c r="C11" s="797" t="s">
        <v>865</v>
      </c>
      <c r="D11" s="797" t="s">
        <v>190</v>
      </c>
      <c r="E11" s="797" t="s">
        <v>190</v>
      </c>
      <c r="F11" s="797" t="s">
        <v>190</v>
      </c>
      <c r="G11" s="797" t="s">
        <v>190</v>
      </c>
      <c r="H11" s="797" t="s">
        <v>190</v>
      </c>
      <c r="I11" s="797" t="s">
        <v>190</v>
      </c>
    </row>
    <row r="12" spans="1:33" ht="188.45" customHeight="1" x14ac:dyDescent="0.25">
      <c r="A12" s="798" t="s">
        <v>108</v>
      </c>
      <c r="B12" s="797" t="s">
        <v>930</v>
      </c>
      <c r="C12" s="797" t="s">
        <v>190</v>
      </c>
      <c r="D12" s="797" t="s">
        <v>190</v>
      </c>
      <c r="E12" s="797" t="s">
        <v>190</v>
      </c>
      <c r="F12" s="797" t="s">
        <v>190</v>
      </c>
      <c r="G12" s="797" t="s">
        <v>190</v>
      </c>
      <c r="H12" s="797" t="s">
        <v>190</v>
      </c>
      <c r="I12" s="797" t="s">
        <v>190</v>
      </c>
    </row>
    <row r="13" spans="1:33" ht="47.25" x14ac:dyDescent="0.25">
      <c r="A13" s="798" t="s">
        <v>110</v>
      </c>
      <c r="B13" s="797" t="s">
        <v>931</v>
      </c>
      <c r="C13" s="797" t="s">
        <v>190</v>
      </c>
      <c r="D13" s="797" t="s">
        <v>190</v>
      </c>
      <c r="E13" s="797" t="s">
        <v>190</v>
      </c>
      <c r="F13" s="797" t="s">
        <v>190</v>
      </c>
      <c r="G13" s="797" t="s">
        <v>190</v>
      </c>
      <c r="H13" s="797" t="s">
        <v>190</v>
      </c>
      <c r="I13" s="797" t="s">
        <v>190</v>
      </c>
    </row>
    <row r="14" spans="1:33" ht="47.25" x14ac:dyDescent="0.25">
      <c r="A14" s="798" t="s">
        <v>118</v>
      </c>
      <c r="B14" s="797" t="s">
        <v>932</v>
      </c>
      <c r="C14" s="797" t="s">
        <v>190</v>
      </c>
      <c r="D14" s="797" t="s">
        <v>190</v>
      </c>
      <c r="E14" s="797" t="s">
        <v>190</v>
      </c>
      <c r="F14" s="797" t="s">
        <v>190</v>
      </c>
      <c r="G14" s="797" t="s">
        <v>190</v>
      </c>
      <c r="H14" s="797" t="s">
        <v>190</v>
      </c>
      <c r="I14" s="797" t="s">
        <v>190</v>
      </c>
    </row>
    <row r="15" spans="1:33" ht="63" x14ac:dyDescent="0.25">
      <c r="A15" s="798" t="s">
        <v>124</v>
      </c>
      <c r="B15" s="797" t="s">
        <v>933</v>
      </c>
      <c r="C15" s="797" t="s">
        <v>190</v>
      </c>
      <c r="D15" s="797" t="s">
        <v>190</v>
      </c>
      <c r="E15" s="797" t="s">
        <v>190</v>
      </c>
      <c r="F15" s="797" t="s">
        <v>190</v>
      </c>
      <c r="G15" s="797" t="s">
        <v>190</v>
      </c>
      <c r="H15" s="797" t="s">
        <v>190</v>
      </c>
      <c r="I15" s="797" t="s">
        <v>190</v>
      </c>
    </row>
    <row r="16" spans="1:33" ht="157.5" x14ac:dyDescent="0.25">
      <c r="A16" s="798" t="s">
        <v>126</v>
      </c>
      <c r="B16" s="797" t="s">
        <v>934</v>
      </c>
      <c r="C16" s="797" t="s">
        <v>190</v>
      </c>
      <c r="D16" s="797" t="s">
        <v>190</v>
      </c>
      <c r="E16" s="797" t="s">
        <v>190</v>
      </c>
      <c r="F16" s="797" t="s">
        <v>190</v>
      </c>
      <c r="G16" s="797" t="s">
        <v>190</v>
      </c>
      <c r="H16" s="797" t="s">
        <v>190</v>
      </c>
      <c r="I16" s="797" t="s">
        <v>190</v>
      </c>
    </row>
    <row r="17" spans="1:9" ht="94.5" x14ac:dyDescent="0.25">
      <c r="A17" s="798" t="s">
        <v>891</v>
      </c>
      <c r="B17" s="797" t="s">
        <v>935</v>
      </c>
      <c r="C17" s="797" t="s">
        <v>190</v>
      </c>
      <c r="D17" s="797" t="s">
        <v>190</v>
      </c>
      <c r="E17" s="797" t="s">
        <v>190</v>
      </c>
      <c r="F17" s="797" t="s">
        <v>190</v>
      </c>
      <c r="G17" s="797" t="s">
        <v>190</v>
      </c>
      <c r="H17" s="797" t="s">
        <v>190</v>
      </c>
      <c r="I17" s="797" t="s">
        <v>190</v>
      </c>
    </row>
    <row r="18" spans="1:9" ht="186" customHeight="1" x14ac:dyDescent="0.25">
      <c r="A18" s="798" t="s">
        <v>130</v>
      </c>
      <c r="B18" s="797" t="s">
        <v>936</v>
      </c>
      <c r="C18" s="797" t="s">
        <v>190</v>
      </c>
      <c r="D18" s="797" t="s">
        <v>190</v>
      </c>
      <c r="E18" s="797" t="s">
        <v>190</v>
      </c>
      <c r="F18" s="797" t="s">
        <v>190</v>
      </c>
      <c r="G18" s="797" t="s">
        <v>190</v>
      </c>
      <c r="H18" s="797" t="s">
        <v>190</v>
      </c>
      <c r="I18" s="797" t="s">
        <v>190</v>
      </c>
    </row>
    <row r="19" spans="1:9" ht="47.25" x14ac:dyDescent="0.25">
      <c r="A19" s="798" t="s">
        <v>132</v>
      </c>
      <c r="B19" s="797" t="s">
        <v>931</v>
      </c>
      <c r="C19" s="797" t="s">
        <v>190</v>
      </c>
      <c r="D19" s="797" t="s">
        <v>190</v>
      </c>
      <c r="E19" s="797" t="s">
        <v>190</v>
      </c>
      <c r="F19" s="797" t="s">
        <v>190</v>
      </c>
      <c r="G19" s="797" t="s">
        <v>190</v>
      </c>
      <c r="H19" s="797" t="s">
        <v>190</v>
      </c>
      <c r="I19" s="797" t="s">
        <v>190</v>
      </c>
    </row>
    <row r="20" spans="1:9" ht="47.25" x14ac:dyDescent="0.25">
      <c r="A20" s="798" t="s">
        <v>141</v>
      </c>
      <c r="B20" s="797" t="s">
        <v>932</v>
      </c>
      <c r="C20" s="797" t="s">
        <v>190</v>
      </c>
      <c r="D20" s="797" t="s">
        <v>190</v>
      </c>
      <c r="E20" s="797" t="s">
        <v>190</v>
      </c>
      <c r="F20" s="797" t="s">
        <v>190</v>
      </c>
      <c r="G20" s="797" t="s">
        <v>190</v>
      </c>
      <c r="H20" s="797" t="s">
        <v>190</v>
      </c>
      <c r="I20" s="797" t="s">
        <v>190</v>
      </c>
    </row>
    <row r="21" spans="1:9" ht="63" x14ac:dyDescent="0.25">
      <c r="A21" s="798" t="s">
        <v>150</v>
      </c>
      <c r="B21" s="797" t="s">
        <v>933</v>
      </c>
      <c r="C21" s="797" t="s">
        <v>190</v>
      </c>
      <c r="D21" s="797" t="s">
        <v>190</v>
      </c>
      <c r="E21" s="797" t="s">
        <v>190</v>
      </c>
      <c r="F21" s="797" t="s">
        <v>190</v>
      </c>
      <c r="G21" s="797" t="s">
        <v>190</v>
      </c>
      <c r="H21" s="797" t="s">
        <v>190</v>
      </c>
      <c r="I21" s="797" t="s">
        <v>190</v>
      </c>
    </row>
    <row r="22" spans="1:9" ht="157.5" x14ac:dyDescent="0.25">
      <c r="A22" s="798" t="s">
        <v>171</v>
      </c>
      <c r="B22" s="797" t="s">
        <v>934</v>
      </c>
      <c r="C22" s="797" t="s">
        <v>190</v>
      </c>
      <c r="D22" s="797" t="s">
        <v>190</v>
      </c>
      <c r="E22" s="797" t="s">
        <v>190</v>
      </c>
      <c r="F22" s="797" t="s">
        <v>190</v>
      </c>
      <c r="G22" s="797" t="s">
        <v>190</v>
      </c>
      <c r="H22" s="797" t="s">
        <v>190</v>
      </c>
      <c r="I22" s="797" t="s">
        <v>190</v>
      </c>
    </row>
    <row r="23" spans="1:9" ht="94.5" x14ac:dyDescent="0.25">
      <c r="A23" s="798" t="s">
        <v>911</v>
      </c>
      <c r="B23" s="797" t="s">
        <v>935</v>
      </c>
      <c r="C23" s="797" t="s">
        <v>190</v>
      </c>
      <c r="D23" s="797" t="s">
        <v>190</v>
      </c>
      <c r="E23" s="797" t="s">
        <v>190</v>
      </c>
      <c r="F23" s="797" t="s">
        <v>190</v>
      </c>
      <c r="G23" s="797" t="s">
        <v>190</v>
      </c>
      <c r="H23" s="797" t="s">
        <v>190</v>
      </c>
      <c r="I23" s="797" t="s">
        <v>190</v>
      </c>
    </row>
    <row r="24" spans="1:9" ht="31.5" x14ac:dyDescent="0.25">
      <c r="A24" s="798" t="s">
        <v>919</v>
      </c>
      <c r="B24" s="797" t="s">
        <v>864</v>
      </c>
      <c r="C24" s="797" t="s">
        <v>190</v>
      </c>
      <c r="D24" s="797" t="s">
        <v>190</v>
      </c>
      <c r="E24" s="797" t="s">
        <v>190</v>
      </c>
      <c r="F24" s="797" t="s">
        <v>190</v>
      </c>
      <c r="G24" s="797" t="s">
        <v>190</v>
      </c>
      <c r="H24" s="797" t="s">
        <v>190</v>
      </c>
      <c r="I24" s="797" t="s">
        <v>190</v>
      </c>
    </row>
    <row r="25" spans="1:9" ht="18" x14ac:dyDescent="0.25">
      <c r="A25" s="808" t="s">
        <v>937</v>
      </c>
      <c r="B25" s="807" t="s">
        <v>937</v>
      </c>
      <c r="C25" s="809"/>
      <c r="D25" s="809"/>
      <c r="E25" s="809"/>
      <c r="F25" s="809"/>
      <c r="G25" s="809"/>
      <c r="H25" s="809"/>
      <c r="I25" s="809"/>
    </row>
    <row r="27" spans="1:9" ht="18" x14ac:dyDescent="0.25">
      <c r="A27" s="810"/>
      <c r="B27" s="806" t="s">
        <v>938</v>
      </c>
    </row>
    <row r="28" spans="1:9" ht="51.75" customHeight="1" x14ac:dyDescent="0.25">
      <c r="A28" s="810"/>
      <c r="B28" s="1291" t="s">
        <v>939</v>
      </c>
      <c r="C28" s="1291"/>
      <c r="D28" s="1291"/>
      <c r="E28" s="1291"/>
      <c r="F28" s="1291"/>
      <c r="G28" s="1291"/>
      <c r="H28" s="1291"/>
      <c r="I28" s="1291"/>
    </row>
    <row r="29" spans="1:9" ht="18" x14ac:dyDescent="0.25">
      <c r="A29" s="810"/>
      <c r="B29" s="806" t="s">
        <v>923</v>
      </c>
    </row>
    <row r="30" spans="1:9" ht="18" x14ac:dyDescent="0.25">
      <c r="B30" s="806" t="s">
        <v>940</v>
      </c>
    </row>
    <row r="31" spans="1:9" ht="18" x14ac:dyDescent="0.25">
      <c r="B31" s="806" t="s">
        <v>941</v>
      </c>
    </row>
    <row r="32" spans="1:9" ht="52.5" customHeight="1" x14ac:dyDescent="0.25">
      <c r="B32" s="1291" t="s">
        <v>942</v>
      </c>
      <c r="C32" s="1291"/>
      <c r="D32" s="1291"/>
      <c r="E32" s="1291"/>
      <c r="F32" s="1291"/>
      <c r="G32" s="1291"/>
      <c r="H32" s="1291"/>
      <c r="I32" s="1291"/>
    </row>
    <row r="33" spans="2:2" ht="18" x14ac:dyDescent="0.25">
      <c r="B33" s="806" t="s">
        <v>943</v>
      </c>
    </row>
    <row r="35" spans="2:2" x14ac:dyDescent="0.25">
      <c r="B35" s="806"/>
    </row>
  </sheetData>
  <sheetProtection formatCells="0" formatColumns="0" formatRows="0" insertColumns="0" insertRows="0" insertHyperlinks="0" deleteColumns="0" deleteRows="0" sort="0" autoFilter="0" pivotTables="0"/>
  <mergeCells count="14">
    <mergeCell ref="H8:H9"/>
    <mergeCell ref="I8:I9"/>
    <mergeCell ref="B28:I28"/>
    <mergeCell ref="B32:I32"/>
    <mergeCell ref="A1:I1"/>
    <mergeCell ref="A3:I3"/>
    <mergeCell ref="A4:I4"/>
    <mergeCell ref="A5:I5"/>
    <mergeCell ref="A6:I6"/>
    <mergeCell ref="A8:A9"/>
    <mergeCell ref="B8:B9"/>
    <mergeCell ref="C8:E8"/>
    <mergeCell ref="F8:F9"/>
    <mergeCell ref="G8:G9"/>
  </mergeCells>
  <printOptions horizontalCentered="1"/>
  <pageMargins left="0.70866141732283472" right="0.70866141732283472" top="0.74803149606299213" bottom="0.74803149606299213" header="0.31496062992125984" footer="0.31496062992125984"/>
  <pageSetup paperSize="9" scale="62" firstPageNumber="7" fitToHeight="0" orientation="landscape" useFirstPageNumber="1" r:id="rId1"/>
  <headerFooter>
    <oddHeader>&amp;C&amp;P</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pageSetUpPr fitToPage="1"/>
  </sheetPr>
  <dimension ref="A1:AI85"/>
  <sheetViews>
    <sheetView zoomScale="70" zoomScaleNormal="70" zoomScaleSheetLayoutView="40" workbookViewId="0">
      <pane xSplit="3" ySplit="15" topLeftCell="D34" activePane="bottomRight" state="frozen"/>
      <selection activeCell="A11" sqref="A11"/>
      <selection pane="topRight" activeCell="D11" sqref="D11"/>
      <selection pane="bottomLeft" activeCell="A16" sqref="A16"/>
      <selection pane="bottomRight" activeCell="H11" sqref="H11:H13"/>
    </sheetView>
  </sheetViews>
  <sheetFormatPr defaultRowHeight="15.75" x14ac:dyDescent="0.25"/>
  <cols>
    <col min="1" max="1" width="9.140625" style="1"/>
    <col min="2" max="2" width="11.42578125" style="1" customWidth="1"/>
    <col min="3" max="3" width="57.28515625" style="1" customWidth="1"/>
    <col min="4" max="4" width="24.42578125" style="1" customWidth="1"/>
    <col min="5" max="5" width="23.42578125" style="1" customWidth="1"/>
    <col min="6" max="6" width="29.140625" style="1" customWidth="1"/>
    <col min="7" max="8" width="18.42578125" style="1" customWidth="1"/>
    <col min="9" max="9" width="33" style="1" customWidth="1"/>
    <col min="10" max="10" width="27.42578125" style="1" customWidth="1"/>
    <col min="11" max="14" width="22.7109375" style="1" customWidth="1"/>
    <col min="15" max="15" width="52.5703125" style="1" customWidth="1"/>
    <col min="16" max="16" width="49" style="1" customWidth="1"/>
    <col min="17" max="17" width="27.85546875" style="1" customWidth="1"/>
    <col min="18" max="20" width="23.42578125" style="272" customWidth="1"/>
    <col min="21" max="21" width="22.5703125" style="272" customWidth="1"/>
    <col min="22" max="22" width="11.42578125" style="272" customWidth="1"/>
    <col min="23" max="23" width="11.7109375" style="272" customWidth="1"/>
    <col min="24" max="24" width="19.42578125" style="272" customWidth="1"/>
    <col min="25" max="25" width="20.28515625" style="272" customWidth="1"/>
    <col min="26" max="26" width="10" style="1" customWidth="1"/>
    <col min="27" max="27" width="9.5703125" style="1" customWidth="1"/>
    <col min="28" max="28" width="9.140625" style="1"/>
    <col min="29" max="29" width="16.7109375" style="1" customWidth="1"/>
    <col min="30" max="30" width="52" style="1" customWidth="1"/>
    <col min="31" max="31" width="17.7109375" style="1" customWidth="1"/>
    <col min="32" max="32" width="27.7109375" style="1" customWidth="1"/>
    <col min="33" max="16384" width="9.140625" style="1"/>
  </cols>
  <sheetData>
    <row r="1" spans="1:35" x14ac:dyDescent="0.25">
      <c r="B1" s="10"/>
      <c r="Y1" s="1"/>
      <c r="AF1" s="104" t="s">
        <v>618</v>
      </c>
    </row>
    <row r="2" spans="1:35" x14ac:dyDescent="0.25">
      <c r="B2" s="10"/>
      <c r="Y2" s="1"/>
      <c r="AF2" s="104" t="s">
        <v>1</v>
      </c>
    </row>
    <row r="3" spans="1:35" x14ac:dyDescent="0.25">
      <c r="B3" s="210"/>
      <c r="Y3" s="1"/>
      <c r="AF3" s="104" t="s">
        <v>327</v>
      </c>
    </row>
    <row r="4" spans="1:35" x14ac:dyDescent="0.25">
      <c r="B4" s="1332" t="s">
        <v>619</v>
      </c>
      <c r="C4" s="1332"/>
      <c r="D4" s="1332"/>
      <c r="E4" s="1332"/>
      <c r="F4" s="1332"/>
      <c r="G4" s="1332"/>
      <c r="H4" s="1332"/>
      <c r="I4" s="1332"/>
      <c r="J4" s="1332"/>
      <c r="K4" s="1332"/>
      <c r="L4" s="1332"/>
      <c r="M4" s="1332"/>
      <c r="N4" s="1332"/>
      <c r="O4" s="1332"/>
      <c r="P4" s="1332"/>
      <c r="Q4" s="1332"/>
      <c r="R4" s="1332"/>
      <c r="S4" s="1332"/>
      <c r="T4" s="1332"/>
      <c r="U4" s="1332"/>
      <c r="V4" s="1332"/>
      <c r="W4" s="1332"/>
      <c r="X4" s="1332"/>
      <c r="Y4" s="1332"/>
      <c r="Z4" s="1332"/>
      <c r="AA4" s="1332"/>
      <c r="AB4" s="1332"/>
      <c r="AC4" s="1332"/>
      <c r="AD4" s="1332"/>
      <c r="AE4" s="1332"/>
      <c r="AF4" s="1332"/>
    </row>
    <row r="5" spans="1:35" x14ac:dyDescent="0.25">
      <c r="B5" s="1163"/>
      <c r="C5" s="1163"/>
      <c r="D5" s="1163"/>
      <c r="E5" s="1163"/>
      <c r="F5" s="1163"/>
      <c r="G5" s="1163"/>
      <c r="H5" s="1163"/>
      <c r="I5" s="1163"/>
      <c r="J5" s="1163"/>
      <c r="K5" s="1163"/>
      <c r="L5" s="1163"/>
      <c r="M5" s="1163"/>
      <c r="N5" s="1163"/>
      <c r="O5" s="1163"/>
      <c r="P5" s="120"/>
      <c r="Q5" s="120"/>
      <c r="R5" s="120"/>
      <c r="S5" s="120"/>
      <c r="T5" s="120"/>
      <c r="U5" s="120"/>
      <c r="V5" s="120"/>
      <c r="W5" s="120"/>
      <c r="X5" s="120"/>
      <c r="Y5" s="120"/>
      <c r="Z5" s="120"/>
      <c r="AA5" s="120"/>
      <c r="AB5" s="120"/>
      <c r="AC5" s="120"/>
      <c r="AD5" s="120"/>
    </row>
    <row r="6" spans="1:35" x14ac:dyDescent="0.25">
      <c r="B6" s="1021" t="str">
        <f>'С № 1 (2020)'!B7:AY7</f>
        <v>Инвестиционная программа  ГУП НАО "Нарьян-Марская электростанция"</v>
      </c>
      <c r="C6" s="1021"/>
      <c r="D6" s="1021"/>
      <c r="E6" s="1021"/>
      <c r="F6" s="1021"/>
      <c r="G6" s="1021"/>
      <c r="H6" s="1021"/>
      <c r="I6" s="1021"/>
      <c r="J6" s="1021"/>
      <c r="K6" s="1021"/>
      <c r="L6" s="1021"/>
      <c r="M6" s="1021"/>
      <c r="N6" s="1021"/>
      <c r="O6" s="1021"/>
      <c r="P6" s="1021"/>
      <c r="Q6" s="1021"/>
      <c r="R6" s="1021"/>
      <c r="S6" s="1021"/>
      <c r="T6" s="1021"/>
      <c r="U6" s="1021"/>
      <c r="V6" s="1021"/>
      <c r="W6" s="1021"/>
      <c r="X6" s="1021"/>
      <c r="Y6" s="1021"/>
      <c r="Z6" s="1021"/>
      <c r="AA6" s="1021"/>
      <c r="AB6" s="1021"/>
      <c r="AC6" s="1021"/>
      <c r="AD6" s="1021"/>
      <c r="AE6" s="1021"/>
      <c r="AF6" s="1021"/>
      <c r="AG6" s="210"/>
      <c r="AH6" s="210"/>
      <c r="AI6" s="210"/>
    </row>
    <row r="7" spans="1:35" x14ac:dyDescent="0.25">
      <c r="B7" s="1021" t="s">
        <v>4</v>
      </c>
      <c r="C7" s="1021"/>
      <c r="D7" s="1021"/>
      <c r="E7" s="1021"/>
      <c r="F7" s="1021"/>
      <c r="G7" s="1021"/>
      <c r="H7" s="1021"/>
      <c r="I7" s="1021"/>
      <c r="J7" s="1021"/>
      <c r="K7" s="1021"/>
      <c r="L7" s="1021"/>
      <c r="M7" s="1021"/>
      <c r="N7" s="1021"/>
      <c r="O7" s="1021"/>
      <c r="P7" s="1021"/>
      <c r="Q7" s="1021"/>
      <c r="R7" s="1021"/>
      <c r="S7" s="1021"/>
      <c r="T7" s="1021"/>
      <c r="U7" s="1021"/>
      <c r="V7" s="1021"/>
      <c r="W7" s="1021"/>
      <c r="X7" s="1021"/>
      <c r="Y7" s="1021"/>
      <c r="Z7" s="1021"/>
      <c r="AA7" s="1021"/>
      <c r="AB7" s="1021"/>
      <c r="AC7" s="1021"/>
      <c r="AD7" s="1021"/>
      <c r="AE7" s="1021"/>
      <c r="AF7" s="1021"/>
    </row>
    <row r="8" spans="1:35" x14ac:dyDescent="0.25">
      <c r="B8" s="1021" t="str">
        <f>'С № 1 (2020)'!B12:AY12</f>
        <v>Утвержденные плановые значения показателей приведены в соответствии с:  "решение об утверждении инвестиционной программы отсутствует"</v>
      </c>
      <c r="C8" s="1021"/>
      <c r="D8" s="1021"/>
      <c r="E8" s="1021"/>
      <c r="F8" s="1021"/>
      <c r="G8" s="1021"/>
      <c r="H8" s="1021"/>
      <c r="I8" s="1021"/>
      <c r="J8" s="1021"/>
      <c r="K8" s="1021"/>
      <c r="L8" s="1021"/>
      <c r="M8" s="1021"/>
      <c r="N8" s="1021"/>
      <c r="O8" s="1021"/>
      <c r="P8" s="1021"/>
      <c r="Q8" s="1021"/>
      <c r="R8" s="1021"/>
      <c r="S8" s="1021"/>
      <c r="T8" s="1021"/>
      <c r="U8" s="1021"/>
      <c r="V8" s="1021"/>
      <c r="W8" s="1021"/>
      <c r="X8" s="1021"/>
      <c r="Y8" s="1021"/>
      <c r="Z8" s="1021"/>
      <c r="AA8" s="1021"/>
      <c r="AB8" s="1021"/>
      <c r="AC8" s="1021"/>
      <c r="AD8" s="1021"/>
      <c r="AE8" s="1021"/>
      <c r="AF8" s="1021"/>
    </row>
    <row r="9" spans="1:35" s="6" customFormat="1" x14ac:dyDescent="0.25">
      <c r="B9" s="1191" t="s">
        <v>1741</v>
      </c>
      <c r="C9" s="1070"/>
      <c r="D9" s="1070"/>
      <c r="E9" s="1070"/>
      <c r="F9" s="1070"/>
      <c r="G9" s="1070"/>
      <c r="H9" s="1070"/>
      <c r="I9" s="1070"/>
      <c r="J9" s="1070"/>
      <c r="K9" s="1070"/>
      <c r="L9" s="1070"/>
      <c r="M9" s="1070"/>
      <c r="N9" s="1070"/>
      <c r="O9" s="1070"/>
      <c r="P9" s="1070"/>
      <c r="Q9" s="1070"/>
      <c r="R9" s="1070"/>
      <c r="S9" s="1070"/>
      <c r="T9" s="1070"/>
      <c r="U9" s="1070"/>
      <c r="V9" s="1070"/>
      <c r="W9" s="1070"/>
      <c r="X9" s="1070"/>
      <c r="Y9" s="1070"/>
      <c r="Z9" s="1070"/>
      <c r="AA9" s="1070"/>
      <c r="AB9" s="1070"/>
      <c r="AC9" s="1070"/>
      <c r="AD9" s="1070"/>
      <c r="AE9" s="1070"/>
      <c r="AF9" s="1070"/>
      <c r="AG9" s="273"/>
      <c r="AH9" s="273"/>
      <c r="AI9" s="273"/>
    </row>
    <row r="10" spans="1:35" ht="16.5" thickBot="1" x14ac:dyDescent="0.3">
      <c r="B10" s="1162"/>
      <c r="C10" s="1162"/>
      <c r="D10" s="1162"/>
      <c r="E10" s="1162"/>
      <c r="F10" s="1162"/>
      <c r="G10" s="1162"/>
      <c r="H10" s="1162"/>
      <c r="I10" s="1162"/>
      <c r="J10" s="1162"/>
      <c r="K10" s="1162"/>
      <c r="L10" s="1162"/>
      <c r="M10" s="1162"/>
      <c r="N10" s="1162"/>
      <c r="O10" s="1162"/>
      <c r="P10" s="1162"/>
      <c r="Q10" s="1162"/>
      <c r="R10" s="1162"/>
      <c r="S10" s="1162"/>
      <c r="T10" s="1162"/>
      <c r="U10" s="1162"/>
      <c r="V10" s="1162"/>
      <c r="W10" s="1162"/>
      <c r="X10" s="1162"/>
      <c r="Y10" s="1162"/>
      <c r="Z10" s="1162"/>
      <c r="AA10" s="1162"/>
      <c r="AB10" s="1162"/>
      <c r="AC10" s="1162"/>
      <c r="AD10" s="1162"/>
    </row>
    <row r="11" spans="1:35" ht="16.5" thickBot="1" x14ac:dyDescent="0.3">
      <c r="A11" s="7"/>
      <c r="B11" s="1301" t="s">
        <v>7</v>
      </c>
      <c r="C11" s="1301" t="s">
        <v>8</v>
      </c>
      <c r="D11" s="1301" t="s">
        <v>620</v>
      </c>
      <c r="E11" s="1318" t="s">
        <v>621</v>
      </c>
      <c r="F11" s="1023" t="s">
        <v>622</v>
      </c>
      <c r="G11" s="1023" t="s">
        <v>623</v>
      </c>
      <c r="H11" s="1023" t="s">
        <v>624</v>
      </c>
      <c r="I11" s="1321" t="s">
        <v>625</v>
      </c>
      <c r="J11" s="1322"/>
      <c r="K11" s="1322"/>
      <c r="L11" s="1323"/>
      <c r="M11" s="1324" t="s">
        <v>626</v>
      </c>
      <c r="N11" s="1325"/>
      <c r="O11" s="1310" t="s">
        <v>627</v>
      </c>
      <c r="P11" s="1310" t="s">
        <v>628</v>
      </c>
      <c r="Q11" s="1298" t="s">
        <v>629</v>
      </c>
      <c r="R11" s="1314" t="s">
        <v>630</v>
      </c>
      <c r="S11" s="1238"/>
      <c r="T11" s="1228" t="s">
        <v>586</v>
      </c>
      <c r="U11" s="1316" t="s">
        <v>631</v>
      </c>
      <c r="V11" s="1097" t="s">
        <v>632</v>
      </c>
      <c r="W11" s="1098"/>
      <c r="X11" s="1098"/>
      <c r="Y11" s="1098"/>
      <c r="Z11" s="1098"/>
      <c r="AA11" s="1099"/>
      <c r="AB11" s="1298" t="s">
        <v>633</v>
      </c>
      <c r="AC11" s="1299"/>
      <c r="AD11" s="1301" t="s">
        <v>634</v>
      </c>
      <c r="AE11" s="1304" t="s">
        <v>635</v>
      </c>
      <c r="AF11" s="1305"/>
      <c r="AG11" s="7"/>
    </row>
    <row r="12" spans="1:35" ht="56.25" customHeight="1" thickBot="1" x14ac:dyDescent="0.3">
      <c r="A12" s="7"/>
      <c r="B12" s="1302"/>
      <c r="C12" s="1302"/>
      <c r="D12" s="1302"/>
      <c r="E12" s="1319"/>
      <c r="F12" s="1024"/>
      <c r="G12" s="1024"/>
      <c r="H12" s="1024"/>
      <c r="I12" s="1328" t="s">
        <v>636</v>
      </c>
      <c r="J12" s="1301" t="s">
        <v>637</v>
      </c>
      <c r="K12" s="1328" t="s">
        <v>638</v>
      </c>
      <c r="L12" s="1023" t="s">
        <v>639</v>
      </c>
      <c r="M12" s="1326"/>
      <c r="N12" s="1327"/>
      <c r="O12" s="1311"/>
      <c r="P12" s="1311"/>
      <c r="Q12" s="1313"/>
      <c r="R12" s="1315"/>
      <c r="S12" s="1240"/>
      <c r="T12" s="1224"/>
      <c r="U12" s="1224"/>
      <c r="V12" s="1330" t="s">
        <v>640</v>
      </c>
      <c r="W12" s="1331"/>
      <c r="X12" s="1308" t="s">
        <v>641</v>
      </c>
      <c r="Y12" s="1309"/>
      <c r="Z12" s="1296" t="s">
        <v>642</v>
      </c>
      <c r="AA12" s="1297"/>
      <c r="AB12" s="1296"/>
      <c r="AC12" s="1300"/>
      <c r="AD12" s="1302"/>
      <c r="AE12" s="1306"/>
      <c r="AF12" s="1307"/>
      <c r="AG12" s="7"/>
    </row>
    <row r="13" spans="1:35" ht="164.25" customHeight="1" thickBot="1" x14ac:dyDescent="0.3">
      <c r="A13" s="7"/>
      <c r="B13" s="1317"/>
      <c r="C13" s="1317"/>
      <c r="D13" s="1317"/>
      <c r="E13" s="1320"/>
      <c r="F13" s="1025"/>
      <c r="G13" s="1025"/>
      <c r="H13" s="1025"/>
      <c r="I13" s="1329"/>
      <c r="J13" s="1303"/>
      <c r="K13" s="1329"/>
      <c r="L13" s="1025"/>
      <c r="M13" s="274" t="s">
        <v>643</v>
      </c>
      <c r="N13" s="12" t="s">
        <v>644</v>
      </c>
      <c r="O13" s="1312"/>
      <c r="P13" s="1312"/>
      <c r="Q13" s="1313"/>
      <c r="R13" s="275" t="s">
        <v>342</v>
      </c>
      <c r="S13" s="276" t="s">
        <v>615</v>
      </c>
      <c r="T13" s="1225"/>
      <c r="U13" s="1225"/>
      <c r="V13" s="277" t="s">
        <v>616</v>
      </c>
      <c r="W13" s="278" t="s">
        <v>617</v>
      </c>
      <c r="X13" s="279" t="s">
        <v>616</v>
      </c>
      <c r="Y13" s="280" t="s">
        <v>617</v>
      </c>
      <c r="Z13" s="281" t="s">
        <v>616</v>
      </c>
      <c r="AA13" s="282" t="s">
        <v>617</v>
      </c>
      <c r="AB13" s="283" t="s">
        <v>616</v>
      </c>
      <c r="AC13" s="220" t="s">
        <v>617</v>
      </c>
      <c r="AD13" s="1303"/>
      <c r="AE13" s="284" t="s">
        <v>645</v>
      </c>
      <c r="AF13" s="12" t="s">
        <v>646</v>
      </c>
      <c r="AG13" s="7"/>
    </row>
    <row r="14" spans="1:35" x14ac:dyDescent="0.25">
      <c r="A14" s="7"/>
      <c r="B14" s="546">
        <v>1</v>
      </c>
      <c r="C14" s="546">
        <v>2</v>
      </c>
      <c r="D14" s="546">
        <v>3</v>
      </c>
      <c r="E14" s="285">
        <v>4</v>
      </c>
      <c r="F14" s="286">
        <v>5</v>
      </c>
      <c r="G14" s="286">
        <v>6</v>
      </c>
      <c r="H14" s="286">
        <v>7</v>
      </c>
      <c r="I14" s="286">
        <v>8</v>
      </c>
      <c r="J14" s="286">
        <v>9</v>
      </c>
      <c r="K14" s="286">
        <v>10</v>
      </c>
      <c r="L14" s="286">
        <v>11</v>
      </c>
      <c r="M14" s="286">
        <v>12</v>
      </c>
      <c r="N14" s="287">
        <v>13</v>
      </c>
      <c r="O14" s="546">
        <v>14</v>
      </c>
      <c r="P14" s="546">
        <v>15</v>
      </c>
      <c r="Q14" s="546">
        <v>16</v>
      </c>
      <c r="R14" s="547">
        <v>17</v>
      </c>
      <c r="S14" s="548">
        <v>18</v>
      </c>
      <c r="T14" s="549">
        <v>19</v>
      </c>
      <c r="U14" s="549">
        <v>20</v>
      </c>
      <c r="V14" s="288">
        <v>21</v>
      </c>
      <c r="W14" s="289">
        <v>22</v>
      </c>
      <c r="X14" s="290">
        <v>23</v>
      </c>
      <c r="Y14" s="291">
        <v>24</v>
      </c>
      <c r="Z14" s="290">
        <v>25</v>
      </c>
      <c r="AA14" s="291">
        <v>26</v>
      </c>
      <c r="AB14" s="285">
        <v>27</v>
      </c>
      <c r="AC14" s="286">
        <v>28</v>
      </c>
      <c r="AD14" s="286">
        <v>29</v>
      </c>
      <c r="AE14" s="286">
        <v>30</v>
      </c>
      <c r="AF14" s="286">
        <v>31</v>
      </c>
      <c r="AG14" s="7"/>
    </row>
    <row r="15" spans="1:35" ht="48" customHeight="1" x14ac:dyDescent="0.25">
      <c r="A15" s="7"/>
      <c r="B15" s="527">
        <v>0</v>
      </c>
      <c r="C15" s="556" t="s">
        <v>92</v>
      </c>
      <c r="D15" s="441" t="s">
        <v>93</v>
      </c>
      <c r="E15" s="478" t="s">
        <v>190</v>
      </c>
      <c r="F15" s="478" t="s">
        <v>190</v>
      </c>
      <c r="G15" s="478" t="s">
        <v>190</v>
      </c>
      <c r="H15" s="478" t="s">
        <v>190</v>
      </c>
      <c r="I15" s="478" t="s">
        <v>190</v>
      </c>
      <c r="J15" s="478" t="s">
        <v>190</v>
      </c>
      <c r="K15" s="478" t="s">
        <v>190</v>
      </c>
      <c r="L15" s="478" t="s">
        <v>190</v>
      </c>
      <c r="M15" s="478" t="s">
        <v>190</v>
      </c>
      <c r="N15" s="478" t="s">
        <v>190</v>
      </c>
      <c r="O15" s="478" t="s">
        <v>190</v>
      </c>
      <c r="P15" s="478" t="s">
        <v>190</v>
      </c>
      <c r="Q15" s="478" t="s">
        <v>190</v>
      </c>
      <c r="R15" s="478" t="str">
        <f>R17</f>
        <v>нд</v>
      </c>
      <c r="S15" s="478" t="str">
        <f>S17</f>
        <v>нд</v>
      </c>
      <c r="T15" s="478" t="str">
        <f>T17</f>
        <v>нд</v>
      </c>
      <c r="U15" s="478" t="s">
        <v>190</v>
      </c>
      <c r="V15" s="405">
        <f>V17</f>
        <v>0</v>
      </c>
      <c r="W15" s="405">
        <f>W17</f>
        <v>0</v>
      </c>
      <c r="X15" s="478" t="s">
        <v>190</v>
      </c>
      <c r="Y15" s="478" t="s">
        <v>190</v>
      </c>
      <c r="Z15" s="478" t="s">
        <v>190</v>
      </c>
      <c r="AA15" s="478" t="s">
        <v>190</v>
      </c>
      <c r="AB15" s="441" t="s">
        <v>190</v>
      </c>
      <c r="AC15" s="441" t="s">
        <v>190</v>
      </c>
      <c r="AD15" s="478" t="s">
        <v>190</v>
      </c>
      <c r="AE15" s="478" t="s">
        <v>190</v>
      </c>
      <c r="AF15" s="478" t="s">
        <v>190</v>
      </c>
      <c r="AG15" s="7"/>
    </row>
    <row r="16" spans="1:35" ht="42" customHeight="1" x14ac:dyDescent="0.25">
      <c r="A16" s="7"/>
      <c r="B16" s="443" t="s">
        <v>94</v>
      </c>
      <c r="C16" s="557" t="s">
        <v>95</v>
      </c>
      <c r="D16" s="444" t="s">
        <v>93</v>
      </c>
      <c r="E16" s="444" t="s">
        <v>190</v>
      </c>
      <c r="F16" s="444" t="s">
        <v>190</v>
      </c>
      <c r="G16" s="444" t="s">
        <v>190</v>
      </c>
      <c r="H16" s="444" t="s">
        <v>190</v>
      </c>
      <c r="I16" s="444" t="s">
        <v>190</v>
      </c>
      <c r="J16" s="444" t="s">
        <v>190</v>
      </c>
      <c r="K16" s="444" t="s">
        <v>190</v>
      </c>
      <c r="L16" s="444" t="s">
        <v>190</v>
      </c>
      <c r="M16" s="444" t="s">
        <v>190</v>
      </c>
      <c r="N16" s="444" t="s">
        <v>190</v>
      </c>
      <c r="O16" s="444" t="s">
        <v>190</v>
      </c>
      <c r="P16" s="444" t="s">
        <v>190</v>
      </c>
      <c r="Q16" s="444" t="s">
        <v>190</v>
      </c>
      <c r="R16" s="444" t="s">
        <v>190</v>
      </c>
      <c r="S16" s="444" t="s">
        <v>190</v>
      </c>
      <c r="T16" s="444" t="s">
        <v>190</v>
      </c>
      <c r="U16" s="444" t="s">
        <v>190</v>
      </c>
      <c r="V16" s="423" t="s">
        <v>190</v>
      </c>
      <c r="W16" s="423" t="s">
        <v>190</v>
      </c>
      <c r="X16" s="444" t="s">
        <v>190</v>
      </c>
      <c r="Y16" s="444" t="s">
        <v>190</v>
      </c>
      <c r="Z16" s="444" t="s">
        <v>190</v>
      </c>
      <c r="AA16" s="444" t="s">
        <v>190</v>
      </c>
      <c r="AB16" s="444" t="str">
        <f>AB37</f>
        <v>нд</v>
      </c>
      <c r="AC16" s="444" t="str">
        <f>AC37</f>
        <v>нд</v>
      </c>
      <c r="AD16" s="444" t="s">
        <v>190</v>
      </c>
      <c r="AE16" s="444" t="s">
        <v>190</v>
      </c>
      <c r="AF16" s="444" t="s">
        <v>190</v>
      </c>
      <c r="AG16" s="7"/>
    </row>
    <row r="17" spans="1:33" ht="42" customHeight="1" x14ac:dyDescent="0.25">
      <c r="A17" s="7"/>
      <c r="B17" s="443" t="s">
        <v>96</v>
      </c>
      <c r="C17" s="557" t="s">
        <v>97</v>
      </c>
      <c r="D17" s="444" t="s">
        <v>93</v>
      </c>
      <c r="E17" s="444" t="s">
        <v>190</v>
      </c>
      <c r="F17" s="444" t="s">
        <v>190</v>
      </c>
      <c r="G17" s="444" t="s">
        <v>190</v>
      </c>
      <c r="H17" s="444" t="s">
        <v>190</v>
      </c>
      <c r="I17" s="444" t="s">
        <v>190</v>
      </c>
      <c r="J17" s="444" t="s">
        <v>190</v>
      </c>
      <c r="K17" s="444" t="s">
        <v>190</v>
      </c>
      <c r="L17" s="444" t="s">
        <v>190</v>
      </c>
      <c r="M17" s="444" t="s">
        <v>190</v>
      </c>
      <c r="N17" s="444" t="s">
        <v>190</v>
      </c>
      <c r="O17" s="444" t="s">
        <v>190</v>
      </c>
      <c r="P17" s="444" t="s">
        <v>190</v>
      </c>
      <c r="Q17" s="444" t="s">
        <v>190</v>
      </c>
      <c r="R17" s="444" t="s">
        <v>190</v>
      </c>
      <c r="S17" s="444" t="s">
        <v>190</v>
      </c>
      <c r="T17" s="444" t="s">
        <v>190</v>
      </c>
      <c r="U17" s="444" t="s">
        <v>190</v>
      </c>
      <c r="V17" s="423">
        <f>V35</f>
        <v>0</v>
      </c>
      <c r="W17" s="423">
        <f>W35</f>
        <v>0</v>
      </c>
      <c r="X17" s="444" t="s">
        <v>190</v>
      </c>
      <c r="Y17" s="444" t="s">
        <v>190</v>
      </c>
      <c r="Z17" s="444" t="s">
        <v>190</v>
      </c>
      <c r="AA17" s="444" t="s">
        <v>190</v>
      </c>
      <c r="AB17" s="444" t="s">
        <v>190</v>
      </c>
      <c r="AC17" s="444" t="s">
        <v>190</v>
      </c>
      <c r="AD17" s="444" t="s">
        <v>190</v>
      </c>
      <c r="AE17" s="444" t="s">
        <v>190</v>
      </c>
      <c r="AF17" s="444" t="s">
        <v>190</v>
      </c>
      <c r="AG17" s="7"/>
    </row>
    <row r="18" spans="1:33" ht="42" customHeight="1" x14ac:dyDescent="0.25">
      <c r="A18" s="7"/>
      <c r="B18" s="443" t="s">
        <v>98</v>
      </c>
      <c r="C18" s="557" t="s">
        <v>99</v>
      </c>
      <c r="D18" s="444" t="s">
        <v>93</v>
      </c>
      <c r="E18" s="444" t="s">
        <v>190</v>
      </c>
      <c r="F18" s="444" t="s">
        <v>190</v>
      </c>
      <c r="G18" s="444" t="s">
        <v>190</v>
      </c>
      <c r="H18" s="444" t="s">
        <v>190</v>
      </c>
      <c r="I18" s="444" t="s">
        <v>190</v>
      </c>
      <c r="J18" s="444" t="s">
        <v>190</v>
      </c>
      <c r="K18" s="444" t="s">
        <v>190</v>
      </c>
      <c r="L18" s="444" t="s">
        <v>190</v>
      </c>
      <c r="M18" s="444" t="s">
        <v>190</v>
      </c>
      <c r="N18" s="444" t="s">
        <v>190</v>
      </c>
      <c r="O18" s="444" t="s">
        <v>190</v>
      </c>
      <c r="P18" s="444" t="s">
        <v>190</v>
      </c>
      <c r="Q18" s="444" t="s">
        <v>190</v>
      </c>
      <c r="R18" s="444" t="s">
        <v>190</v>
      </c>
      <c r="S18" s="444" t="s">
        <v>190</v>
      </c>
      <c r="T18" s="444" t="s">
        <v>190</v>
      </c>
      <c r="U18" s="444" t="s">
        <v>190</v>
      </c>
      <c r="V18" s="444" t="s">
        <v>190</v>
      </c>
      <c r="W18" s="444" t="s">
        <v>190</v>
      </c>
      <c r="X18" s="444" t="s">
        <v>190</v>
      </c>
      <c r="Y18" s="444" t="s">
        <v>190</v>
      </c>
      <c r="Z18" s="444" t="s">
        <v>190</v>
      </c>
      <c r="AA18" s="444" t="s">
        <v>190</v>
      </c>
      <c r="AB18" s="444" t="s">
        <v>190</v>
      </c>
      <c r="AC18" s="444" t="s">
        <v>190</v>
      </c>
      <c r="AD18" s="444" t="s">
        <v>190</v>
      </c>
      <c r="AE18" s="444" t="s">
        <v>190</v>
      </c>
      <c r="AF18" s="444" t="s">
        <v>190</v>
      </c>
      <c r="AG18" s="7"/>
    </row>
    <row r="19" spans="1:33" s="26" customFormat="1" ht="42" customHeight="1" x14ac:dyDescent="0.25">
      <c r="A19" s="7"/>
      <c r="B19" s="443" t="s">
        <v>100</v>
      </c>
      <c r="C19" s="557" t="s">
        <v>101</v>
      </c>
      <c r="D19" s="444" t="s">
        <v>93</v>
      </c>
      <c r="E19" s="444" t="s">
        <v>190</v>
      </c>
      <c r="F19" s="444" t="s">
        <v>190</v>
      </c>
      <c r="G19" s="444" t="s">
        <v>190</v>
      </c>
      <c r="H19" s="444" t="s">
        <v>190</v>
      </c>
      <c r="I19" s="444" t="s">
        <v>190</v>
      </c>
      <c r="J19" s="444" t="s">
        <v>190</v>
      </c>
      <c r="K19" s="444" t="s">
        <v>190</v>
      </c>
      <c r="L19" s="444" t="s">
        <v>190</v>
      </c>
      <c r="M19" s="444" t="s">
        <v>190</v>
      </c>
      <c r="N19" s="444" t="s">
        <v>190</v>
      </c>
      <c r="O19" s="444" t="s">
        <v>190</v>
      </c>
      <c r="P19" s="444" t="s">
        <v>190</v>
      </c>
      <c r="Q19" s="444" t="s">
        <v>190</v>
      </c>
      <c r="R19" s="444" t="s">
        <v>190</v>
      </c>
      <c r="S19" s="444" t="s">
        <v>190</v>
      </c>
      <c r="T19" s="444" t="s">
        <v>190</v>
      </c>
      <c r="U19" s="444" t="s">
        <v>190</v>
      </c>
      <c r="V19" s="444" t="s">
        <v>190</v>
      </c>
      <c r="W19" s="444" t="s">
        <v>190</v>
      </c>
      <c r="X19" s="444" t="s">
        <v>190</v>
      </c>
      <c r="Y19" s="444" t="s">
        <v>190</v>
      </c>
      <c r="Z19" s="444" t="s">
        <v>190</v>
      </c>
      <c r="AA19" s="444" t="s">
        <v>190</v>
      </c>
      <c r="AB19" s="444" t="s">
        <v>190</v>
      </c>
      <c r="AC19" s="444" t="s">
        <v>190</v>
      </c>
      <c r="AD19" s="444" t="s">
        <v>190</v>
      </c>
      <c r="AE19" s="444" t="s">
        <v>190</v>
      </c>
      <c r="AF19" s="444" t="s">
        <v>190</v>
      </c>
      <c r="AG19" s="7"/>
    </row>
    <row r="20" spans="1:33" s="26" customFormat="1" ht="42" customHeight="1" x14ac:dyDescent="0.25">
      <c r="A20" s="7"/>
      <c r="B20" s="443" t="s">
        <v>102</v>
      </c>
      <c r="C20" s="557" t="s">
        <v>103</v>
      </c>
      <c r="D20" s="444" t="s">
        <v>93</v>
      </c>
      <c r="E20" s="444" t="s">
        <v>190</v>
      </c>
      <c r="F20" s="444" t="s">
        <v>190</v>
      </c>
      <c r="G20" s="444" t="s">
        <v>190</v>
      </c>
      <c r="H20" s="444" t="s">
        <v>190</v>
      </c>
      <c r="I20" s="444" t="s">
        <v>190</v>
      </c>
      <c r="J20" s="444" t="s">
        <v>190</v>
      </c>
      <c r="K20" s="444" t="s">
        <v>190</v>
      </c>
      <c r="L20" s="444" t="s">
        <v>190</v>
      </c>
      <c r="M20" s="444" t="s">
        <v>190</v>
      </c>
      <c r="N20" s="444" t="s">
        <v>190</v>
      </c>
      <c r="O20" s="444" t="s">
        <v>190</v>
      </c>
      <c r="P20" s="444" t="s">
        <v>190</v>
      </c>
      <c r="Q20" s="444" t="s">
        <v>190</v>
      </c>
      <c r="R20" s="444" t="s">
        <v>190</v>
      </c>
      <c r="S20" s="444" t="s">
        <v>190</v>
      </c>
      <c r="T20" s="444" t="s">
        <v>190</v>
      </c>
      <c r="U20" s="444" t="s">
        <v>190</v>
      </c>
      <c r="V20" s="444" t="s">
        <v>190</v>
      </c>
      <c r="W20" s="444" t="s">
        <v>190</v>
      </c>
      <c r="X20" s="444" t="s">
        <v>190</v>
      </c>
      <c r="Y20" s="444" t="s">
        <v>190</v>
      </c>
      <c r="Z20" s="444" t="s">
        <v>190</v>
      </c>
      <c r="AA20" s="444" t="s">
        <v>190</v>
      </c>
      <c r="AB20" s="444" t="s">
        <v>190</v>
      </c>
      <c r="AC20" s="444" t="s">
        <v>190</v>
      </c>
      <c r="AD20" s="444" t="s">
        <v>190</v>
      </c>
      <c r="AE20" s="444" t="s">
        <v>190</v>
      </c>
      <c r="AF20" s="444" t="s">
        <v>190</v>
      </c>
      <c r="AG20" s="7"/>
    </row>
    <row r="21" spans="1:33" s="26" customFormat="1" ht="42" customHeight="1" x14ac:dyDescent="0.25">
      <c r="A21" s="7"/>
      <c r="B21" s="443" t="s">
        <v>104</v>
      </c>
      <c r="C21" s="557" t="s">
        <v>105</v>
      </c>
      <c r="D21" s="444" t="s">
        <v>93</v>
      </c>
      <c r="E21" s="444" t="s">
        <v>190</v>
      </c>
      <c r="F21" s="444" t="s">
        <v>190</v>
      </c>
      <c r="G21" s="444" t="s">
        <v>190</v>
      </c>
      <c r="H21" s="444" t="s">
        <v>190</v>
      </c>
      <c r="I21" s="444" t="s">
        <v>190</v>
      </c>
      <c r="J21" s="444" t="s">
        <v>190</v>
      </c>
      <c r="K21" s="444" t="s">
        <v>190</v>
      </c>
      <c r="L21" s="444" t="s">
        <v>190</v>
      </c>
      <c r="M21" s="444" t="s">
        <v>190</v>
      </c>
      <c r="N21" s="444" t="s">
        <v>190</v>
      </c>
      <c r="O21" s="444" t="s">
        <v>190</v>
      </c>
      <c r="P21" s="444" t="s">
        <v>190</v>
      </c>
      <c r="Q21" s="444" t="s">
        <v>190</v>
      </c>
      <c r="R21" s="444" t="s">
        <v>190</v>
      </c>
      <c r="S21" s="444" t="s">
        <v>190</v>
      </c>
      <c r="T21" s="444" t="s">
        <v>190</v>
      </c>
      <c r="U21" s="444" t="s">
        <v>190</v>
      </c>
      <c r="V21" s="444" t="s">
        <v>190</v>
      </c>
      <c r="W21" s="444" t="s">
        <v>190</v>
      </c>
      <c r="X21" s="444" t="s">
        <v>190</v>
      </c>
      <c r="Y21" s="444" t="s">
        <v>190</v>
      </c>
      <c r="Z21" s="444" t="s">
        <v>190</v>
      </c>
      <c r="AA21" s="444" t="s">
        <v>190</v>
      </c>
      <c r="AB21" s="444" t="s">
        <v>190</v>
      </c>
      <c r="AC21" s="444" t="s">
        <v>190</v>
      </c>
      <c r="AD21" s="444" t="s">
        <v>190</v>
      </c>
      <c r="AE21" s="444" t="s">
        <v>190</v>
      </c>
      <c r="AF21" s="444" t="s">
        <v>190</v>
      </c>
      <c r="AG21" s="7"/>
    </row>
    <row r="22" spans="1:33" s="26" customFormat="1" ht="48" customHeight="1" x14ac:dyDescent="0.25">
      <c r="A22" s="7"/>
      <c r="B22" s="528" t="s">
        <v>106</v>
      </c>
      <c r="C22" s="500" t="s">
        <v>107</v>
      </c>
      <c r="D22" s="441" t="s">
        <v>93</v>
      </c>
      <c r="E22" s="441" t="s">
        <v>190</v>
      </c>
      <c r="F22" s="441" t="s">
        <v>190</v>
      </c>
      <c r="G22" s="441" t="s">
        <v>190</v>
      </c>
      <c r="H22" s="441" t="s">
        <v>190</v>
      </c>
      <c r="I22" s="441" t="s">
        <v>190</v>
      </c>
      <c r="J22" s="441" t="s">
        <v>190</v>
      </c>
      <c r="K22" s="441" t="s">
        <v>190</v>
      </c>
      <c r="L22" s="441" t="s">
        <v>190</v>
      </c>
      <c r="M22" s="441" t="s">
        <v>190</v>
      </c>
      <c r="N22" s="441" t="s">
        <v>190</v>
      </c>
      <c r="O22" s="441" t="s">
        <v>190</v>
      </c>
      <c r="P22" s="441" t="s">
        <v>190</v>
      </c>
      <c r="Q22" s="441" t="s">
        <v>190</v>
      </c>
      <c r="R22" s="550" t="s">
        <v>190</v>
      </c>
      <c r="S22" s="550" t="s">
        <v>190</v>
      </c>
      <c r="T22" s="550" t="s">
        <v>190</v>
      </c>
      <c r="U22" s="550" t="s">
        <v>190</v>
      </c>
      <c r="V22" s="551">
        <f>V23</f>
        <v>0</v>
      </c>
      <c r="W22" s="551">
        <f>W23</f>
        <v>0</v>
      </c>
      <c r="X22" s="551" t="s">
        <v>190</v>
      </c>
      <c r="Y22" s="551" t="s">
        <v>190</v>
      </c>
      <c r="Z22" s="551" t="s">
        <v>190</v>
      </c>
      <c r="AA22" s="551" t="s">
        <v>190</v>
      </c>
      <c r="AB22" s="551" t="s">
        <v>190</v>
      </c>
      <c r="AC22" s="551" t="s">
        <v>190</v>
      </c>
      <c r="AD22" s="551" t="s">
        <v>190</v>
      </c>
      <c r="AE22" s="551" t="s">
        <v>190</v>
      </c>
      <c r="AF22" s="551" t="s">
        <v>190</v>
      </c>
      <c r="AG22" s="7"/>
    </row>
    <row r="23" spans="1:33" s="26" customFormat="1" ht="48" customHeight="1" x14ac:dyDescent="0.25">
      <c r="A23" s="7"/>
      <c r="B23" s="528" t="s">
        <v>108</v>
      </c>
      <c r="C23" s="500" t="s">
        <v>109</v>
      </c>
      <c r="D23" s="441" t="s">
        <v>93</v>
      </c>
      <c r="E23" s="441" t="s">
        <v>190</v>
      </c>
      <c r="F23" s="441" t="s">
        <v>190</v>
      </c>
      <c r="G23" s="441" t="s">
        <v>190</v>
      </c>
      <c r="H23" s="441" t="s">
        <v>190</v>
      </c>
      <c r="I23" s="441" t="s">
        <v>190</v>
      </c>
      <c r="J23" s="441" t="s">
        <v>190</v>
      </c>
      <c r="K23" s="441" t="s">
        <v>190</v>
      </c>
      <c r="L23" s="441" t="s">
        <v>190</v>
      </c>
      <c r="M23" s="441" t="s">
        <v>190</v>
      </c>
      <c r="N23" s="441" t="s">
        <v>190</v>
      </c>
      <c r="O23" s="441" t="s">
        <v>190</v>
      </c>
      <c r="P23" s="441" t="s">
        <v>190</v>
      </c>
      <c r="Q23" s="441" t="s">
        <v>190</v>
      </c>
      <c r="R23" s="550" t="s">
        <v>190</v>
      </c>
      <c r="S23" s="550" t="s">
        <v>190</v>
      </c>
      <c r="T23" s="550" t="s">
        <v>190</v>
      </c>
      <c r="U23" s="550" t="s">
        <v>190</v>
      </c>
      <c r="V23" s="551">
        <f>V35</f>
        <v>0</v>
      </c>
      <c r="W23" s="551">
        <f>W35</f>
        <v>0</v>
      </c>
      <c r="X23" s="551" t="s">
        <v>190</v>
      </c>
      <c r="Y23" s="551" t="s">
        <v>190</v>
      </c>
      <c r="Z23" s="551" t="s">
        <v>190</v>
      </c>
      <c r="AA23" s="551" t="s">
        <v>190</v>
      </c>
      <c r="AB23" s="551" t="s">
        <v>190</v>
      </c>
      <c r="AC23" s="551" t="s">
        <v>190</v>
      </c>
      <c r="AD23" s="551" t="s">
        <v>190</v>
      </c>
      <c r="AE23" s="551" t="s">
        <v>190</v>
      </c>
      <c r="AF23" s="551" t="s">
        <v>190</v>
      </c>
      <c r="AG23" s="7"/>
    </row>
    <row r="24" spans="1:33" ht="48" customHeight="1" x14ac:dyDescent="0.25">
      <c r="A24" s="7"/>
      <c r="B24" s="445" t="s">
        <v>110</v>
      </c>
      <c r="C24" s="500" t="s">
        <v>111</v>
      </c>
      <c r="D24" s="441" t="s">
        <v>93</v>
      </c>
      <c r="E24" s="441" t="s">
        <v>190</v>
      </c>
      <c r="F24" s="441" t="s">
        <v>190</v>
      </c>
      <c r="G24" s="441" t="s">
        <v>190</v>
      </c>
      <c r="H24" s="441" t="s">
        <v>190</v>
      </c>
      <c r="I24" s="441" t="s">
        <v>190</v>
      </c>
      <c r="J24" s="441" t="s">
        <v>190</v>
      </c>
      <c r="K24" s="441" t="s">
        <v>190</v>
      </c>
      <c r="L24" s="441" t="s">
        <v>190</v>
      </c>
      <c r="M24" s="441" t="s">
        <v>190</v>
      </c>
      <c r="N24" s="441" t="s">
        <v>190</v>
      </c>
      <c r="O24" s="441" t="s">
        <v>190</v>
      </c>
      <c r="P24" s="441" t="s">
        <v>190</v>
      </c>
      <c r="Q24" s="441" t="s">
        <v>190</v>
      </c>
      <c r="R24" s="441" t="s">
        <v>190</v>
      </c>
      <c r="S24" s="441" t="s">
        <v>190</v>
      </c>
      <c r="T24" s="441" t="s">
        <v>190</v>
      </c>
      <c r="U24" s="441" t="s">
        <v>190</v>
      </c>
      <c r="V24" s="405" t="str">
        <f>V25</f>
        <v>нд</v>
      </c>
      <c r="W24" s="405" t="s">
        <v>190</v>
      </c>
      <c r="X24" s="441" t="s">
        <v>190</v>
      </c>
      <c r="Y24" s="441" t="s">
        <v>190</v>
      </c>
      <c r="Z24" s="441" t="s">
        <v>190</v>
      </c>
      <c r="AA24" s="441" t="s">
        <v>190</v>
      </c>
      <c r="AB24" s="441" t="s">
        <v>190</v>
      </c>
      <c r="AC24" s="441" t="s">
        <v>190</v>
      </c>
      <c r="AD24" s="441" t="s">
        <v>190</v>
      </c>
      <c r="AE24" s="441" t="s">
        <v>190</v>
      </c>
      <c r="AF24" s="441" t="s">
        <v>190</v>
      </c>
      <c r="AG24" s="7"/>
    </row>
    <row r="25" spans="1:33" ht="42" customHeight="1" x14ac:dyDescent="0.25">
      <c r="A25" s="7"/>
      <c r="B25" s="446" t="s">
        <v>112</v>
      </c>
      <c r="C25" s="501" t="s">
        <v>113</v>
      </c>
      <c r="D25" s="444" t="s">
        <v>93</v>
      </c>
      <c r="E25" s="444" t="s">
        <v>190</v>
      </c>
      <c r="F25" s="444" t="s">
        <v>190</v>
      </c>
      <c r="G25" s="444" t="s">
        <v>190</v>
      </c>
      <c r="H25" s="444" t="s">
        <v>190</v>
      </c>
      <c r="I25" s="444" t="s">
        <v>190</v>
      </c>
      <c r="J25" s="444" t="s">
        <v>190</v>
      </c>
      <c r="K25" s="444" t="s">
        <v>190</v>
      </c>
      <c r="L25" s="444" t="s">
        <v>190</v>
      </c>
      <c r="M25" s="444" t="s">
        <v>190</v>
      </c>
      <c r="N25" s="444" t="s">
        <v>190</v>
      </c>
      <c r="O25" s="444" t="s">
        <v>190</v>
      </c>
      <c r="P25" s="444" t="s">
        <v>190</v>
      </c>
      <c r="Q25" s="444" t="s">
        <v>190</v>
      </c>
      <c r="R25" s="444" t="s">
        <v>190</v>
      </c>
      <c r="S25" s="444" t="s">
        <v>190</v>
      </c>
      <c r="T25" s="444" t="s">
        <v>190</v>
      </c>
      <c r="U25" s="444" t="s">
        <v>190</v>
      </c>
      <c r="V25" s="423" t="s">
        <v>190</v>
      </c>
      <c r="W25" s="444" t="s">
        <v>190</v>
      </c>
      <c r="X25" s="444" t="s">
        <v>190</v>
      </c>
      <c r="Y25" s="444" t="s">
        <v>190</v>
      </c>
      <c r="Z25" s="444" t="s">
        <v>190</v>
      </c>
      <c r="AA25" s="444" t="s">
        <v>190</v>
      </c>
      <c r="AB25" s="444" t="s">
        <v>190</v>
      </c>
      <c r="AC25" s="444" t="s">
        <v>190</v>
      </c>
      <c r="AD25" s="444" t="s">
        <v>190</v>
      </c>
      <c r="AE25" s="444" t="s">
        <v>190</v>
      </c>
      <c r="AF25" s="444" t="s">
        <v>190</v>
      </c>
      <c r="AG25" s="7"/>
    </row>
    <row r="26" spans="1:33" ht="42" customHeight="1" x14ac:dyDescent="0.25">
      <c r="A26" s="7"/>
      <c r="B26" s="446" t="s">
        <v>114</v>
      </c>
      <c r="C26" s="501" t="s">
        <v>115</v>
      </c>
      <c r="D26" s="529" t="s">
        <v>93</v>
      </c>
      <c r="E26" s="444" t="s">
        <v>190</v>
      </c>
      <c r="F26" s="444" t="s">
        <v>190</v>
      </c>
      <c r="G26" s="444" t="s">
        <v>190</v>
      </c>
      <c r="H26" s="444" t="s">
        <v>190</v>
      </c>
      <c r="I26" s="444" t="s">
        <v>190</v>
      </c>
      <c r="J26" s="444" t="s">
        <v>190</v>
      </c>
      <c r="K26" s="444" t="s">
        <v>190</v>
      </c>
      <c r="L26" s="444" t="s">
        <v>190</v>
      </c>
      <c r="M26" s="444" t="s">
        <v>190</v>
      </c>
      <c r="N26" s="444" t="s">
        <v>190</v>
      </c>
      <c r="O26" s="444" t="s">
        <v>190</v>
      </c>
      <c r="P26" s="444" t="s">
        <v>190</v>
      </c>
      <c r="Q26" s="444" t="s">
        <v>190</v>
      </c>
      <c r="R26" s="444" t="s">
        <v>190</v>
      </c>
      <c r="S26" s="444" t="s">
        <v>190</v>
      </c>
      <c r="T26" s="444" t="s">
        <v>190</v>
      </c>
      <c r="U26" s="444" t="s">
        <v>190</v>
      </c>
      <c r="V26" s="444" t="s">
        <v>190</v>
      </c>
      <c r="W26" s="444" t="s">
        <v>190</v>
      </c>
      <c r="X26" s="444" t="s">
        <v>190</v>
      </c>
      <c r="Y26" s="444" t="s">
        <v>190</v>
      </c>
      <c r="Z26" s="444" t="s">
        <v>190</v>
      </c>
      <c r="AA26" s="444" t="s">
        <v>190</v>
      </c>
      <c r="AB26" s="444" t="s">
        <v>190</v>
      </c>
      <c r="AC26" s="444" t="s">
        <v>190</v>
      </c>
      <c r="AD26" s="444" t="s">
        <v>190</v>
      </c>
      <c r="AE26" s="444" t="s">
        <v>190</v>
      </c>
      <c r="AF26" s="444" t="s">
        <v>190</v>
      </c>
      <c r="AG26" s="7"/>
    </row>
    <row r="27" spans="1:33" ht="42" customHeight="1" x14ac:dyDescent="0.25">
      <c r="A27" s="7"/>
      <c r="B27" s="446" t="s">
        <v>116</v>
      </c>
      <c r="C27" s="501" t="s">
        <v>117</v>
      </c>
      <c r="D27" s="529" t="s">
        <v>93</v>
      </c>
      <c r="E27" s="444" t="s">
        <v>190</v>
      </c>
      <c r="F27" s="444" t="s">
        <v>190</v>
      </c>
      <c r="G27" s="444" t="s">
        <v>190</v>
      </c>
      <c r="H27" s="444" t="s">
        <v>190</v>
      </c>
      <c r="I27" s="444" t="s">
        <v>190</v>
      </c>
      <c r="J27" s="444" t="s">
        <v>190</v>
      </c>
      <c r="K27" s="444" t="s">
        <v>190</v>
      </c>
      <c r="L27" s="444" t="s">
        <v>190</v>
      </c>
      <c r="M27" s="444" t="s">
        <v>190</v>
      </c>
      <c r="N27" s="444" t="s">
        <v>190</v>
      </c>
      <c r="O27" s="444" t="s">
        <v>190</v>
      </c>
      <c r="P27" s="444" t="s">
        <v>190</v>
      </c>
      <c r="Q27" s="444" t="s">
        <v>190</v>
      </c>
      <c r="R27" s="444" t="s">
        <v>190</v>
      </c>
      <c r="S27" s="444" t="s">
        <v>190</v>
      </c>
      <c r="T27" s="444" t="s">
        <v>190</v>
      </c>
      <c r="U27" s="444" t="s">
        <v>190</v>
      </c>
      <c r="V27" s="444" t="s">
        <v>190</v>
      </c>
      <c r="W27" s="423" t="s">
        <v>190</v>
      </c>
      <c r="X27" s="444" t="s">
        <v>190</v>
      </c>
      <c r="Y27" s="444" t="s">
        <v>190</v>
      </c>
      <c r="Z27" s="444" t="s">
        <v>190</v>
      </c>
      <c r="AA27" s="444" t="s">
        <v>190</v>
      </c>
      <c r="AB27" s="444" t="s">
        <v>190</v>
      </c>
      <c r="AC27" s="444" t="s">
        <v>190</v>
      </c>
      <c r="AD27" s="444" t="s">
        <v>190</v>
      </c>
      <c r="AE27" s="444" t="s">
        <v>190</v>
      </c>
      <c r="AF27" s="444" t="s">
        <v>190</v>
      </c>
      <c r="AG27" s="7"/>
    </row>
    <row r="28" spans="1:33" s="26" customFormat="1" ht="48" customHeight="1" x14ac:dyDescent="0.25">
      <c r="A28" s="7"/>
      <c r="B28" s="528" t="s">
        <v>118</v>
      </c>
      <c r="C28" s="500" t="s">
        <v>119</v>
      </c>
      <c r="D28" s="528" t="s">
        <v>93</v>
      </c>
      <c r="E28" s="441" t="s">
        <v>190</v>
      </c>
      <c r="F28" s="441" t="s">
        <v>190</v>
      </c>
      <c r="G28" s="441" t="s">
        <v>190</v>
      </c>
      <c r="H28" s="441" t="s">
        <v>190</v>
      </c>
      <c r="I28" s="441" t="s">
        <v>190</v>
      </c>
      <c r="J28" s="441" t="s">
        <v>190</v>
      </c>
      <c r="K28" s="441" t="s">
        <v>190</v>
      </c>
      <c r="L28" s="441" t="s">
        <v>190</v>
      </c>
      <c r="M28" s="441" t="s">
        <v>190</v>
      </c>
      <c r="N28" s="441" t="s">
        <v>190</v>
      </c>
      <c r="O28" s="441" t="s">
        <v>190</v>
      </c>
      <c r="P28" s="441" t="s">
        <v>190</v>
      </c>
      <c r="Q28" s="441" t="s">
        <v>190</v>
      </c>
      <c r="R28" s="441" t="s">
        <v>190</v>
      </c>
      <c r="S28" s="441" t="s">
        <v>190</v>
      </c>
      <c r="T28" s="441" t="s">
        <v>190</v>
      </c>
      <c r="U28" s="441" t="s">
        <v>190</v>
      </c>
      <c r="V28" s="441" t="s">
        <v>190</v>
      </c>
      <c r="W28" s="441" t="s">
        <v>190</v>
      </c>
      <c r="X28" s="441" t="s">
        <v>190</v>
      </c>
      <c r="Y28" s="441" t="s">
        <v>190</v>
      </c>
      <c r="Z28" s="441" t="s">
        <v>190</v>
      </c>
      <c r="AA28" s="441" t="s">
        <v>190</v>
      </c>
      <c r="AB28" s="441" t="s">
        <v>190</v>
      </c>
      <c r="AC28" s="441" t="s">
        <v>190</v>
      </c>
      <c r="AD28" s="441" t="s">
        <v>190</v>
      </c>
      <c r="AE28" s="441" t="s">
        <v>190</v>
      </c>
      <c r="AF28" s="441" t="s">
        <v>190</v>
      </c>
      <c r="AG28" s="7"/>
    </row>
    <row r="29" spans="1:33" s="26" customFormat="1" ht="42" customHeight="1" x14ac:dyDescent="0.25">
      <c r="A29" s="7"/>
      <c r="B29" s="447" t="s">
        <v>120</v>
      </c>
      <c r="C29" s="501" t="s">
        <v>121</v>
      </c>
      <c r="D29" s="529" t="s">
        <v>93</v>
      </c>
      <c r="E29" s="444" t="s">
        <v>190</v>
      </c>
      <c r="F29" s="444" t="s">
        <v>190</v>
      </c>
      <c r="G29" s="444" t="s">
        <v>190</v>
      </c>
      <c r="H29" s="444" t="s">
        <v>190</v>
      </c>
      <c r="I29" s="444" t="s">
        <v>190</v>
      </c>
      <c r="J29" s="444" t="s">
        <v>190</v>
      </c>
      <c r="K29" s="444" t="s">
        <v>190</v>
      </c>
      <c r="L29" s="444" t="s">
        <v>190</v>
      </c>
      <c r="M29" s="444" t="s">
        <v>190</v>
      </c>
      <c r="N29" s="444" t="s">
        <v>190</v>
      </c>
      <c r="O29" s="444" t="s">
        <v>190</v>
      </c>
      <c r="P29" s="444" t="s">
        <v>190</v>
      </c>
      <c r="Q29" s="444" t="s">
        <v>190</v>
      </c>
      <c r="R29" s="444" t="s">
        <v>190</v>
      </c>
      <c r="S29" s="444" t="s">
        <v>190</v>
      </c>
      <c r="T29" s="444" t="s">
        <v>190</v>
      </c>
      <c r="U29" s="444" t="s">
        <v>190</v>
      </c>
      <c r="V29" s="444" t="s">
        <v>190</v>
      </c>
      <c r="W29" s="444" t="s">
        <v>190</v>
      </c>
      <c r="X29" s="444" t="s">
        <v>190</v>
      </c>
      <c r="Y29" s="444" t="s">
        <v>190</v>
      </c>
      <c r="Z29" s="444" t="s">
        <v>190</v>
      </c>
      <c r="AA29" s="444" t="s">
        <v>190</v>
      </c>
      <c r="AB29" s="444" t="s">
        <v>190</v>
      </c>
      <c r="AC29" s="444" t="s">
        <v>190</v>
      </c>
      <c r="AD29" s="444" t="s">
        <v>190</v>
      </c>
      <c r="AE29" s="444" t="s">
        <v>190</v>
      </c>
      <c r="AF29" s="444" t="s">
        <v>190</v>
      </c>
      <c r="AG29" s="7"/>
    </row>
    <row r="30" spans="1:33" s="26" customFormat="1" ht="42" customHeight="1" x14ac:dyDescent="0.25">
      <c r="A30" s="7"/>
      <c r="B30" s="446" t="s">
        <v>122</v>
      </c>
      <c r="C30" s="501" t="s">
        <v>123</v>
      </c>
      <c r="D30" s="529" t="s">
        <v>93</v>
      </c>
      <c r="E30" s="444" t="s">
        <v>190</v>
      </c>
      <c r="F30" s="444" t="s">
        <v>190</v>
      </c>
      <c r="G30" s="444" t="s">
        <v>190</v>
      </c>
      <c r="H30" s="444" t="s">
        <v>190</v>
      </c>
      <c r="I30" s="444" t="s">
        <v>190</v>
      </c>
      <c r="J30" s="444" t="s">
        <v>190</v>
      </c>
      <c r="K30" s="444" t="s">
        <v>190</v>
      </c>
      <c r="L30" s="444" t="s">
        <v>190</v>
      </c>
      <c r="M30" s="444" t="s">
        <v>190</v>
      </c>
      <c r="N30" s="444" t="s">
        <v>190</v>
      </c>
      <c r="O30" s="444" t="s">
        <v>190</v>
      </c>
      <c r="P30" s="444" t="s">
        <v>190</v>
      </c>
      <c r="Q30" s="444" t="s">
        <v>190</v>
      </c>
      <c r="R30" s="444" t="s">
        <v>190</v>
      </c>
      <c r="S30" s="444" t="s">
        <v>190</v>
      </c>
      <c r="T30" s="444" t="s">
        <v>190</v>
      </c>
      <c r="U30" s="444" t="s">
        <v>190</v>
      </c>
      <c r="V30" s="444" t="s">
        <v>190</v>
      </c>
      <c r="W30" s="444" t="s">
        <v>190</v>
      </c>
      <c r="X30" s="444" t="s">
        <v>190</v>
      </c>
      <c r="Y30" s="444" t="s">
        <v>190</v>
      </c>
      <c r="Z30" s="444" t="s">
        <v>190</v>
      </c>
      <c r="AA30" s="444" t="s">
        <v>190</v>
      </c>
      <c r="AB30" s="444" t="s">
        <v>190</v>
      </c>
      <c r="AC30" s="444" t="s">
        <v>190</v>
      </c>
      <c r="AD30" s="444" t="s">
        <v>190</v>
      </c>
      <c r="AE30" s="444" t="s">
        <v>190</v>
      </c>
      <c r="AF30" s="444" t="s">
        <v>190</v>
      </c>
      <c r="AG30" s="7"/>
    </row>
    <row r="31" spans="1:33" s="26" customFormat="1" ht="48" customHeight="1" x14ac:dyDescent="0.25">
      <c r="A31" s="7"/>
      <c r="B31" s="528" t="s">
        <v>124</v>
      </c>
      <c r="C31" s="556" t="s">
        <v>125</v>
      </c>
      <c r="D31" s="528" t="s">
        <v>93</v>
      </c>
      <c r="E31" s="441" t="s">
        <v>190</v>
      </c>
      <c r="F31" s="441" t="s">
        <v>190</v>
      </c>
      <c r="G31" s="441" t="s">
        <v>190</v>
      </c>
      <c r="H31" s="441" t="s">
        <v>190</v>
      </c>
      <c r="I31" s="441" t="s">
        <v>190</v>
      </c>
      <c r="J31" s="441" t="s">
        <v>190</v>
      </c>
      <c r="K31" s="441" t="s">
        <v>190</v>
      </c>
      <c r="L31" s="441" t="s">
        <v>190</v>
      </c>
      <c r="M31" s="441" t="s">
        <v>190</v>
      </c>
      <c r="N31" s="441" t="s">
        <v>190</v>
      </c>
      <c r="O31" s="441" t="s">
        <v>190</v>
      </c>
      <c r="P31" s="441" t="s">
        <v>190</v>
      </c>
      <c r="Q31" s="441" t="s">
        <v>190</v>
      </c>
      <c r="R31" s="441" t="s">
        <v>190</v>
      </c>
      <c r="S31" s="441" t="s">
        <v>190</v>
      </c>
      <c r="T31" s="441" t="s">
        <v>190</v>
      </c>
      <c r="U31" s="441" t="s">
        <v>190</v>
      </c>
      <c r="V31" s="441" t="s">
        <v>190</v>
      </c>
      <c r="W31" s="441" t="s">
        <v>190</v>
      </c>
      <c r="X31" s="441" t="s">
        <v>190</v>
      </c>
      <c r="Y31" s="441" t="s">
        <v>190</v>
      </c>
      <c r="Z31" s="441" t="s">
        <v>190</v>
      </c>
      <c r="AA31" s="441" t="s">
        <v>190</v>
      </c>
      <c r="AB31" s="441" t="s">
        <v>190</v>
      </c>
      <c r="AC31" s="441" t="s">
        <v>190</v>
      </c>
      <c r="AD31" s="441" t="s">
        <v>190</v>
      </c>
      <c r="AE31" s="441" t="s">
        <v>190</v>
      </c>
      <c r="AF31" s="441" t="s">
        <v>190</v>
      </c>
      <c r="AG31" s="7"/>
    </row>
    <row r="32" spans="1:33" s="26" customFormat="1" ht="48" customHeight="1" x14ac:dyDescent="0.25">
      <c r="A32" s="7"/>
      <c r="B32" s="534" t="s">
        <v>126</v>
      </c>
      <c r="C32" s="556" t="s">
        <v>127</v>
      </c>
      <c r="D32" s="528" t="s">
        <v>93</v>
      </c>
      <c r="E32" s="441" t="s">
        <v>190</v>
      </c>
      <c r="F32" s="441" t="s">
        <v>190</v>
      </c>
      <c r="G32" s="441" t="s">
        <v>190</v>
      </c>
      <c r="H32" s="441" t="s">
        <v>190</v>
      </c>
      <c r="I32" s="441" t="s">
        <v>190</v>
      </c>
      <c r="J32" s="441" t="s">
        <v>190</v>
      </c>
      <c r="K32" s="441" t="s">
        <v>190</v>
      </c>
      <c r="L32" s="441" t="s">
        <v>190</v>
      </c>
      <c r="M32" s="441" t="s">
        <v>190</v>
      </c>
      <c r="N32" s="441" t="s">
        <v>190</v>
      </c>
      <c r="O32" s="441" t="s">
        <v>190</v>
      </c>
      <c r="P32" s="441" t="s">
        <v>190</v>
      </c>
      <c r="Q32" s="441" t="s">
        <v>190</v>
      </c>
      <c r="R32" s="441" t="s">
        <v>190</v>
      </c>
      <c r="S32" s="441" t="s">
        <v>190</v>
      </c>
      <c r="T32" s="441" t="s">
        <v>190</v>
      </c>
      <c r="U32" s="441" t="s">
        <v>190</v>
      </c>
      <c r="V32" s="405" t="str">
        <f>V33</f>
        <v>нд</v>
      </c>
      <c r="W32" s="405" t="str">
        <f>W33</f>
        <v>нд</v>
      </c>
      <c r="X32" s="441" t="s">
        <v>190</v>
      </c>
      <c r="Y32" s="441" t="s">
        <v>190</v>
      </c>
      <c r="Z32" s="441" t="s">
        <v>190</v>
      </c>
      <c r="AA32" s="441" t="s">
        <v>190</v>
      </c>
      <c r="AB32" s="441" t="s">
        <v>190</v>
      </c>
      <c r="AC32" s="441" t="s">
        <v>190</v>
      </c>
      <c r="AD32" s="441" t="s">
        <v>190</v>
      </c>
      <c r="AE32" s="441" t="s">
        <v>190</v>
      </c>
      <c r="AF32" s="441" t="s">
        <v>190</v>
      </c>
      <c r="AG32" s="7"/>
    </row>
    <row r="33" spans="1:33" s="26" customFormat="1" ht="42" customHeight="1" x14ac:dyDescent="0.25">
      <c r="A33" s="7"/>
      <c r="B33" s="552" t="s">
        <v>283</v>
      </c>
      <c r="C33" s="557" t="s">
        <v>284</v>
      </c>
      <c r="D33" s="529" t="s">
        <v>93</v>
      </c>
      <c r="E33" s="444" t="s">
        <v>190</v>
      </c>
      <c r="F33" s="444" t="s">
        <v>190</v>
      </c>
      <c r="G33" s="444" t="s">
        <v>190</v>
      </c>
      <c r="H33" s="444" t="s">
        <v>190</v>
      </c>
      <c r="I33" s="444" t="s">
        <v>190</v>
      </c>
      <c r="J33" s="444" t="s">
        <v>190</v>
      </c>
      <c r="K33" s="444" t="s">
        <v>190</v>
      </c>
      <c r="L33" s="444" t="s">
        <v>190</v>
      </c>
      <c r="M33" s="444" t="s">
        <v>190</v>
      </c>
      <c r="N33" s="444" t="s">
        <v>190</v>
      </c>
      <c r="O33" s="444" t="s">
        <v>190</v>
      </c>
      <c r="P33" s="444" t="s">
        <v>190</v>
      </c>
      <c r="Q33" s="444" t="s">
        <v>190</v>
      </c>
      <c r="R33" s="444" t="s">
        <v>190</v>
      </c>
      <c r="S33" s="444" t="s">
        <v>190</v>
      </c>
      <c r="T33" s="444" t="s">
        <v>190</v>
      </c>
      <c r="U33" s="444" t="s">
        <v>190</v>
      </c>
      <c r="V33" s="444" t="s">
        <v>190</v>
      </c>
      <c r="W33" s="444" t="s">
        <v>190</v>
      </c>
      <c r="X33" s="444" t="s">
        <v>190</v>
      </c>
      <c r="Y33" s="444" t="s">
        <v>190</v>
      </c>
      <c r="Z33" s="444" t="s">
        <v>190</v>
      </c>
      <c r="AA33" s="444" t="s">
        <v>190</v>
      </c>
      <c r="AB33" s="444" t="s">
        <v>190</v>
      </c>
      <c r="AC33" s="444" t="s">
        <v>190</v>
      </c>
      <c r="AD33" s="444" t="s">
        <v>190</v>
      </c>
      <c r="AE33" s="444" t="s">
        <v>190</v>
      </c>
      <c r="AF33" s="444" t="s">
        <v>190</v>
      </c>
      <c r="AG33" s="7"/>
    </row>
    <row r="34" spans="1:33" ht="42" customHeight="1" x14ac:dyDescent="0.25">
      <c r="A34" s="7"/>
      <c r="B34" s="421" t="s">
        <v>128</v>
      </c>
      <c r="C34" s="422" t="s">
        <v>129</v>
      </c>
      <c r="D34" s="444" t="s">
        <v>93</v>
      </c>
      <c r="E34" s="444" t="s">
        <v>190</v>
      </c>
      <c r="F34" s="444" t="s">
        <v>190</v>
      </c>
      <c r="G34" s="444" t="s">
        <v>190</v>
      </c>
      <c r="H34" s="444" t="s">
        <v>190</v>
      </c>
      <c r="I34" s="444" t="s">
        <v>190</v>
      </c>
      <c r="J34" s="444" t="s">
        <v>190</v>
      </c>
      <c r="K34" s="444" t="s">
        <v>190</v>
      </c>
      <c r="L34" s="444" t="s">
        <v>190</v>
      </c>
      <c r="M34" s="444" t="s">
        <v>190</v>
      </c>
      <c r="N34" s="444" t="s">
        <v>190</v>
      </c>
      <c r="O34" s="444" t="s">
        <v>190</v>
      </c>
      <c r="P34" s="444" t="s">
        <v>190</v>
      </c>
      <c r="Q34" s="444" t="s">
        <v>190</v>
      </c>
      <c r="R34" s="444" t="s">
        <v>190</v>
      </c>
      <c r="S34" s="444" t="s">
        <v>190</v>
      </c>
      <c r="T34" s="444" t="s">
        <v>190</v>
      </c>
      <c r="U34" s="444" t="s">
        <v>190</v>
      </c>
      <c r="V34" s="444" t="s">
        <v>190</v>
      </c>
      <c r="W34" s="444" t="s">
        <v>190</v>
      </c>
      <c r="X34" s="444" t="s">
        <v>190</v>
      </c>
      <c r="Y34" s="444" t="s">
        <v>190</v>
      </c>
      <c r="Z34" s="444" t="s">
        <v>190</v>
      </c>
      <c r="AA34" s="444" t="s">
        <v>190</v>
      </c>
      <c r="AB34" s="444" t="s">
        <v>190</v>
      </c>
      <c r="AC34" s="444" t="s">
        <v>190</v>
      </c>
      <c r="AD34" s="444" t="s">
        <v>190</v>
      </c>
      <c r="AE34" s="444" t="s">
        <v>190</v>
      </c>
      <c r="AF34" s="444" t="s">
        <v>190</v>
      </c>
      <c r="AG34" s="7"/>
    </row>
    <row r="35" spans="1:33" ht="48" customHeight="1" x14ac:dyDescent="0.25">
      <c r="A35" s="7"/>
      <c r="B35" s="394" t="s">
        <v>130</v>
      </c>
      <c r="C35" s="395" t="s">
        <v>131</v>
      </c>
      <c r="D35" s="441" t="s">
        <v>93</v>
      </c>
      <c r="E35" s="441" t="s">
        <v>190</v>
      </c>
      <c r="F35" s="441" t="s">
        <v>190</v>
      </c>
      <c r="G35" s="441" t="s">
        <v>190</v>
      </c>
      <c r="H35" s="441" t="s">
        <v>190</v>
      </c>
      <c r="I35" s="441" t="s">
        <v>190</v>
      </c>
      <c r="J35" s="441" t="s">
        <v>190</v>
      </c>
      <c r="K35" s="441" t="s">
        <v>190</v>
      </c>
      <c r="L35" s="441" t="s">
        <v>190</v>
      </c>
      <c r="M35" s="441" t="s">
        <v>190</v>
      </c>
      <c r="N35" s="441" t="s">
        <v>190</v>
      </c>
      <c r="O35" s="441" t="s">
        <v>190</v>
      </c>
      <c r="P35" s="441" t="s">
        <v>190</v>
      </c>
      <c r="Q35" s="441" t="s">
        <v>190</v>
      </c>
      <c r="R35" s="441" t="s">
        <v>190</v>
      </c>
      <c r="S35" s="441" t="s">
        <v>190</v>
      </c>
      <c r="T35" s="441" t="s">
        <v>190</v>
      </c>
      <c r="U35" s="441" t="s">
        <v>190</v>
      </c>
      <c r="V35" s="405">
        <f>V36</f>
        <v>0</v>
      </c>
      <c r="W35" s="405">
        <f>W36</f>
        <v>0</v>
      </c>
      <c r="X35" s="441" t="s">
        <v>190</v>
      </c>
      <c r="Y35" s="441" t="s">
        <v>190</v>
      </c>
      <c r="Z35" s="441" t="s">
        <v>190</v>
      </c>
      <c r="AA35" s="441" t="s">
        <v>190</v>
      </c>
      <c r="AB35" s="441" t="s">
        <v>190</v>
      </c>
      <c r="AC35" s="441" t="s">
        <v>190</v>
      </c>
      <c r="AD35" s="441" t="s">
        <v>190</v>
      </c>
      <c r="AE35" s="441" t="s">
        <v>190</v>
      </c>
      <c r="AF35" s="441" t="s">
        <v>190</v>
      </c>
      <c r="AG35" s="7"/>
    </row>
    <row r="36" spans="1:33" ht="48" customHeight="1" x14ac:dyDescent="0.25">
      <c r="A36" s="7"/>
      <c r="B36" s="394" t="s">
        <v>132</v>
      </c>
      <c r="C36" s="395" t="s">
        <v>133</v>
      </c>
      <c r="D36" s="394" t="s">
        <v>93</v>
      </c>
      <c r="E36" s="441" t="s">
        <v>190</v>
      </c>
      <c r="F36" s="441" t="s">
        <v>190</v>
      </c>
      <c r="G36" s="441" t="s">
        <v>190</v>
      </c>
      <c r="H36" s="441" t="s">
        <v>190</v>
      </c>
      <c r="I36" s="441" t="s">
        <v>190</v>
      </c>
      <c r="J36" s="441" t="s">
        <v>190</v>
      </c>
      <c r="K36" s="441" t="s">
        <v>190</v>
      </c>
      <c r="L36" s="441" t="s">
        <v>190</v>
      </c>
      <c r="M36" s="441" t="s">
        <v>190</v>
      </c>
      <c r="N36" s="441" t="s">
        <v>190</v>
      </c>
      <c r="O36" s="441" t="s">
        <v>190</v>
      </c>
      <c r="P36" s="441" t="s">
        <v>190</v>
      </c>
      <c r="Q36" s="441" t="s">
        <v>190</v>
      </c>
      <c r="R36" s="441" t="s">
        <v>190</v>
      </c>
      <c r="S36" s="441" t="s">
        <v>190</v>
      </c>
      <c r="T36" s="441" t="s">
        <v>190</v>
      </c>
      <c r="U36" s="441" t="s">
        <v>190</v>
      </c>
      <c r="V36" s="405">
        <f>V37</f>
        <v>0</v>
      </c>
      <c r="W36" s="405">
        <f>W37</f>
        <v>0</v>
      </c>
      <c r="X36" s="441" t="s">
        <v>190</v>
      </c>
      <c r="Y36" s="441" t="s">
        <v>190</v>
      </c>
      <c r="Z36" s="441" t="s">
        <v>190</v>
      </c>
      <c r="AA36" s="441" t="s">
        <v>190</v>
      </c>
      <c r="AB36" s="441" t="s">
        <v>190</v>
      </c>
      <c r="AC36" s="441" t="s">
        <v>190</v>
      </c>
      <c r="AD36" s="441" t="s">
        <v>190</v>
      </c>
      <c r="AE36" s="441" t="s">
        <v>190</v>
      </c>
      <c r="AF36" s="441" t="s">
        <v>190</v>
      </c>
      <c r="AG36" s="7"/>
    </row>
    <row r="37" spans="1:33" ht="42" customHeight="1" x14ac:dyDescent="0.25">
      <c r="A37" s="7"/>
      <c r="B37" s="424" t="s">
        <v>134</v>
      </c>
      <c r="C37" s="425" t="s">
        <v>135</v>
      </c>
      <c r="D37" s="424" t="s">
        <v>93</v>
      </c>
      <c r="E37" s="444" t="s">
        <v>190</v>
      </c>
      <c r="F37" s="444" t="s">
        <v>190</v>
      </c>
      <c r="G37" s="444" t="s">
        <v>190</v>
      </c>
      <c r="H37" s="444" t="s">
        <v>190</v>
      </c>
      <c r="I37" s="444" t="s">
        <v>190</v>
      </c>
      <c r="J37" s="444" t="s">
        <v>190</v>
      </c>
      <c r="K37" s="444" t="s">
        <v>190</v>
      </c>
      <c r="L37" s="444" t="s">
        <v>190</v>
      </c>
      <c r="M37" s="444" t="s">
        <v>190</v>
      </c>
      <c r="N37" s="444" t="s">
        <v>190</v>
      </c>
      <c r="O37" s="444" t="s">
        <v>190</v>
      </c>
      <c r="P37" s="444" t="s">
        <v>190</v>
      </c>
      <c r="Q37" s="444" t="s">
        <v>190</v>
      </c>
      <c r="R37" s="444" t="s">
        <v>190</v>
      </c>
      <c r="S37" s="444" t="s">
        <v>190</v>
      </c>
      <c r="T37" s="444" t="s">
        <v>190</v>
      </c>
      <c r="U37" s="444" t="s">
        <v>190</v>
      </c>
      <c r="V37" s="427">
        <f>SUM(V38:V38)</f>
        <v>0</v>
      </c>
      <c r="W37" s="427">
        <f>SUM(W38:W38)</f>
        <v>0</v>
      </c>
      <c r="X37" s="444" t="s">
        <v>190</v>
      </c>
      <c r="Y37" s="444" t="s">
        <v>190</v>
      </c>
      <c r="Z37" s="444" t="s">
        <v>190</v>
      </c>
      <c r="AA37" s="444" t="s">
        <v>190</v>
      </c>
      <c r="AB37" s="532" t="s">
        <v>190</v>
      </c>
      <c r="AC37" s="532" t="s">
        <v>190</v>
      </c>
      <c r="AD37" s="444" t="s">
        <v>190</v>
      </c>
      <c r="AE37" s="444" t="s">
        <v>190</v>
      </c>
      <c r="AF37" s="444" t="s">
        <v>190</v>
      </c>
      <c r="AG37" s="7"/>
    </row>
    <row r="38" spans="1:33" ht="36" hidden="1" customHeight="1" thickBot="1" x14ac:dyDescent="0.3">
      <c r="A38" s="7"/>
      <c r="B38" s="412"/>
      <c r="C38" s="538"/>
      <c r="D38" s="381"/>
      <c r="E38" s="380"/>
      <c r="F38" s="553"/>
      <c r="G38" s="380"/>
      <c r="H38" s="380"/>
      <c r="I38" s="380"/>
      <c r="J38" s="380"/>
      <c r="K38" s="380"/>
      <c r="L38" s="380"/>
      <c r="M38" s="380"/>
      <c r="N38" s="380"/>
      <c r="O38" s="380"/>
      <c r="P38" s="380"/>
      <c r="Q38" s="553"/>
      <c r="R38" s="380"/>
      <c r="S38" s="380"/>
      <c r="T38" s="380"/>
      <c r="U38" s="380"/>
      <c r="V38" s="402"/>
      <c r="W38" s="402"/>
      <c r="X38" s="402"/>
      <c r="Y38" s="380"/>
      <c r="Z38" s="380"/>
      <c r="AA38" s="380"/>
      <c r="AB38" s="380"/>
      <c r="AC38" s="380"/>
      <c r="AD38" s="553"/>
      <c r="AE38" s="380"/>
      <c r="AF38" s="380"/>
      <c r="AG38" s="7"/>
    </row>
    <row r="39" spans="1:33" ht="42" customHeight="1" x14ac:dyDescent="0.25">
      <c r="A39" s="7"/>
      <c r="B39" s="424" t="s">
        <v>139</v>
      </c>
      <c r="C39" s="425" t="s">
        <v>140</v>
      </c>
      <c r="D39" s="424" t="s">
        <v>93</v>
      </c>
      <c r="E39" s="532" t="s">
        <v>190</v>
      </c>
      <c r="F39" s="532" t="s">
        <v>190</v>
      </c>
      <c r="G39" s="532" t="s">
        <v>190</v>
      </c>
      <c r="H39" s="532" t="s">
        <v>190</v>
      </c>
      <c r="I39" s="532" t="s">
        <v>190</v>
      </c>
      <c r="J39" s="532" t="s">
        <v>190</v>
      </c>
      <c r="K39" s="532" t="s">
        <v>190</v>
      </c>
      <c r="L39" s="532" t="s">
        <v>190</v>
      </c>
      <c r="M39" s="532" t="s">
        <v>190</v>
      </c>
      <c r="N39" s="532" t="s">
        <v>190</v>
      </c>
      <c r="O39" s="532" t="s">
        <v>190</v>
      </c>
      <c r="P39" s="532" t="s">
        <v>190</v>
      </c>
      <c r="Q39" s="532" t="s">
        <v>190</v>
      </c>
      <c r="R39" s="532">
        <f>SUBTOTAL(9,R40:R44)</f>
        <v>2.31</v>
      </c>
      <c r="S39" s="532" t="s">
        <v>190</v>
      </c>
      <c r="T39" s="532" t="s">
        <v>190</v>
      </c>
      <c r="U39" s="532" t="s">
        <v>190</v>
      </c>
      <c r="V39" s="427" t="s">
        <v>190</v>
      </c>
      <c r="W39" s="427" t="s">
        <v>190</v>
      </c>
      <c r="X39" s="532" t="s">
        <v>190</v>
      </c>
      <c r="Y39" s="532" t="s">
        <v>190</v>
      </c>
      <c r="Z39" s="532" t="s">
        <v>190</v>
      </c>
      <c r="AA39" s="532" t="s">
        <v>190</v>
      </c>
      <c r="AB39" s="532" t="s">
        <v>190</v>
      </c>
      <c r="AC39" s="532" t="s">
        <v>190</v>
      </c>
      <c r="AD39" s="532" t="s">
        <v>190</v>
      </c>
      <c r="AE39" s="532" t="s">
        <v>190</v>
      </c>
      <c r="AF39" s="532" t="s">
        <v>190</v>
      </c>
      <c r="AG39" s="7"/>
    </row>
    <row r="40" spans="1:33" s="511" customFormat="1" ht="33" customHeight="1" x14ac:dyDescent="0.25">
      <c r="B40" s="76" t="s">
        <v>139</v>
      </c>
      <c r="C40" s="399" t="s">
        <v>737</v>
      </c>
      <c r="D40" s="76" t="s">
        <v>825</v>
      </c>
      <c r="E40" s="380">
        <v>1997</v>
      </c>
      <c r="F40" s="553" t="s">
        <v>768</v>
      </c>
      <c r="G40" s="380" t="s">
        <v>190</v>
      </c>
      <c r="H40" s="380" t="s">
        <v>190</v>
      </c>
      <c r="I40" s="380" t="s">
        <v>190</v>
      </c>
      <c r="J40" s="380" t="s">
        <v>190</v>
      </c>
      <c r="K40" s="380" t="s">
        <v>190</v>
      </c>
      <c r="L40" s="380" t="s">
        <v>190</v>
      </c>
      <c r="M40" s="554" t="s">
        <v>647</v>
      </c>
      <c r="N40" s="554" t="s">
        <v>647</v>
      </c>
      <c r="O40" s="554" t="s">
        <v>647</v>
      </c>
      <c r="P40" s="554" t="s">
        <v>647</v>
      </c>
      <c r="Q40" s="380" t="s">
        <v>771</v>
      </c>
      <c r="R40" s="380">
        <v>0.85</v>
      </c>
      <c r="S40" s="411">
        <v>43490</v>
      </c>
      <c r="T40" s="380">
        <v>36</v>
      </c>
      <c r="U40" s="380" t="s">
        <v>190</v>
      </c>
      <c r="V40" s="402">
        <v>0.65</v>
      </c>
      <c r="W40" s="402">
        <v>0.65</v>
      </c>
      <c r="X40" s="380">
        <v>0.25</v>
      </c>
      <c r="Y40" s="380">
        <v>0.25</v>
      </c>
      <c r="Z40" s="380" t="s">
        <v>190</v>
      </c>
      <c r="AA40" s="380" t="s">
        <v>190</v>
      </c>
      <c r="AB40" s="380">
        <v>6</v>
      </c>
      <c r="AC40" s="380">
        <v>6</v>
      </c>
      <c r="AD40" s="555" t="s">
        <v>649</v>
      </c>
      <c r="AE40" s="554" t="s">
        <v>647</v>
      </c>
      <c r="AF40" s="554" t="s">
        <v>647</v>
      </c>
    </row>
    <row r="41" spans="1:33" s="511" customFormat="1" ht="33" customHeight="1" x14ac:dyDescent="0.25">
      <c r="B41" s="76" t="s">
        <v>139</v>
      </c>
      <c r="C41" s="399" t="s">
        <v>745</v>
      </c>
      <c r="D41" s="76" t="s">
        <v>747</v>
      </c>
      <c r="E41" s="380">
        <v>1996</v>
      </c>
      <c r="F41" s="553" t="s">
        <v>768</v>
      </c>
      <c r="G41" s="380" t="s">
        <v>190</v>
      </c>
      <c r="H41" s="380" t="s">
        <v>190</v>
      </c>
      <c r="I41" s="380" t="s">
        <v>190</v>
      </c>
      <c r="J41" s="380" t="s">
        <v>190</v>
      </c>
      <c r="K41" s="380" t="s">
        <v>190</v>
      </c>
      <c r="L41" s="380" t="s">
        <v>190</v>
      </c>
      <c r="M41" s="554" t="s">
        <v>647</v>
      </c>
      <c r="N41" s="554" t="s">
        <v>647</v>
      </c>
      <c r="O41" s="554" t="s">
        <v>647</v>
      </c>
      <c r="P41" s="554" t="s">
        <v>647</v>
      </c>
      <c r="Q41" s="380" t="s">
        <v>772</v>
      </c>
      <c r="R41" s="380">
        <v>0.7</v>
      </c>
      <c r="S41" s="411">
        <v>43487</v>
      </c>
      <c r="T41" s="380">
        <v>34</v>
      </c>
      <c r="U41" s="380" t="s">
        <v>190</v>
      </c>
      <c r="V41" s="402">
        <v>0.4</v>
      </c>
      <c r="W41" s="402">
        <v>0.4</v>
      </c>
      <c r="X41" s="380">
        <v>0</v>
      </c>
      <c r="Y41" s="380">
        <v>0</v>
      </c>
      <c r="Z41" s="380" t="s">
        <v>190</v>
      </c>
      <c r="AA41" s="380" t="s">
        <v>190</v>
      </c>
      <c r="AB41" s="380">
        <v>6</v>
      </c>
      <c r="AC41" s="380">
        <v>6</v>
      </c>
      <c r="AD41" s="555" t="s">
        <v>649</v>
      </c>
      <c r="AE41" s="554" t="s">
        <v>647</v>
      </c>
      <c r="AF41" s="554" t="s">
        <v>647</v>
      </c>
    </row>
    <row r="42" spans="1:33" s="511" customFormat="1" ht="33" customHeight="1" x14ac:dyDescent="0.25">
      <c r="B42" s="76" t="s">
        <v>139</v>
      </c>
      <c r="C42" s="399" t="s">
        <v>748</v>
      </c>
      <c r="D42" s="76" t="s">
        <v>826</v>
      </c>
      <c r="E42" s="380">
        <v>1978</v>
      </c>
      <c r="F42" s="553" t="s">
        <v>768</v>
      </c>
      <c r="G42" s="380" t="s">
        <v>190</v>
      </c>
      <c r="H42" s="380" t="s">
        <v>190</v>
      </c>
      <c r="I42" s="380" t="s">
        <v>190</v>
      </c>
      <c r="J42" s="380" t="s">
        <v>190</v>
      </c>
      <c r="K42" s="380" t="s">
        <v>190</v>
      </c>
      <c r="L42" s="380" t="s">
        <v>190</v>
      </c>
      <c r="M42" s="554" t="s">
        <v>647</v>
      </c>
      <c r="N42" s="554" t="s">
        <v>647</v>
      </c>
      <c r="O42" s="554" t="s">
        <v>647</v>
      </c>
      <c r="P42" s="554" t="s">
        <v>647</v>
      </c>
      <c r="Q42" s="380" t="s">
        <v>773</v>
      </c>
      <c r="R42" s="380">
        <v>0.3</v>
      </c>
      <c r="S42" s="411">
        <v>43474</v>
      </c>
      <c r="T42" s="380">
        <v>43</v>
      </c>
      <c r="U42" s="380" t="s">
        <v>190</v>
      </c>
      <c r="V42" s="402">
        <v>0.4</v>
      </c>
      <c r="W42" s="402">
        <v>0.4</v>
      </c>
      <c r="X42" s="380">
        <v>0</v>
      </c>
      <c r="Y42" s="380">
        <v>0</v>
      </c>
      <c r="Z42" s="380" t="s">
        <v>190</v>
      </c>
      <c r="AA42" s="380" t="s">
        <v>190</v>
      </c>
      <c r="AB42" s="380">
        <v>6</v>
      </c>
      <c r="AC42" s="380">
        <v>6</v>
      </c>
      <c r="AD42" s="555" t="s">
        <v>649</v>
      </c>
      <c r="AE42" s="554" t="s">
        <v>647</v>
      </c>
      <c r="AF42" s="554" t="s">
        <v>647</v>
      </c>
    </row>
    <row r="43" spans="1:33" s="511" customFormat="1" ht="33" customHeight="1" x14ac:dyDescent="0.25">
      <c r="B43" s="76" t="s">
        <v>139</v>
      </c>
      <c r="C43" s="399" t="s">
        <v>708</v>
      </c>
      <c r="D43" s="76" t="s">
        <v>724</v>
      </c>
      <c r="E43" s="380">
        <v>1992</v>
      </c>
      <c r="F43" s="553" t="s">
        <v>768</v>
      </c>
      <c r="G43" s="380" t="s">
        <v>190</v>
      </c>
      <c r="H43" s="380" t="s">
        <v>190</v>
      </c>
      <c r="I43" s="380" t="s">
        <v>190</v>
      </c>
      <c r="J43" s="380" t="s">
        <v>190</v>
      </c>
      <c r="K43" s="380" t="s">
        <v>190</v>
      </c>
      <c r="L43" s="380" t="s">
        <v>190</v>
      </c>
      <c r="M43" s="554" t="s">
        <v>647</v>
      </c>
      <c r="N43" s="554" t="s">
        <v>647</v>
      </c>
      <c r="O43" s="554" t="s">
        <v>647</v>
      </c>
      <c r="P43" s="554" t="s">
        <v>647</v>
      </c>
      <c r="Q43" s="380" t="s">
        <v>774</v>
      </c>
      <c r="R43" s="380">
        <v>0.3</v>
      </c>
      <c r="S43" s="411">
        <v>43488</v>
      </c>
      <c r="T43" s="380">
        <v>57</v>
      </c>
      <c r="U43" s="380" t="s">
        <v>190</v>
      </c>
      <c r="V43" s="402">
        <v>0.4</v>
      </c>
      <c r="W43" s="402">
        <v>0.4</v>
      </c>
      <c r="X43" s="380">
        <v>0</v>
      </c>
      <c r="Y43" s="380">
        <v>0</v>
      </c>
      <c r="Z43" s="380" t="s">
        <v>190</v>
      </c>
      <c r="AA43" s="380" t="s">
        <v>190</v>
      </c>
      <c r="AB43" s="380">
        <v>6</v>
      </c>
      <c r="AC43" s="380">
        <v>6</v>
      </c>
      <c r="AD43" s="555" t="s">
        <v>649</v>
      </c>
      <c r="AE43" s="554" t="s">
        <v>647</v>
      </c>
      <c r="AF43" s="554" t="s">
        <v>647</v>
      </c>
    </row>
    <row r="44" spans="1:33" s="511" customFormat="1" ht="33" customHeight="1" x14ac:dyDescent="0.25">
      <c r="B44" s="76" t="s">
        <v>139</v>
      </c>
      <c r="C44" s="399" t="s">
        <v>709</v>
      </c>
      <c r="D44" s="76" t="s">
        <v>944</v>
      </c>
      <c r="E44" s="380">
        <v>1967</v>
      </c>
      <c r="F44" s="553" t="s">
        <v>768</v>
      </c>
      <c r="G44" s="380" t="s">
        <v>190</v>
      </c>
      <c r="H44" s="380" t="s">
        <v>190</v>
      </c>
      <c r="I44" s="380" t="s">
        <v>190</v>
      </c>
      <c r="J44" s="380" t="s">
        <v>190</v>
      </c>
      <c r="K44" s="380" t="s">
        <v>190</v>
      </c>
      <c r="L44" s="380" t="s">
        <v>190</v>
      </c>
      <c r="M44" s="554" t="s">
        <v>647</v>
      </c>
      <c r="N44" s="554" t="s">
        <v>647</v>
      </c>
      <c r="O44" s="554" t="s">
        <v>647</v>
      </c>
      <c r="P44" s="554" t="s">
        <v>647</v>
      </c>
      <c r="Q44" s="380" t="s">
        <v>775</v>
      </c>
      <c r="R44" s="380">
        <v>0.16</v>
      </c>
      <c r="S44" s="411">
        <v>43489</v>
      </c>
      <c r="T44" s="380">
        <v>45</v>
      </c>
      <c r="U44" s="380" t="s">
        <v>190</v>
      </c>
      <c r="V44" s="402">
        <v>0.4</v>
      </c>
      <c r="W44" s="402">
        <v>0.4</v>
      </c>
      <c r="X44" s="380">
        <v>0</v>
      </c>
      <c r="Y44" s="380">
        <v>0</v>
      </c>
      <c r="Z44" s="380" t="s">
        <v>190</v>
      </c>
      <c r="AA44" s="380" t="s">
        <v>190</v>
      </c>
      <c r="AB44" s="380">
        <v>6</v>
      </c>
      <c r="AC44" s="380">
        <v>6</v>
      </c>
      <c r="AD44" s="555" t="s">
        <v>649</v>
      </c>
      <c r="AE44" s="554" t="s">
        <v>647</v>
      </c>
      <c r="AF44" s="554" t="s">
        <v>647</v>
      </c>
    </row>
    <row r="45" spans="1:33" s="939" customFormat="1" ht="33" customHeight="1" x14ac:dyDescent="0.25">
      <c r="B45" s="76" t="s">
        <v>139</v>
      </c>
      <c r="C45" s="399" t="s">
        <v>1690</v>
      </c>
      <c r="D45" s="76" t="s">
        <v>1694</v>
      </c>
      <c r="E45" s="380">
        <v>1988</v>
      </c>
      <c r="F45" s="553" t="s">
        <v>768</v>
      </c>
      <c r="G45" s="380" t="s">
        <v>190</v>
      </c>
      <c r="H45" s="380" t="s">
        <v>190</v>
      </c>
      <c r="I45" s="380" t="s">
        <v>190</v>
      </c>
      <c r="J45" s="380" t="s">
        <v>190</v>
      </c>
      <c r="K45" s="380" t="s">
        <v>190</v>
      </c>
      <c r="L45" s="380" t="s">
        <v>190</v>
      </c>
      <c r="M45" s="554" t="s">
        <v>647</v>
      </c>
      <c r="N45" s="554" t="s">
        <v>647</v>
      </c>
      <c r="O45" s="554" t="s">
        <v>647</v>
      </c>
      <c r="P45" s="554" t="s">
        <v>647</v>
      </c>
      <c r="Q45" s="380" t="s">
        <v>1724</v>
      </c>
      <c r="R45" s="380">
        <v>1.1599999999999999</v>
      </c>
      <c r="S45" s="411">
        <v>43490</v>
      </c>
      <c r="T45" s="380">
        <v>46</v>
      </c>
      <c r="U45" s="380" t="s">
        <v>190</v>
      </c>
      <c r="V45" s="402">
        <v>0.4</v>
      </c>
      <c r="W45" s="402">
        <v>0.4</v>
      </c>
      <c r="X45" s="380">
        <v>0</v>
      </c>
      <c r="Y45" s="380">
        <v>0</v>
      </c>
      <c r="Z45" s="380" t="s">
        <v>190</v>
      </c>
      <c r="AA45" s="380" t="s">
        <v>190</v>
      </c>
      <c r="AB45" s="380">
        <v>6</v>
      </c>
      <c r="AC45" s="380">
        <v>6</v>
      </c>
      <c r="AD45" s="555" t="s">
        <v>649</v>
      </c>
      <c r="AE45" s="554" t="s">
        <v>647</v>
      </c>
      <c r="AF45" s="554" t="s">
        <v>647</v>
      </c>
    </row>
    <row r="46" spans="1:33" s="939" customFormat="1" ht="33" customHeight="1" x14ac:dyDescent="0.25">
      <c r="B46" s="76" t="s">
        <v>139</v>
      </c>
      <c r="C46" s="399" t="s">
        <v>1692</v>
      </c>
      <c r="D46" s="76" t="s">
        <v>1695</v>
      </c>
      <c r="E46" s="380">
        <v>1982</v>
      </c>
      <c r="F46" s="553" t="s">
        <v>768</v>
      </c>
      <c r="G46" s="380" t="s">
        <v>190</v>
      </c>
      <c r="H46" s="380" t="s">
        <v>190</v>
      </c>
      <c r="I46" s="380" t="s">
        <v>190</v>
      </c>
      <c r="J46" s="380" t="s">
        <v>190</v>
      </c>
      <c r="K46" s="380" t="s">
        <v>190</v>
      </c>
      <c r="L46" s="380" t="s">
        <v>190</v>
      </c>
      <c r="M46" s="554" t="s">
        <v>647</v>
      </c>
      <c r="N46" s="554" t="s">
        <v>647</v>
      </c>
      <c r="O46" s="554" t="s">
        <v>647</v>
      </c>
      <c r="P46" s="554" t="s">
        <v>647</v>
      </c>
      <c r="Q46" s="380" t="s">
        <v>1725</v>
      </c>
      <c r="R46" s="380">
        <v>2.16</v>
      </c>
      <c r="S46" s="411">
        <v>43491</v>
      </c>
      <c r="T46" s="380">
        <v>47</v>
      </c>
      <c r="U46" s="380" t="s">
        <v>190</v>
      </c>
      <c r="V46" s="402">
        <v>0.4</v>
      </c>
      <c r="W46" s="402">
        <v>0.4</v>
      </c>
      <c r="X46" s="380">
        <v>0</v>
      </c>
      <c r="Y46" s="380">
        <v>0</v>
      </c>
      <c r="Z46" s="380" t="s">
        <v>190</v>
      </c>
      <c r="AA46" s="380" t="s">
        <v>190</v>
      </c>
      <c r="AB46" s="380">
        <v>6</v>
      </c>
      <c r="AC46" s="380">
        <v>6</v>
      </c>
      <c r="AD46" s="555" t="s">
        <v>649</v>
      </c>
      <c r="AE46" s="554" t="s">
        <v>647</v>
      </c>
      <c r="AF46" s="554" t="s">
        <v>647</v>
      </c>
    </row>
    <row r="47" spans="1:33" ht="48" customHeight="1" x14ac:dyDescent="0.25">
      <c r="A47" s="7"/>
      <c r="B47" s="394" t="s">
        <v>141</v>
      </c>
      <c r="C47" s="395" t="s">
        <v>142</v>
      </c>
      <c r="D47" s="394" t="s">
        <v>93</v>
      </c>
      <c r="E47" s="441" t="s">
        <v>190</v>
      </c>
      <c r="F47" s="441" t="s">
        <v>190</v>
      </c>
      <c r="G47" s="441" t="s">
        <v>190</v>
      </c>
      <c r="H47" s="441" t="s">
        <v>190</v>
      </c>
      <c r="I47" s="441" t="s">
        <v>190</v>
      </c>
      <c r="J47" s="441" t="s">
        <v>190</v>
      </c>
      <c r="K47" s="441" t="s">
        <v>190</v>
      </c>
      <c r="L47" s="441" t="s">
        <v>190</v>
      </c>
      <c r="M47" s="441" t="s">
        <v>190</v>
      </c>
      <c r="N47" s="441" t="s">
        <v>190</v>
      </c>
      <c r="O47" s="441" t="s">
        <v>190</v>
      </c>
      <c r="P47" s="441" t="s">
        <v>190</v>
      </c>
      <c r="Q47" s="441" t="s">
        <v>190</v>
      </c>
      <c r="R47" s="441" t="s">
        <v>190</v>
      </c>
      <c r="S47" s="441" t="s">
        <v>190</v>
      </c>
      <c r="T47" s="441" t="s">
        <v>190</v>
      </c>
      <c r="U47" s="441" t="s">
        <v>190</v>
      </c>
      <c r="V47" s="441" t="s">
        <v>190</v>
      </c>
      <c r="W47" s="441" t="s">
        <v>190</v>
      </c>
      <c r="X47" s="441" t="s">
        <v>190</v>
      </c>
      <c r="Y47" s="441" t="s">
        <v>190</v>
      </c>
      <c r="Z47" s="441" t="s">
        <v>190</v>
      </c>
      <c r="AA47" s="441" t="s">
        <v>190</v>
      </c>
      <c r="AB47" s="441" t="s">
        <v>190</v>
      </c>
      <c r="AC47" s="441" t="s">
        <v>190</v>
      </c>
      <c r="AD47" s="441" t="s">
        <v>190</v>
      </c>
      <c r="AE47" s="441" t="s">
        <v>190</v>
      </c>
      <c r="AF47" s="441" t="s">
        <v>190</v>
      </c>
      <c r="AG47" s="7"/>
    </row>
    <row r="48" spans="1:33" ht="42" customHeight="1" x14ac:dyDescent="0.25">
      <c r="A48" s="7"/>
      <c r="B48" s="424" t="s">
        <v>143</v>
      </c>
      <c r="C48" s="425" t="s">
        <v>144</v>
      </c>
      <c r="D48" s="424" t="s">
        <v>93</v>
      </c>
      <c r="E48" s="532" t="s">
        <v>190</v>
      </c>
      <c r="F48" s="532" t="s">
        <v>190</v>
      </c>
      <c r="G48" s="532" t="s">
        <v>190</v>
      </c>
      <c r="H48" s="532" t="s">
        <v>190</v>
      </c>
      <c r="I48" s="532" t="s">
        <v>190</v>
      </c>
      <c r="J48" s="532" t="s">
        <v>190</v>
      </c>
      <c r="K48" s="532" t="s">
        <v>190</v>
      </c>
      <c r="L48" s="532" t="s">
        <v>190</v>
      </c>
      <c r="M48" s="532" t="s">
        <v>190</v>
      </c>
      <c r="N48" s="532" t="s">
        <v>190</v>
      </c>
      <c r="O48" s="532" t="s">
        <v>190</v>
      </c>
      <c r="P48" s="532" t="s">
        <v>190</v>
      </c>
      <c r="Q48" s="532" t="s">
        <v>190</v>
      </c>
      <c r="R48" s="532" t="s">
        <v>190</v>
      </c>
      <c r="S48" s="532" t="s">
        <v>190</v>
      </c>
      <c r="T48" s="532" t="s">
        <v>190</v>
      </c>
      <c r="U48" s="532" t="s">
        <v>190</v>
      </c>
      <c r="V48" s="532" t="s">
        <v>190</v>
      </c>
      <c r="W48" s="532" t="s">
        <v>190</v>
      </c>
      <c r="X48" s="532" t="s">
        <v>190</v>
      </c>
      <c r="Y48" s="532" t="s">
        <v>190</v>
      </c>
      <c r="Z48" s="532" t="s">
        <v>190</v>
      </c>
      <c r="AA48" s="532" t="s">
        <v>190</v>
      </c>
      <c r="AB48" s="532" t="s">
        <v>190</v>
      </c>
      <c r="AC48" s="532" t="s">
        <v>190</v>
      </c>
      <c r="AD48" s="532" t="s">
        <v>190</v>
      </c>
      <c r="AE48" s="532" t="s">
        <v>190</v>
      </c>
      <c r="AF48" s="532" t="s">
        <v>190</v>
      </c>
      <c r="AG48" s="7"/>
    </row>
    <row r="49" spans="1:33" ht="42" customHeight="1" x14ac:dyDescent="0.25">
      <c r="A49" s="7"/>
      <c r="B49" s="424" t="s">
        <v>148</v>
      </c>
      <c r="C49" s="425" t="s">
        <v>149</v>
      </c>
      <c r="D49" s="424" t="s">
        <v>93</v>
      </c>
      <c r="E49" s="444" t="s">
        <v>190</v>
      </c>
      <c r="F49" s="444" t="s">
        <v>190</v>
      </c>
      <c r="G49" s="444" t="s">
        <v>190</v>
      </c>
      <c r="H49" s="444" t="s">
        <v>190</v>
      </c>
      <c r="I49" s="444" t="s">
        <v>190</v>
      </c>
      <c r="J49" s="444" t="s">
        <v>190</v>
      </c>
      <c r="K49" s="444" t="s">
        <v>190</v>
      </c>
      <c r="L49" s="444" t="s">
        <v>190</v>
      </c>
      <c r="M49" s="444" t="s">
        <v>190</v>
      </c>
      <c r="N49" s="444" t="s">
        <v>190</v>
      </c>
      <c r="O49" s="444" t="s">
        <v>190</v>
      </c>
      <c r="P49" s="444" t="s">
        <v>190</v>
      </c>
      <c r="Q49" s="444" t="s">
        <v>190</v>
      </c>
      <c r="R49" s="444" t="s">
        <v>190</v>
      </c>
      <c r="S49" s="444" t="s">
        <v>190</v>
      </c>
      <c r="T49" s="444" t="s">
        <v>190</v>
      </c>
      <c r="U49" s="444" t="s">
        <v>190</v>
      </c>
      <c r="V49" s="444" t="s">
        <v>190</v>
      </c>
      <c r="W49" s="444" t="s">
        <v>190</v>
      </c>
      <c r="X49" s="444" t="s">
        <v>190</v>
      </c>
      <c r="Y49" s="444" t="s">
        <v>190</v>
      </c>
      <c r="Z49" s="444" t="s">
        <v>190</v>
      </c>
      <c r="AA49" s="444" t="s">
        <v>190</v>
      </c>
      <c r="AB49" s="444" t="s">
        <v>190</v>
      </c>
      <c r="AC49" s="444" t="s">
        <v>190</v>
      </c>
      <c r="AD49" s="444" t="s">
        <v>190</v>
      </c>
      <c r="AE49" s="444" t="s">
        <v>190</v>
      </c>
      <c r="AF49" s="444" t="s">
        <v>190</v>
      </c>
      <c r="AG49" s="7"/>
    </row>
    <row r="50" spans="1:33" ht="48" customHeight="1" x14ac:dyDescent="0.25">
      <c r="A50" s="7"/>
      <c r="B50" s="394" t="s">
        <v>150</v>
      </c>
      <c r="C50" s="395" t="s">
        <v>151</v>
      </c>
      <c r="D50" s="394" t="s">
        <v>93</v>
      </c>
      <c r="E50" s="478" t="s">
        <v>190</v>
      </c>
      <c r="F50" s="478" t="s">
        <v>190</v>
      </c>
      <c r="G50" s="478" t="s">
        <v>190</v>
      </c>
      <c r="H50" s="478" t="s">
        <v>190</v>
      </c>
      <c r="I50" s="478" t="s">
        <v>190</v>
      </c>
      <c r="J50" s="478" t="s">
        <v>190</v>
      </c>
      <c r="K50" s="478" t="s">
        <v>190</v>
      </c>
      <c r="L50" s="478" t="s">
        <v>190</v>
      </c>
      <c r="M50" s="478" t="s">
        <v>190</v>
      </c>
      <c r="N50" s="478" t="s">
        <v>190</v>
      </c>
      <c r="O50" s="478" t="s">
        <v>190</v>
      </c>
      <c r="P50" s="478" t="s">
        <v>190</v>
      </c>
      <c r="Q50" s="478" t="s">
        <v>190</v>
      </c>
      <c r="R50" s="478" t="s">
        <v>190</v>
      </c>
      <c r="S50" s="478" t="s">
        <v>190</v>
      </c>
      <c r="T50" s="478" t="s">
        <v>190</v>
      </c>
      <c r="U50" s="478" t="s">
        <v>190</v>
      </c>
      <c r="V50" s="478" t="s">
        <v>190</v>
      </c>
      <c r="W50" s="478" t="s">
        <v>190</v>
      </c>
      <c r="X50" s="478" t="s">
        <v>190</v>
      </c>
      <c r="Y50" s="478" t="s">
        <v>190</v>
      </c>
      <c r="Z50" s="478" t="s">
        <v>190</v>
      </c>
      <c r="AA50" s="478" t="s">
        <v>190</v>
      </c>
      <c r="AB50" s="478" t="s">
        <v>190</v>
      </c>
      <c r="AC50" s="478" t="s">
        <v>190</v>
      </c>
      <c r="AD50" s="478" t="s">
        <v>190</v>
      </c>
      <c r="AE50" s="478" t="s">
        <v>190</v>
      </c>
      <c r="AF50" s="478" t="s">
        <v>190</v>
      </c>
      <c r="AG50" s="7"/>
    </row>
    <row r="51" spans="1:33" ht="42" customHeight="1" x14ac:dyDescent="0.25">
      <c r="A51" s="7"/>
      <c r="B51" s="552" t="s">
        <v>152</v>
      </c>
      <c r="C51" s="557" t="s">
        <v>153</v>
      </c>
      <c r="D51" s="421" t="s">
        <v>93</v>
      </c>
      <c r="E51" s="444" t="s">
        <v>190</v>
      </c>
      <c r="F51" s="444" t="s">
        <v>190</v>
      </c>
      <c r="G51" s="444" t="s">
        <v>190</v>
      </c>
      <c r="H51" s="444" t="s">
        <v>190</v>
      </c>
      <c r="I51" s="444" t="s">
        <v>190</v>
      </c>
      <c r="J51" s="444" t="s">
        <v>190</v>
      </c>
      <c r="K51" s="444" t="s">
        <v>190</v>
      </c>
      <c r="L51" s="444" t="s">
        <v>190</v>
      </c>
      <c r="M51" s="444" t="s">
        <v>190</v>
      </c>
      <c r="N51" s="444" t="s">
        <v>190</v>
      </c>
      <c r="O51" s="444" t="s">
        <v>190</v>
      </c>
      <c r="P51" s="444" t="s">
        <v>190</v>
      </c>
      <c r="Q51" s="444" t="s">
        <v>190</v>
      </c>
      <c r="R51" s="444" t="s">
        <v>190</v>
      </c>
      <c r="S51" s="444" t="s">
        <v>190</v>
      </c>
      <c r="T51" s="444" t="s">
        <v>190</v>
      </c>
      <c r="U51" s="444" t="s">
        <v>190</v>
      </c>
      <c r="V51" s="444" t="s">
        <v>190</v>
      </c>
      <c r="W51" s="444" t="s">
        <v>190</v>
      </c>
      <c r="X51" s="444" t="s">
        <v>190</v>
      </c>
      <c r="Y51" s="444" t="s">
        <v>190</v>
      </c>
      <c r="Z51" s="444" t="s">
        <v>190</v>
      </c>
      <c r="AA51" s="444" t="s">
        <v>190</v>
      </c>
      <c r="AB51" s="444" t="s">
        <v>190</v>
      </c>
      <c r="AC51" s="444" t="s">
        <v>190</v>
      </c>
      <c r="AD51" s="444" t="s">
        <v>190</v>
      </c>
      <c r="AE51" s="444" t="s">
        <v>190</v>
      </c>
      <c r="AF51" s="444" t="s">
        <v>190</v>
      </c>
      <c r="AG51" s="7"/>
    </row>
    <row r="52" spans="1:33" ht="42" customHeight="1" x14ac:dyDescent="0.25">
      <c r="A52" s="7"/>
      <c r="B52" s="552" t="s">
        <v>154</v>
      </c>
      <c r="C52" s="557" t="s">
        <v>155</v>
      </c>
      <c r="D52" s="421" t="s">
        <v>93</v>
      </c>
      <c r="E52" s="444" t="s">
        <v>190</v>
      </c>
      <c r="F52" s="444" t="s">
        <v>190</v>
      </c>
      <c r="G52" s="444" t="s">
        <v>190</v>
      </c>
      <c r="H52" s="444" t="s">
        <v>190</v>
      </c>
      <c r="I52" s="444" t="s">
        <v>190</v>
      </c>
      <c r="J52" s="444" t="s">
        <v>190</v>
      </c>
      <c r="K52" s="444" t="s">
        <v>190</v>
      </c>
      <c r="L52" s="444" t="s">
        <v>190</v>
      </c>
      <c r="M52" s="444" t="s">
        <v>190</v>
      </c>
      <c r="N52" s="444" t="s">
        <v>190</v>
      </c>
      <c r="O52" s="444" t="s">
        <v>190</v>
      </c>
      <c r="P52" s="444" t="s">
        <v>190</v>
      </c>
      <c r="Q52" s="444" t="s">
        <v>190</v>
      </c>
      <c r="R52" s="444" t="s">
        <v>190</v>
      </c>
      <c r="S52" s="444" t="s">
        <v>190</v>
      </c>
      <c r="T52" s="444" t="s">
        <v>190</v>
      </c>
      <c r="U52" s="444" t="s">
        <v>190</v>
      </c>
      <c r="V52" s="444" t="s">
        <v>190</v>
      </c>
      <c r="W52" s="444" t="s">
        <v>190</v>
      </c>
      <c r="X52" s="444" t="s">
        <v>190</v>
      </c>
      <c r="Y52" s="444" t="s">
        <v>190</v>
      </c>
      <c r="Z52" s="444" t="s">
        <v>190</v>
      </c>
      <c r="AA52" s="444" t="s">
        <v>190</v>
      </c>
      <c r="AB52" s="444" t="s">
        <v>190</v>
      </c>
      <c r="AC52" s="444" t="s">
        <v>190</v>
      </c>
      <c r="AD52" s="444" t="s">
        <v>190</v>
      </c>
      <c r="AE52" s="444" t="s">
        <v>190</v>
      </c>
      <c r="AF52" s="444" t="s">
        <v>190</v>
      </c>
      <c r="AG52" s="7"/>
    </row>
    <row r="53" spans="1:33" s="511" customFormat="1" ht="33" customHeight="1" x14ac:dyDescent="0.25">
      <c r="B53" s="536" t="s">
        <v>154</v>
      </c>
      <c r="C53" s="537" t="s">
        <v>725</v>
      </c>
      <c r="D53" s="76" t="s">
        <v>828</v>
      </c>
      <c r="E53" s="380" t="s">
        <v>190</v>
      </c>
      <c r="F53" s="380" t="s">
        <v>769</v>
      </c>
      <c r="G53" s="380" t="s">
        <v>190</v>
      </c>
      <c r="H53" s="380" t="s">
        <v>190</v>
      </c>
      <c r="I53" s="380" t="s">
        <v>190</v>
      </c>
      <c r="J53" s="380" t="s">
        <v>190</v>
      </c>
      <c r="K53" s="380" t="s">
        <v>190</v>
      </c>
      <c r="L53" s="380" t="s">
        <v>190</v>
      </c>
      <c r="M53" s="380" t="s">
        <v>647</v>
      </c>
      <c r="N53" s="380" t="s">
        <v>647</v>
      </c>
      <c r="O53" s="380" t="s">
        <v>647</v>
      </c>
      <c r="P53" s="380" t="s">
        <v>647</v>
      </c>
      <c r="Q53" s="380" t="s">
        <v>190</v>
      </c>
      <c r="R53" s="380" t="s">
        <v>190</v>
      </c>
      <c r="S53" s="380" t="s">
        <v>190</v>
      </c>
      <c r="T53" s="380" t="s">
        <v>190</v>
      </c>
      <c r="U53" s="380" t="s">
        <v>190</v>
      </c>
      <c r="V53" s="380" t="s">
        <v>190</v>
      </c>
      <c r="W53" s="380" t="s">
        <v>190</v>
      </c>
      <c r="X53" s="380" t="s">
        <v>190</v>
      </c>
      <c r="Y53" s="380" t="s">
        <v>190</v>
      </c>
      <c r="Z53" s="380" t="s">
        <v>190</v>
      </c>
      <c r="AA53" s="380" t="s">
        <v>190</v>
      </c>
      <c r="AB53" s="380" t="s">
        <v>190</v>
      </c>
      <c r="AC53" s="380" t="s">
        <v>190</v>
      </c>
      <c r="AD53" s="553" t="s">
        <v>777</v>
      </c>
      <c r="AE53" s="380" t="s">
        <v>190</v>
      </c>
      <c r="AF53" s="380" t="s">
        <v>190</v>
      </c>
    </row>
    <row r="54" spans="1:33" ht="42" customHeight="1" x14ac:dyDescent="0.25">
      <c r="A54" s="7"/>
      <c r="B54" s="421" t="s">
        <v>156</v>
      </c>
      <c r="C54" s="422" t="s">
        <v>157</v>
      </c>
      <c r="D54" s="421" t="s">
        <v>93</v>
      </c>
      <c r="E54" s="444" t="s">
        <v>190</v>
      </c>
      <c r="F54" s="444" t="s">
        <v>190</v>
      </c>
      <c r="G54" s="444" t="s">
        <v>190</v>
      </c>
      <c r="H54" s="444" t="s">
        <v>190</v>
      </c>
      <c r="I54" s="444" t="s">
        <v>190</v>
      </c>
      <c r="J54" s="444" t="s">
        <v>190</v>
      </c>
      <c r="K54" s="444" t="s">
        <v>190</v>
      </c>
      <c r="L54" s="444" t="s">
        <v>190</v>
      </c>
      <c r="M54" s="444" t="s">
        <v>190</v>
      </c>
      <c r="N54" s="444" t="s">
        <v>190</v>
      </c>
      <c r="O54" s="444" t="s">
        <v>190</v>
      </c>
      <c r="P54" s="444" t="s">
        <v>190</v>
      </c>
      <c r="Q54" s="444" t="s">
        <v>190</v>
      </c>
      <c r="R54" s="444" t="s">
        <v>190</v>
      </c>
      <c r="S54" s="444" t="s">
        <v>190</v>
      </c>
      <c r="T54" s="444" t="s">
        <v>190</v>
      </c>
      <c r="U54" s="444" t="s">
        <v>190</v>
      </c>
      <c r="V54" s="444" t="s">
        <v>190</v>
      </c>
      <c r="W54" s="444" t="s">
        <v>190</v>
      </c>
      <c r="X54" s="444" t="s">
        <v>190</v>
      </c>
      <c r="Y54" s="444" t="s">
        <v>190</v>
      </c>
      <c r="Z54" s="444" t="s">
        <v>190</v>
      </c>
      <c r="AA54" s="444" t="s">
        <v>190</v>
      </c>
      <c r="AB54" s="444" t="s">
        <v>190</v>
      </c>
      <c r="AC54" s="444" t="s">
        <v>190</v>
      </c>
      <c r="AD54" s="444" t="s">
        <v>190</v>
      </c>
      <c r="AE54" s="444" t="s">
        <v>190</v>
      </c>
      <c r="AF54" s="444" t="s">
        <v>190</v>
      </c>
      <c r="AG54" s="7"/>
    </row>
    <row r="55" spans="1:33" ht="42" customHeight="1" x14ac:dyDescent="0.25">
      <c r="A55" s="7"/>
      <c r="B55" s="421" t="s">
        <v>158</v>
      </c>
      <c r="C55" s="422" t="s">
        <v>159</v>
      </c>
      <c r="D55" s="421" t="s">
        <v>93</v>
      </c>
      <c r="E55" s="444" t="s">
        <v>190</v>
      </c>
      <c r="F55" s="444" t="s">
        <v>190</v>
      </c>
      <c r="G55" s="444" t="s">
        <v>190</v>
      </c>
      <c r="H55" s="444" t="s">
        <v>190</v>
      </c>
      <c r="I55" s="444" t="s">
        <v>190</v>
      </c>
      <c r="J55" s="444" t="s">
        <v>190</v>
      </c>
      <c r="K55" s="444" t="s">
        <v>190</v>
      </c>
      <c r="L55" s="444" t="s">
        <v>190</v>
      </c>
      <c r="M55" s="444" t="s">
        <v>190</v>
      </c>
      <c r="N55" s="444" t="s">
        <v>190</v>
      </c>
      <c r="O55" s="444" t="s">
        <v>190</v>
      </c>
      <c r="P55" s="444" t="s">
        <v>190</v>
      </c>
      <c r="Q55" s="444" t="s">
        <v>190</v>
      </c>
      <c r="R55" s="444" t="s">
        <v>190</v>
      </c>
      <c r="S55" s="444" t="s">
        <v>190</v>
      </c>
      <c r="T55" s="444" t="s">
        <v>190</v>
      </c>
      <c r="U55" s="444" t="s">
        <v>190</v>
      </c>
      <c r="V55" s="444" t="s">
        <v>190</v>
      </c>
      <c r="W55" s="444" t="s">
        <v>190</v>
      </c>
      <c r="X55" s="444" t="s">
        <v>190</v>
      </c>
      <c r="Y55" s="444" t="s">
        <v>190</v>
      </c>
      <c r="Z55" s="444" t="s">
        <v>190</v>
      </c>
      <c r="AA55" s="444" t="s">
        <v>190</v>
      </c>
      <c r="AB55" s="444" t="s">
        <v>190</v>
      </c>
      <c r="AC55" s="444" t="s">
        <v>190</v>
      </c>
      <c r="AD55" s="444" t="s">
        <v>190</v>
      </c>
      <c r="AE55" s="444" t="s">
        <v>190</v>
      </c>
      <c r="AF55" s="444" t="s">
        <v>190</v>
      </c>
      <c r="AG55" s="7"/>
    </row>
    <row r="56" spans="1:33" ht="42" customHeight="1" x14ac:dyDescent="0.25">
      <c r="A56" s="7"/>
      <c r="B56" s="421" t="s">
        <v>160</v>
      </c>
      <c r="C56" s="422" t="s">
        <v>161</v>
      </c>
      <c r="D56" s="421" t="s">
        <v>93</v>
      </c>
      <c r="E56" s="444" t="s">
        <v>190</v>
      </c>
      <c r="F56" s="444" t="s">
        <v>190</v>
      </c>
      <c r="G56" s="444" t="s">
        <v>190</v>
      </c>
      <c r="H56" s="444" t="s">
        <v>190</v>
      </c>
      <c r="I56" s="444" t="s">
        <v>190</v>
      </c>
      <c r="J56" s="444" t="s">
        <v>190</v>
      </c>
      <c r="K56" s="444" t="s">
        <v>190</v>
      </c>
      <c r="L56" s="444" t="s">
        <v>190</v>
      </c>
      <c r="M56" s="444" t="s">
        <v>190</v>
      </c>
      <c r="N56" s="444" t="s">
        <v>190</v>
      </c>
      <c r="O56" s="444" t="s">
        <v>190</v>
      </c>
      <c r="P56" s="444" t="s">
        <v>190</v>
      </c>
      <c r="Q56" s="444" t="s">
        <v>190</v>
      </c>
      <c r="R56" s="444" t="s">
        <v>190</v>
      </c>
      <c r="S56" s="444" t="s">
        <v>190</v>
      </c>
      <c r="T56" s="444" t="s">
        <v>190</v>
      </c>
      <c r="U56" s="444" t="s">
        <v>190</v>
      </c>
      <c r="V56" s="444" t="s">
        <v>190</v>
      </c>
      <c r="W56" s="444" t="s">
        <v>190</v>
      </c>
      <c r="X56" s="444" t="s">
        <v>190</v>
      </c>
      <c r="Y56" s="444" t="s">
        <v>190</v>
      </c>
      <c r="Z56" s="444" t="s">
        <v>190</v>
      </c>
      <c r="AA56" s="444" t="s">
        <v>190</v>
      </c>
      <c r="AB56" s="444" t="s">
        <v>190</v>
      </c>
      <c r="AC56" s="444" t="s">
        <v>190</v>
      </c>
      <c r="AD56" s="444" t="s">
        <v>190</v>
      </c>
      <c r="AE56" s="444" t="s">
        <v>190</v>
      </c>
      <c r="AF56" s="444" t="s">
        <v>190</v>
      </c>
      <c r="AG56" s="7"/>
    </row>
    <row r="57" spans="1:33" ht="42" customHeight="1" x14ac:dyDescent="0.25">
      <c r="A57" s="7"/>
      <c r="B57" s="421" t="s">
        <v>165</v>
      </c>
      <c r="C57" s="422" t="s">
        <v>166</v>
      </c>
      <c r="D57" s="421" t="s">
        <v>93</v>
      </c>
      <c r="E57" s="444" t="s">
        <v>190</v>
      </c>
      <c r="F57" s="444" t="s">
        <v>190</v>
      </c>
      <c r="G57" s="444" t="s">
        <v>190</v>
      </c>
      <c r="H57" s="444" t="s">
        <v>190</v>
      </c>
      <c r="I57" s="444" t="s">
        <v>190</v>
      </c>
      <c r="J57" s="444" t="s">
        <v>190</v>
      </c>
      <c r="K57" s="444" t="s">
        <v>190</v>
      </c>
      <c r="L57" s="444" t="s">
        <v>190</v>
      </c>
      <c r="M57" s="444" t="s">
        <v>190</v>
      </c>
      <c r="N57" s="444" t="s">
        <v>190</v>
      </c>
      <c r="O57" s="444" t="s">
        <v>190</v>
      </c>
      <c r="P57" s="444" t="s">
        <v>190</v>
      </c>
      <c r="Q57" s="444" t="s">
        <v>190</v>
      </c>
      <c r="R57" s="444" t="s">
        <v>190</v>
      </c>
      <c r="S57" s="444" t="s">
        <v>190</v>
      </c>
      <c r="T57" s="444" t="s">
        <v>190</v>
      </c>
      <c r="U57" s="444" t="s">
        <v>190</v>
      </c>
      <c r="V57" s="444" t="s">
        <v>190</v>
      </c>
      <c r="W57" s="444" t="s">
        <v>190</v>
      </c>
      <c r="X57" s="444" t="s">
        <v>190</v>
      </c>
      <c r="Y57" s="444" t="s">
        <v>190</v>
      </c>
      <c r="Z57" s="444" t="s">
        <v>190</v>
      </c>
      <c r="AA57" s="444" t="s">
        <v>190</v>
      </c>
      <c r="AB57" s="444" t="s">
        <v>190</v>
      </c>
      <c r="AC57" s="444" t="s">
        <v>190</v>
      </c>
      <c r="AD57" s="444" t="s">
        <v>190</v>
      </c>
      <c r="AE57" s="444" t="s">
        <v>190</v>
      </c>
      <c r="AF57" s="444" t="s">
        <v>190</v>
      </c>
      <c r="AG57" s="7"/>
    </row>
    <row r="58" spans="1:33" ht="42" customHeight="1" x14ac:dyDescent="0.25">
      <c r="A58" s="7"/>
      <c r="B58" s="552" t="s">
        <v>167</v>
      </c>
      <c r="C58" s="557" t="s">
        <v>168</v>
      </c>
      <c r="D58" s="421" t="s">
        <v>93</v>
      </c>
      <c r="E58" s="444" t="s">
        <v>190</v>
      </c>
      <c r="F58" s="444" t="s">
        <v>190</v>
      </c>
      <c r="G58" s="444" t="s">
        <v>190</v>
      </c>
      <c r="H58" s="444" t="s">
        <v>190</v>
      </c>
      <c r="I58" s="444" t="s">
        <v>190</v>
      </c>
      <c r="J58" s="444" t="s">
        <v>190</v>
      </c>
      <c r="K58" s="444" t="s">
        <v>190</v>
      </c>
      <c r="L58" s="444" t="s">
        <v>190</v>
      </c>
      <c r="M58" s="444" t="s">
        <v>190</v>
      </c>
      <c r="N58" s="444" t="s">
        <v>190</v>
      </c>
      <c r="O58" s="444" t="s">
        <v>190</v>
      </c>
      <c r="P58" s="444" t="s">
        <v>190</v>
      </c>
      <c r="Q58" s="444" t="s">
        <v>190</v>
      </c>
      <c r="R58" s="444" t="s">
        <v>190</v>
      </c>
      <c r="S58" s="444" t="s">
        <v>190</v>
      </c>
      <c r="T58" s="444" t="s">
        <v>190</v>
      </c>
      <c r="U58" s="444" t="s">
        <v>190</v>
      </c>
      <c r="V58" s="444" t="s">
        <v>190</v>
      </c>
      <c r="W58" s="444" t="s">
        <v>190</v>
      </c>
      <c r="X58" s="444" t="s">
        <v>190</v>
      </c>
      <c r="Y58" s="444" t="s">
        <v>190</v>
      </c>
      <c r="Z58" s="444" t="s">
        <v>190</v>
      </c>
      <c r="AA58" s="444" t="s">
        <v>190</v>
      </c>
      <c r="AB58" s="444" t="s">
        <v>190</v>
      </c>
      <c r="AC58" s="444" t="s">
        <v>190</v>
      </c>
      <c r="AD58" s="444" t="s">
        <v>190</v>
      </c>
      <c r="AE58" s="444" t="s">
        <v>190</v>
      </c>
      <c r="AF58" s="444" t="s">
        <v>190</v>
      </c>
      <c r="AG58" s="7"/>
    </row>
    <row r="59" spans="1:33" ht="42" customHeight="1" x14ac:dyDescent="0.25">
      <c r="A59" s="7"/>
      <c r="B59" s="552" t="s">
        <v>169</v>
      </c>
      <c r="C59" s="557" t="s">
        <v>170</v>
      </c>
      <c r="D59" s="421" t="s">
        <v>93</v>
      </c>
      <c r="E59" s="444" t="s">
        <v>190</v>
      </c>
      <c r="F59" s="444" t="s">
        <v>190</v>
      </c>
      <c r="G59" s="444" t="s">
        <v>190</v>
      </c>
      <c r="H59" s="444" t="s">
        <v>190</v>
      </c>
      <c r="I59" s="444" t="s">
        <v>190</v>
      </c>
      <c r="J59" s="444" t="s">
        <v>190</v>
      </c>
      <c r="K59" s="444" t="s">
        <v>190</v>
      </c>
      <c r="L59" s="444" t="s">
        <v>190</v>
      </c>
      <c r="M59" s="444" t="s">
        <v>190</v>
      </c>
      <c r="N59" s="444" t="s">
        <v>190</v>
      </c>
      <c r="O59" s="444" t="s">
        <v>190</v>
      </c>
      <c r="P59" s="444" t="s">
        <v>190</v>
      </c>
      <c r="Q59" s="444" t="s">
        <v>190</v>
      </c>
      <c r="R59" s="444" t="s">
        <v>190</v>
      </c>
      <c r="S59" s="444" t="s">
        <v>190</v>
      </c>
      <c r="T59" s="444" t="s">
        <v>190</v>
      </c>
      <c r="U59" s="444" t="s">
        <v>190</v>
      </c>
      <c r="V59" s="444" t="s">
        <v>190</v>
      </c>
      <c r="W59" s="444" t="s">
        <v>190</v>
      </c>
      <c r="X59" s="444" t="s">
        <v>190</v>
      </c>
      <c r="Y59" s="444" t="s">
        <v>190</v>
      </c>
      <c r="Z59" s="444" t="s">
        <v>190</v>
      </c>
      <c r="AA59" s="444" t="s">
        <v>190</v>
      </c>
      <c r="AB59" s="444" t="s">
        <v>190</v>
      </c>
      <c r="AC59" s="444" t="s">
        <v>190</v>
      </c>
      <c r="AD59" s="444" t="s">
        <v>190</v>
      </c>
      <c r="AE59" s="444" t="s">
        <v>190</v>
      </c>
      <c r="AF59" s="444" t="s">
        <v>190</v>
      </c>
      <c r="AG59" s="7"/>
    </row>
    <row r="60" spans="1:33" ht="48" customHeight="1" x14ac:dyDescent="0.25">
      <c r="A60" s="7"/>
      <c r="B60" s="394" t="s">
        <v>171</v>
      </c>
      <c r="C60" s="395" t="s">
        <v>172</v>
      </c>
      <c r="D60" s="394" t="s">
        <v>93</v>
      </c>
      <c r="E60" s="441" t="s">
        <v>190</v>
      </c>
      <c r="F60" s="441" t="s">
        <v>190</v>
      </c>
      <c r="G60" s="441" t="s">
        <v>190</v>
      </c>
      <c r="H60" s="441" t="s">
        <v>190</v>
      </c>
      <c r="I60" s="441" t="s">
        <v>190</v>
      </c>
      <c r="J60" s="441" t="s">
        <v>190</v>
      </c>
      <c r="K60" s="441" t="s">
        <v>190</v>
      </c>
      <c r="L60" s="441" t="s">
        <v>190</v>
      </c>
      <c r="M60" s="441" t="s">
        <v>190</v>
      </c>
      <c r="N60" s="441" t="s">
        <v>190</v>
      </c>
      <c r="O60" s="441" t="s">
        <v>190</v>
      </c>
      <c r="P60" s="441" t="s">
        <v>190</v>
      </c>
      <c r="Q60" s="441" t="s">
        <v>190</v>
      </c>
      <c r="R60" s="441" t="s">
        <v>190</v>
      </c>
      <c r="S60" s="441" t="s">
        <v>190</v>
      </c>
      <c r="T60" s="441" t="s">
        <v>190</v>
      </c>
      <c r="U60" s="441" t="s">
        <v>190</v>
      </c>
      <c r="V60" s="441" t="s">
        <v>190</v>
      </c>
      <c r="W60" s="441" t="s">
        <v>190</v>
      </c>
      <c r="X60" s="441" t="s">
        <v>190</v>
      </c>
      <c r="Y60" s="441" t="s">
        <v>190</v>
      </c>
      <c r="Z60" s="441" t="s">
        <v>190</v>
      </c>
      <c r="AA60" s="441" t="s">
        <v>190</v>
      </c>
      <c r="AB60" s="441" t="s">
        <v>190</v>
      </c>
      <c r="AC60" s="441" t="s">
        <v>190</v>
      </c>
      <c r="AD60" s="441" t="s">
        <v>190</v>
      </c>
      <c r="AE60" s="441" t="s">
        <v>190</v>
      </c>
      <c r="AF60" s="441" t="s">
        <v>190</v>
      </c>
      <c r="AG60" s="7"/>
    </row>
    <row r="61" spans="1:33" ht="42" customHeight="1" x14ac:dyDescent="0.25">
      <c r="A61" s="7"/>
      <c r="B61" s="421" t="s">
        <v>173</v>
      </c>
      <c r="C61" s="422" t="s">
        <v>174</v>
      </c>
      <c r="D61" s="421" t="s">
        <v>93</v>
      </c>
      <c r="E61" s="444" t="s">
        <v>190</v>
      </c>
      <c r="F61" s="444" t="s">
        <v>190</v>
      </c>
      <c r="G61" s="444" t="s">
        <v>190</v>
      </c>
      <c r="H61" s="444" t="s">
        <v>190</v>
      </c>
      <c r="I61" s="444" t="s">
        <v>190</v>
      </c>
      <c r="J61" s="444" t="s">
        <v>190</v>
      </c>
      <c r="K61" s="444" t="s">
        <v>190</v>
      </c>
      <c r="L61" s="444" t="s">
        <v>190</v>
      </c>
      <c r="M61" s="444" t="s">
        <v>190</v>
      </c>
      <c r="N61" s="444" t="s">
        <v>190</v>
      </c>
      <c r="O61" s="444" t="s">
        <v>190</v>
      </c>
      <c r="P61" s="444" t="s">
        <v>190</v>
      </c>
      <c r="Q61" s="444" t="s">
        <v>190</v>
      </c>
      <c r="R61" s="444" t="s">
        <v>190</v>
      </c>
      <c r="S61" s="444" t="s">
        <v>190</v>
      </c>
      <c r="T61" s="444" t="s">
        <v>190</v>
      </c>
      <c r="U61" s="444" t="s">
        <v>190</v>
      </c>
      <c r="V61" s="444" t="s">
        <v>190</v>
      </c>
      <c r="W61" s="444" t="s">
        <v>190</v>
      </c>
      <c r="X61" s="444" t="s">
        <v>190</v>
      </c>
      <c r="Y61" s="444" t="s">
        <v>190</v>
      </c>
      <c r="Z61" s="444" t="s">
        <v>190</v>
      </c>
      <c r="AA61" s="444" t="s">
        <v>190</v>
      </c>
      <c r="AB61" s="444" t="s">
        <v>190</v>
      </c>
      <c r="AC61" s="444" t="s">
        <v>190</v>
      </c>
      <c r="AD61" s="444" t="s">
        <v>190</v>
      </c>
      <c r="AE61" s="444" t="s">
        <v>190</v>
      </c>
      <c r="AF61" s="444" t="s">
        <v>190</v>
      </c>
      <c r="AG61" s="7"/>
    </row>
    <row r="62" spans="1:33" ht="42" customHeight="1" x14ac:dyDescent="0.25">
      <c r="A62" s="7"/>
      <c r="B62" s="421" t="s">
        <v>175</v>
      </c>
      <c r="C62" s="422" t="s">
        <v>176</v>
      </c>
      <c r="D62" s="421" t="s">
        <v>93</v>
      </c>
      <c r="E62" s="444" t="s">
        <v>190</v>
      </c>
      <c r="F62" s="444" t="s">
        <v>190</v>
      </c>
      <c r="G62" s="444" t="s">
        <v>190</v>
      </c>
      <c r="H62" s="444" t="s">
        <v>190</v>
      </c>
      <c r="I62" s="444" t="s">
        <v>190</v>
      </c>
      <c r="J62" s="444" t="s">
        <v>190</v>
      </c>
      <c r="K62" s="444" t="s">
        <v>190</v>
      </c>
      <c r="L62" s="444" t="s">
        <v>190</v>
      </c>
      <c r="M62" s="444" t="s">
        <v>190</v>
      </c>
      <c r="N62" s="444" t="s">
        <v>190</v>
      </c>
      <c r="O62" s="444" t="s">
        <v>190</v>
      </c>
      <c r="P62" s="444" t="s">
        <v>190</v>
      </c>
      <c r="Q62" s="444" t="s">
        <v>190</v>
      </c>
      <c r="R62" s="444" t="s">
        <v>190</v>
      </c>
      <c r="S62" s="444" t="s">
        <v>190</v>
      </c>
      <c r="T62" s="444" t="s">
        <v>190</v>
      </c>
      <c r="U62" s="444" t="s">
        <v>190</v>
      </c>
      <c r="V62" s="444" t="s">
        <v>190</v>
      </c>
      <c r="W62" s="444" t="s">
        <v>190</v>
      </c>
      <c r="X62" s="444" t="s">
        <v>190</v>
      </c>
      <c r="Y62" s="444" t="s">
        <v>190</v>
      </c>
      <c r="Z62" s="444" t="s">
        <v>190</v>
      </c>
      <c r="AA62" s="444" t="s">
        <v>190</v>
      </c>
      <c r="AB62" s="444" t="s">
        <v>190</v>
      </c>
      <c r="AC62" s="444" t="s">
        <v>190</v>
      </c>
      <c r="AD62" s="444" t="s">
        <v>190</v>
      </c>
      <c r="AE62" s="444" t="s">
        <v>190</v>
      </c>
      <c r="AF62" s="444" t="s">
        <v>190</v>
      </c>
      <c r="AG62" s="7"/>
    </row>
    <row r="63" spans="1:33" ht="48" customHeight="1" x14ac:dyDescent="0.25">
      <c r="A63" s="7"/>
      <c r="B63" s="394" t="s">
        <v>177</v>
      </c>
      <c r="C63" s="395" t="s">
        <v>178</v>
      </c>
      <c r="D63" s="528" t="s">
        <v>93</v>
      </c>
      <c r="E63" s="478" t="s">
        <v>190</v>
      </c>
      <c r="F63" s="478" t="s">
        <v>190</v>
      </c>
      <c r="G63" s="478" t="s">
        <v>190</v>
      </c>
      <c r="H63" s="478" t="s">
        <v>190</v>
      </c>
      <c r="I63" s="478" t="s">
        <v>190</v>
      </c>
      <c r="J63" s="478" t="s">
        <v>190</v>
      </c>
      <c r="K63" s="478" t="s">
        <v>190</v>
      </c>
      <c r="L63" s="478" t="s">
        <v>190</v>
      </c>
      <c r="M63" s="478" t="s">
        <v>190</v>
      </c>
      <c r="N63" s="478" t="s">
        <v>190</v>
      </c>
      <c r="O63" s="478" t="s">
        <v>190</v>
      </c>
      <c r="P63" s="478" t="s">
        <v>190</v>
      </c>
      <c r="Q63" s="478" t="s">
        <v>190</v>
      </c>
      <c r="R63" s="478" t="s">
        <v>190</v>
      </c>
      <c r="S63" s="478" t="s">
        <v>190</v>
      </c>
      <c r="T63" s="478" t="s">
        <v>190</v>
      </c>
      <c r="U63" s="478" t="s">
        <v>190</v>
      </c>
      <c r="V63" s="478" t="s">
        <v>190</v>
      </c>
      <c r="W63" s="478" t="s">
        <v>190</v>
      </c>
      <c r="X63" s="478" t="s">
        <v>190</v>
      </c>
      <c r="Y63" s="478" t="s">
        <v>190</v>
      </c>
      <c r="Z63" s="478" t="s">
        <v>190</v>
      </c>
      <c r="AA63" s="478" t="s">
        <v>190</v>
      </c>
      <c r="AB63" s="478" t="s">
        <v>190</v>
      </c>
      <c r="AC63" s="478" t="s">
        <v>190</v>
      </c>
      <c r="AD63" s="478" t="s">
        <v>190</v>
      </c>
      <c r="AE63" s="478" t="s">
        <v>190</v>
      </c>
      <c r="AF63" s="478" t="s">
        <v>190</v>
      </c>
      <c r="AG63" s="7"/>
    </row>
    <row r="64" spans="1:33" ht="47.25" x14ac:dyDescent="0.25">
      <c r="A64" s="7"/>
      <c r="B64" s="421" t="s">
        <v>179</v>
      </c>
      <c r="C64" s="422" t="s">
        <v>180</v>
      </c>
      <c r="D64" s="421" t="s">
        <v>93</v>
      </c>
      <c r="E64" s="444" t="s">
        <v>190</v>
      </c>
      <c r="F64" s="444" t="s">
        <v>190</v>
      </c>
      <c r="G64" s="444" t="s">
        <v>190</v>
      </c>
      <c r="H64" s="444" t="s">
        <v>190</v>
      </c>
      <c r="I64" s="444" t="s">
        <v>190</v>
      </c>
      <c r="J64" s="444" t="s">
        <v>190</v>
      </c>
      <c r="K64" s="444" t="s">
        <v>190</v>
      </c>
      <c r="L64" s="444" t="s">
        <v>190</v>
      </c>
      <c r="M64" s="444" t="s">
        <v>190</v>
      </c>
      <c r="N64" s="444" t="s">
        <v>190</v>
      </c>
      <c r="O64" s="444" t="s">
        <v>190</v>
      </c>
      <c r="P64" s="444" t="s">
        <v>190</v>
      </c>
      <c r="Q64" s="444" t="s">
        <v>190</v>
      </c>
      <c r="R64" s="444" t="s">
        <v>190</v>
      </c>
      <c r="S64" s="444" t="s">
        <v>190</v>
      </c>
      <c r="T64" s="444" t="s">
        <v>190</v>
      </c>
      <c r="U64" s="444" t="s">
        <v>190</v>
      </c>
      <c r="V64" s="444" t="s">
        <v>190</v>
      </c>
      <c r="W64" s="444" t="s">
        <v>190</v>
      </c>
      <c r="X64" s="444" t="s">
        <v>190</v>
      </c>
      <c r="Y64" s="444" t="s">
        <v>190</v>
      </c>
      <c r="Z64" s="444" t="s">
        <v>190</v>
      </c>
      <c r="AA64" s="444" t="s">
        <v>190</v>
      </c>
      <c r="AB64" s="444" t="s">
        <v>190</v>
      </c>
      <c r="AC64" s="444" t="s">
        <v>190</v>
      </c>
      <c r="AD64" s="444" t="s">
        <v>190</v>
      </c>
      <c r="AE64" s="444" t="s">
        <v>190</v>
      </c>
      <c r="AF64" s="444" t="s">
        <v>190</v>
      </c>
      <c r="AG64" s="7"/>
    </row>
    <row r="65" spans="1:33" ht="47.25" x14ac:dyDescent="0.25">
      <c r="A65" s="7"/>
      <c r="B65" s="421" t="s">
        <v>181</v>
      </c>
      <c r="C65" s="422" t="s">
        <v>574</v>
      </c>
      <c r="D65" s="421" t="s">
        <v>93</v>
      </c>
      <c r="E65" s="444" t="s">
        <v>190</v>
      </c>
      <c r="F65" s="444" t="s">
        <v>190</v>
      </c>
      <c r="G65" s="444" t="s">
        <v>190</v>
      </c>
      <c r="H65" s="444" t="s">
        <v>190</v>
      </c>
      <c r="I65" s="444" t="s">
        <v>190</v>
      </c>
      <c r="J65" s="444" t="s">
        <v>190</v>
      </c>
      <c r="K65" s="444" t="s">
        <v>190</v>
      </c>
      <c r="L65" s="444" t="s">
        <v>190</v>
      </c>
      <c r="M65" s="444" t="s">
        <v>190</v>
      </c>
      <c r="N65" s="444" t="s">
        <v>190</v>
      </c>
      <c r="O65" s="444" t="s">
        <v>190</v>
      </c>
      <c r="P65" s="444" t="s">
        <v>190</v>
      </c>
      <c r="Q65" s="444" t="s">
        <v>190</v>
      </c>
      <c r="R65" s="444" t="s">
        <v>190</v>
      </c>
      <c r="S65" s="444" t="s">
        <v>190</v>
      </c>
      <c r="T65" s="444" t="s">
        <v>190</v>
      </c>
      <c r="U65" s="444" t="s">
        <v>190</v>
      </c>
      <c r="V65" s="444" t="s">
        <v>190</v>
      </c>
      <c r="W65" s="444" t="s">
        <v>190</v>
      </c>
      <c r="X65" s="444" t="s">
        <v>190</v>
      </c>
      <c r="Y65" s="444" t="s">
        <v>190</v>
      </c>
      <c r="Z65" s="444" t="s">
        <v>190</v>
      </c>
      <c r="AA65" s="444" t="s">
        <v>190</v>
      </c>
      <c r="AB65" s="444" t="s">
        <v>190</v>
      </c>
      <c r="AC65" s="444" t="s">
        <v>190</v>
      </c>
      <c r="AD65" s="444" t="s">
        <v>190</v>
      </c>
      <c r="AE65" s="444" t="s">
        <v>190</v>
      </c>
      <c r="AF65" s="444" t="s">
        <v>190</v>
      </c>
      <c r="AG65" s="7"/>
    </row>
    <row r="66" spans="1:33" ht="48" customHeight="1" x14ac:dyDescent="0.25">
      <c r="A66" s="7"/>
      <c r="B66" s="394" t="s">
        <v>183</v>
      </c>
      <c r="C66" s="395" t="s">
        <v>184</v>
      </c>
      <c r="D66" s="394" t="s">
        <v>93</v>
      </c>
      <c r="E66" s="478" t="s">
        <v>190</v>
      </c>
      <c r="F66" s="478" t="s">
        <v>190</v>
      </c>
      <c r="G66" s="478" t="s">
        <v>190</v>
      </c>
      <c r="H66" s="478" t="s">
        <v>190</v>
      </c>
      <c r="I66" s="478" t="s">
        <v>190</v>
      </c>
      <c r="J66" s="478" t="s">
        <v>190</v>
      </c>
      <c r="K66" s="478" t="s">
        <v>190</v>
      </c>
      <c r="L66" s="478" t="s">
        <v>190</v>
      </c>
      <c r="M66" s="478" t="s">
        <v>190</v>
      </c>
      <c r="N66" s="478" t="s">
        <v>190</v>
      </c>
      <c r="O66" s="478" t="s">
        <v>190</v>
      </c>
      <c r="P66" s="478" t="s">
        <v>190</v>
      </c>
      <c r="Q66" s="478" t="s">
        <v>190</v>
      </c>
      <c r="R66" s="478" t="s">
        <v>190</v>
      </c>
      <c r="S66" s="478" t="s">
        <v>190</v>
      </c>
      <c r="T66" s="478" t="s">
        <v>190</v>
      </c>
      <c r="U66" s="478" t="s">
        <v>190</v>
      </c>
      <c r="V66" s="478" t="s">
        <v>190</v>
      </c>
      <c r="W66" s="478" t="s">
        <v>190</v>
      </c>
      <c r="X66" s="478" t="s">
        <v>190</v>
      </c>
      <c r="Y66" s="478" t="s">
        <v>190</v>
      </c>
      <c r="Z66" s="478" t="s">
        <v>190</v>
      </c>
      <c r="AA66" s="478" t="s">
        <v>190</v>
      </c>
      <c r="AB66" s="478" t="s">
        <v>190</v>
      </c>
      <c r="AC66" s="478" t="s">
        <v>190</v>
      </c>
      <c r="AD66" s="478" t="s">
        <v>190</v>
      </c>
      <c r="AE66" s="478" t="s">
        <v>190</v>
      </c>
      <c r="AF66" s="478" t="s">
        <v>190</v>
      </c>
      <c r="AG66" s="7"/>
    </row>
    <row r="67" spans="1:33" s="511" customFormat="1" ht="33" customHeight="1" x14ac:dyDescent="0.25">
      <c r="B67" s="76" t="s">
        <v>183</v>
      </c>
      <c r="C67" s="399" t="s">
        <v>728</v>
      </c>
      <c r="D67" s="76" t="s">
        <v>727</v>
      </c>
      <c r="E67" s="380" t="s">
        <v>190</v>
      </c>
      <c r="F67" s="380" t="s">
        <v>769</v>
      </c>
      <c r="G67" s="380" t="s">
        <v>190</v>
      </c>
      <c r="H67" s="380" t="s">
        <v>190</v>
      </c>
      <c r="I67" s="380" t="s">
        <v>190</v>
      </c>
      <c r="J67" s="380" t="s">
        <v>190</v>
      </c>
      <c r="K67" s="380" t="s">
        <v>190</v>
      </c>
      <c r="L67" s="380" t="s">
        <v>190</v>
      </c>
      <c r="M67" s="380" t="s">
        <v>648</v>
      </c>
      <c r="N67" s="380" t="s">
        <v>647</v>
      </c>
      <c r="O67" s="380" t="s">
        <v>647</v>
      </c>
      <c r="P67" s="380" t="s">
        <v>647</v>
      </c>
      <c r="Q67" s="380" t="s">
        <v>190</v>
      </c>
      <c r="R67" s="380" t="s">
        <v>190</v>
      </c>
      <c r="S67" s="380" t="s">
        <v>190</v>
      </c>
      <c r="T67" s="380" t="s">
        <v>190</v>
      </c>
      <c r="U67" s="380" t="s">
        <v>190</v>
      </c>
      <c r="V67" s="380" t="s">
        <v>190</v>
      </c>
      <c r="W67" s="380" t="s">
        <v>190</v>
      </c>
      <c r="X67" s="380" t="s">
        <v>190</v>
      </c>
      <c r="Y67" s="380" t="s">
        <v>190</v>
      </c>
      <c r="Z67" s="380" t="s">
        <v>190</v>
      </c>
      <c r="AA67" s="380" t="s">
        <v>190</v>
      </c>
      <c r="AB67" s="380" t="s">
        <v>190</v>
      </c>
      <c r="AC67" s="380" t="s">
        <v>190</v>
      </c>
      <c r="AD67" s="380" t="s">
        <v>779</v>
      </c>
      <c r="AE67" s="380" t="s">
        <v>190</v>
      </c>
      <c r="AF67" s="380" t="s">
        <v>190</v>
      </c>
    </row>
    <row r="68" spans="1:33" s="511" customFormat="1" ht="33" customHeight="1" x14ac:dyDescent="0.25">
      <c r="B68" s="76" t="s">
        <v>183</v>
      </c>
      <c r="C68" s="399" t="s">
        <v>729</v>
      </c>
      <c r="D68" s="76" t="s">
        <v>730</v>
      </c>
      <c r="E68" s="380" t="s">
        <v>190</v>
      </c>
      <c r="F68" s="380" t="s">
        <v>769</v>
      </c>
      <c r="G68" s="380" t="s">
        <v>190</v>
      </c>
      <c r="H68" s="380" t="s">
        <v>190</v>
      </c>
      <c r="I68" s="380" t="s">
        <v>190</v>
      </c>
      <c r="J68" s="380" t="s">
        <v>190</v>
      </c>
      <c r="K68" s="380" t="s">
        <v>190</v>
      </c>
      <c r="L68" s="380" t="s">
        <v>190</v>
      </c>
      <c r="M68" s="380" t="s">
        <v>648</v>
      </c>
      <c r="N68" s="380" t="s">
        <v>647</v>
      </c>
      <c r="O68" s="380" t="s">
        <v>647</v>
      </c>
      <c r="P68" s="380" t="s">
        <v>647</v>
      </c>
      <c r="Q68" s="380" t="s">
        <v>190</v>
      </c>
      <c r="R68" s="380" t="s">
        <v>190</v>
      </c>
      <c r="S68" s="380" t="s">
        <v>190</v>
      </c>
      <c r="T68" s="380" t="s">
        <v>190</v>
      </c>
      <c r="U68" s="380" t="s">
        <v>190</v>
      </c>
      <c r="V68" s="380" t="s">
        <v>190</v>
      </c>
      <c r="W68" s="380" t="s">
        <v>190</v>
      </c>
      <c r="X68" s="380" t="s">
        <v>190</v>
      </c>
      <c r="Y68" s="380" t="s">
        <v>190</v>
      </c>
      <c r="Z68" s="380" t="s">
        <v>190</v>
      </c>
      <c r="AA68" s="380" t="s">
        <v>190</v>
      </c>
      <c r="AB68" s="380" t="s">
        <v>190</v>
      </c>
      <c r="AC68" s="380" t="s">
        <v>190</v>
      </c>
      <c r="AD68" s="380" t="s">
        <v>778</v>
      </c>
      <c r="AE68" s="380" t="s">
        <v>190</v>
      </c>
      <c r="AF68" s="380" t="s">
        <v>190</v>
      </c>
    </row>
    <row r="69" spans="1:33" s="511" customFormat="1" ht="33" customHeight="1" x14ac:dyDescent="0.25">
      <c r="B69" s="76" t="s">
        <v>183</v>
      </c>
      <c r="C69" s="399" t="s">
        <v>712</v>
      </c>
      <c r="D69" s="76" t="s">
        <v>733</v>
      </c>
      <c r="E69" s="380" t="s">
        <v>190</v>
      </c>
      <c r="F69" s="380" t="s">
        <v>769</v>
      </c>
      <c r="G69" s="380" t="s">
        <v>190</v>
      </c>
      <c r="H69" s="380" t="s">
        <v>190</v>
      </c>
      <c r="I69" s="380" t="s">
        <v>190</v>
      </c>
      <c r="J69" s="380" t="s">
        <v>190</v>
      </c>
      <c r="K69" s="380" t="s">
        <v>190</v>
      </c>
      <c r="L69" s="380" t="s">
        <v>190</v>
      </c>
      <c r="M69" s="380" t="s">
        <v>648</v>
      </c>
      <c r="N69" s="380" t="s">
        <v>647</v>
      </c>
      <c r="O69" s="380" t="s">
        <v>647</v>
      </c>
      <c r="P69" s="380" t="s">
        <v>647</v>
      </c>
      <c r="Q69" s="380" t="s">
        <v>190</v>
      </c>
      <c r="R69" s="380" t="s">
        <v>190</v>
      </c>
      <c r="S69" s="380" t="s">
        <v>190</v>
      </c>
      <c r="T69" s="380" t="s">
        <v>190</v>
      </c>
      <c r="U69" s="380" t="s">
        <v>190</v>
      </c>
      <c r="V69" s="380" t="s">
        <v>190</v>
      </c>
      <c r="W69" s="380" t="s">
        <v>190</v>
      </c>
      <c r="X69" s="380" t="s">
        <v>190</v>
      </c>
      <c r="Y69" s="380" t="s">
        <v>190</v>
      </c>
      <c r="Z69" s="380" t="s">
        <v>190</v>
      </c>
      <c r="AA69" s="380" t="s">
        <v>190</v>
      </c>
      <c r="AB69" s="380" t="s">
        <v>190</v>
      </c>
      <c r="AC69" s="380" t="s">
        <v>190</v>
      </c>
      <c r="AD69" s="380" t="s">
        <v>779</v>
      </c>
      <c r="AE69" s="380" t="s">
        <v>190</v>
      </c>
      <c r="AF69" s="380" t="s">
        <v>190</v>
      </c>
    </row>
    <row r="70" spans="1:33" s="712" customFormat="1" ht="33" customHeight="1" x14ac:dyDescent="0.25">
      <c r="B70" s="536" t="s">
        <v>283</v>
      </c>
      <c r="C70" s="537" t="s">
        <v>711</v>
      </c>
      <c r="D70" s="721" t="s">
        <v>829</v>
      </c>
      <c r="E70" s="380" t="s">
        <v>190</v>
      </c>
      <c r="F70" s="380" t="s">
        <v>769</v>
      </c>
      <c r="G70" s="380" t="s">
        <v>190</v>
      </c>
      <c r="H70" s="380" t="s">
        <v>190</v>
      </c>
      <c r="I70" s="380" t="s">
        <v>190</v>
      </c>
      <c r="J70" s="380" t="s">
        <v>190</v>
      </c>
      <c r="K70" s="380" t="s">
        <v>190</v>
      </c>
      <c r="L70" s="380" t="s">
        <v>190</v>
      </c>
      <c r="M70" s="380" t="s">
        <v>648</v>
      </c>
      <c r="N70" s="380" t="s">
        <v>647</v>
      </c>
      <c r="O70" s="380" t="s">
        <v>648</v>
      </c>
      <c r="P70" s="380" t="s">
        <v>648</v>
      </c>
      <c r="Q70" s="380" t="s">
        <v>190</v>
      </c>
      <c r="R70" s="380" t="s">
        <v>190</v>
      </c>
      <c r="S70" s="380" t="s">
        <v>190</v>
      </c>
      <c r="T70" s="380" t="s">
        <v>190</v>
      </c>
      <c r="U70" s="380" t="s">
        <v>190</v>
      </c>
      <c r="V70" s="380" t="s">
        <v>190</v>
      </c>
      <c r="W70" s="380" t="s">
        <v>190</v>
      </c>
      <c r="X70" s="380" t="s">
        <v>190</v>
      </c>
      <c r="Y70" s="380" t="s">
        <v>190</v>
      </c>
      <c r="Z70" s="380" t="s">
        <v>190</v>
      </c>
      <c r="AA70" s="380" t="s">
        <v>190</v>
      </c>
      <c r="AB70" s="380" t="s">
        <v>190</v>
      </c>
      <c r="AC70" s="380" t="s">
        <v>190</v>
      </c>
      <c r="AD70" s="380" t="s">
        <v>800</v>
      </c>
      <c r="AE70" s="380" t="s">
        <v>190</v>
      </c>
      <c r="AF70" s="380" t="s">
        <v>190</v>
      </c>
    </row>
    <row r="71" spans="1:33" s="712" customFormat="1" ht="33" customHeight="1" x14ac:dyDescent="0.25">
      <c r="B71" s="536" t="s">
        <v>283</v>
      </c>
      <c r="C71" s="537" t="s">
        <v>707</v>
      </c>
      <c r="D71" s="721" t="s">
        <v>830</v>
      </c>
      <c r="E71" s="380" t="s">
        <v>190</v>
      </c>
      <c r="F71" s="380" t="s">
        <v>769</v>
      </c>
      <c r="G71" s="380" t="s">
        <v>190</v>
      </c>
      <c r="H71" s="380" t="s">
        <v>190</v>
      </c>
      <c r="I71" s="380" t="s">
        <v>190</v>
      </c>
      <c r="J71" s="380" t="s">
        <v>190</v>
      </c>
      <c r="K71" s="380" t="s">
        <v>190</v>
      </c>
      <c r="L71" s="380" t="s">
        <v>190</v>
      </c>
      <c r="M71" s="380" t="s">
        <v>648</v>
      </c>
      <c r="N71" s="380" t="s">
        <v>647</v>
      </c>
      <c r="O71" s="380" t="s">
        <v>647</v>
      </c>
      <c r="P71" s="380" t="s">
        <v>647</v>
      </c>
      <c r="Q71" s="380" t="s">
        <v>190</v>
      </c>
      <c r="R71" s="380" t="s">
        <v>190</v>
      </c>
      <c r="S71" s="380" t="s">
        <v>190</v>
      </c>
      <c r="T71" s="380" t="s">
        <v>190</v>
      </c>
      <c r="U71" s="380" t="s">
        <v>190</v>
      </c>
      <c r="V71" s="380" t="s">
        <v>190</v>
      </c>
      <c r="W71" s="380" t="s">
        <v>190</v>
      </c>
      <c r="X71" s="380" t="s">
        <v>190</v>
      </c>
      <c r="Y71" s="380" t="s">
        <v>190</v>
      </c>
      <c r="Z71" s="380" t="s">
        <v>190</v>
      </c>
      <c r="AA71" s="380" t="s">
        <v>190</v>
      </c>
      <c r="AB71" s="380" t="s">
        <v>190</v>
      </c>
      <c r="AC71" s="380" t="s">
        <v>190</v>
      </c>
      <c r="AD71" s="380" t="s">
        <v>800</v>
      </c>
      <c r="AE71" s="380" t="s">
        <v>190</v>
      </c>
      <c r="AF71" s="380" t="s">
        <v>190</v>
      </c>
    </row>
    <row r="72" spans="1:33" s="511" customFormat="1" ht="33" customHeight="1" x14ac:dyDescent="0.25">
      <c r="B72" s="76" t="s">
        <v>183</v>
      </c>
      <c r="C72" s="399" t="s">
        <v>1715</v>
      </c>
      <c r="D72" s="76" t="s">
        <v>789</v>
      </c>
      <c r="E72" s="380" t="s">
        <v>190</v>
      </c>
      <c r="F72" s="380" t="s">
        <v>769</v>
      </c>
      <c r="G72" s="380" t="s">
        <v>190</v>
      </c>
      <c r="H72" s="380" t="s">
        <v>190</v>
      </c>
      <c r="I72" s="380" t="s">
        <v>190</v>
      </c>
      <c r="J72" s="380" t="s">
        <v>190</v>
      </c>
      <c r="K72" s="380" t="s">
        <v>190</v>
      </c>
      <c r="L72" s="380" t="s">
        <v>190</v>
      </c>
      <c r="M72" s="380" t="s">
        <v>648</v>
      </c>
      <c r="N72" s="380" t="s">
        <v>647</v>
      </c>
      <c r="O72" s="380" t="s">
        <v>647</v>
      </c>
      <c r="P72" s="380" t="s">
        <v>647</v>
      </c>
      <c r="Q72" s="380" t="s">
        <v>190</v>
      </c>
      <c r="R72" s="380" t="s">
        <v>190</v>
      </c>
      <c r="S72" s="380" t="s">
        <v>190</v>
      </c>
      <c r="T72" s="380" t="s">
        <v>190</v>
      </c>
      <c r="U72" s="380" t="s">
        <v>190</v>
      </c>
      <c r="V72" s="380" t="s">
        <v>190</v>
      </c>
      <c r="W72" s="380" t="s">
        <v>190</v>
      </c>
      <c r="X72" s="380" t="s">
        <v>190</v>
      </c>
      <c r="Y72" s="380" t="s">
        <v>190</v>
      </c>
      <c r="Z72" s="380" t="s">
        <v>190</v>
      </c>
      <c r="AA72" s="380" t="s">
        <v>190</v>
      </c>
      <c r="AB72" s="380" t="s">
        <v>190</v>
      </c>
      <c r="AC72" s="380" t="s">
        <v>190</v>
      </c>
      <c r="AD72" s="380" t="s">
        <v>780</v>
      </c>
      <c r="AE72" s="380" t="s">
        <v>190</v>
      </c>
      <c r="AF72" s="380" t="s">
        <v>190</v>
      </c>
    </row>
    <row r="73" spans="1:33" s="511" customFormat="1" ht="33" customHeight="1" x14ac:dyDescent="0.25">
      <c r="B73" s="76" t="s">
        <v>183</v>
      </c>
      <c r="C73" s="399" t="s">
        <v>743</v>
      </c>
      <c r="D73" s="76" t="s">
        <v>790</v>
      </c>
      <c r="E73" s="380" t="s">
        <v>190</v>
      </c>
      <c r="F73" s="380" t="s">
        <v>769</v>
      </c>
      <c r="G73" s="380" t="s">
        <v>190</v>
      </c>
      <c r="H73" s="380" t="s">
        <v>190</v>
      </c>
      <c r="I73" s="380" t="s">
        <v>190</v>
      </c>
      <c r="J73" s="380" t="s">
        <v>190</v>
      </c>
      <c r="K73" s="380" t="s">
        <v>190</v>
      </c>
      <c r="L73" s="380" t="s">
        <v>190</v>
      </c>
      <c r="M73" s="380" t="s">
        <v>648</v>
      </c>
      <c r="N73" s="380" t="s">
        <v>647</v>
      </c>
      <c r="O73" s="380" t="s">
        <v>647</v>
      </c>
      <c r="P73" s="380" t="s">
        <v>647</v>
      </c>
      <c r="Q73" s="380" t="s">
        <v>190</v>
      </c>
      <c r="R73" s="380" t="s">
        <v>190</v>
      </c>
      <c r="S73" s="380" t="s">
        <v>190</v>
      </c>
      <c r="T73" s="380" t="s">
        <v>190</v>
      </c>
      <c r="U73" s="380" t="s">
        <v>190</v>
      </c>
      <c r="V73" s="380" t="s">
        <v>190</v>
      </c>
      <c r="W73" s="380" t="s">
        <v>190</v>
      </c>
      <c r="X73" s="380" t="s">
        <v>190</v>
      </c>
      <c r="Y73" s="380" t="s">
        <v>190</v>
      </c>
      <c r="Z73" s="380" t="s">
        <v>190</v>
      </c>
      <c r="AA73" s="380" t="s">
        <v>190</v>
      </c>
      <c r="AB73" s="380" t="s">
        <v>190</v>
      </c>
      <c r="AC73" s="380" t="s">
        <v>190</v>
      </c>
      <c r="AD73" s="380" t="s">
        <v>780</v>
      </c>
      <c r="AE73" s="380" t="s">
        <v>190</v>
      </c>
      <c r="AF73" s="380" t="s">
        <v>190</v>
      </c>
    </row>
    <row r="74" spans="1:33" s="511" customFormat="1" ht="33" customHeight="1" x14ac:dyDescent="0.25">
      <c r="B74" s="76" t="s">
        <v>183</v>
      </c>
      <c r="C74" s="399" t="s">
        <v>756</v>
      </c>
      <c r="D74" s="76" t="s">
        <v>791</v>
      </c>
      <c r="E74" s="380" t="s">
        <v>190</v>
      </c>
      <c r="F74" s="380" t="s">
        <v>769</v>
      </c>
      <c r="G74" s="380" t="s">
        <v>190</v>
      </c>
      <c r="H74" s="380" t="s">
        <v>190</v>
      </c>
      <c r="I74" s="380" t="s">
        <v>190</v>
      </c>
      <c r="J74" s="380" t="s">
        <v>190</v>
      </c>
      <c r="K74" s="380" t="s">
        <v>190</v>
      </c>
      <c r="L74" s="380" t="s">
        <v>190</v>
      </c>
      <c r="M74" s="380" t="s">
        <v>648</v>
      </c>
      <c r="N74" s="380" t="s">
        <v>647</v>
      </c>
      <c r="O74" s="380" t="s">
        <v>647</v>
      </c>
      <c r="P74" s="380" t="s">
        <v>647</v>
      </c>
      <c r="Q74" s="380" t="s">
        <v>190</v>
      </c>
      <c r="R74" s="380" t="s">
        <v>190</v>
      </c>
      <c r="S74" s="380" t="s">
        <v>190</v>
      </c>
      <c r="T74" s="380" t="s">
        <v>190</v>
      </c>
      <c r="U74" s="380" t="s">
        <v>190</v>
      </c>
      <c r="V74" s="380" t="s">
        <v>190</v>
      </c>
      <c r="W74" s="380" t="s">
        <v>190</v>
      </c>
      <c r="X74" s="380" t="s">
        <v>190</v>
      </c>
      <c r="Y74" s="380" t="s">
        <v>190</v>
      </c>
      <c r="Z74" s="380" t="s">
        <v>190</v>
      </c>
      <c r="AA74" s="380" t="s">
        <v>190</v>
      </c>
      <c r="AB74" s="380" t="s">
        <v>190</v>
      </c>
      <c r="AC74" s="380" t="s">
        <v>190</v>
      </c>
      <c r="AD74" s="553" t="s">
        <v>781</v>
      </c>
      <c r="AE74" s="380" t="s">
        <v>190</v>
      </c>
      <c r="AF74" s="380" t="s">
        <v>190</v>
      </c>
    </row>
    <row r="75" spans="1:33" s="511" customFormat="1" ht="33" customHeight="1" x14ac:dyDescent="0.25">
      <c r="B75" s="76" t="s">
        <v>183</v>
      </c>
      <c r="C75" s="399" t="s">
        <v>749</v>
      </c>
      <c r="D75" s="76" t="s">
        <v>796</v>
      </c>
      <c r="E75" s="380" t="s">
        <v>190</v>
      </c>
      <c r="F75" s="380" t="s">
        <v>769</v>
      </c>
      <c r="G75" s="380" t="s">
        <v>190</v>
      </c>
      <c r="H75" s="380" t="s">
        <v>190</v>
      </c>
      <c r="I75" s="380" t="s">
        <v>190</v>
      </c>
      <c r="J75" s="380" t="s">
        <v>190</v>
      </c>
      <c r="K75" s="380" t="s">
        <v>190</v>
      </c>
      <c r="L75" s="380" t="s">
        <v>190</v>
      </c>
      <c r="M75" s="380" t="s">
        <v>648</v>
      </c>
      <c r="N75" s="380" t="s">
        <v>647</v>
      </c>
      <c r="O75" s="380" t="s">
        <v>647</v>
      </c>
      <c r="P75" s="380" t="s">
        <v>647</v>
      </c>
      <c r="Q75" s="380" t="s">
        <v>190</v>
      </c>
      <c r="R75" s="380" t="s">
        <v>190</v>
      </c>
      <c r="S75" s="380" t="s">
        <v>190</v>
      </c>
      <c r="T75" s="380" t="s">
        <v>190</v>
      </c>
      <c r="U75" s="380" t="s">
        <v>190</v>
      </c>
      <c r="V75" s="380" t="s">
        <v>190</v>
      </c>
      <c r="W75" s="380" t="s">
        <v>190</v>
      </c>
      <c r="X75" s="380" t="s">
        <v>190</v>
      </c>
      <c r="Y75" s="380" t="s">
        <v>190</v>
      </c>
      <c r="Z75" s="380" t="s">
        <v>190</v>
      </c>
      <c r="AA75" s="380" t="s">
        <v>190</v>
      </c>
      <c r="AB75" s="380" t="s">
        <v>190</v>
      </c>
      <c r="AC75" s="380" t="s">
        <v>190</v>
      </c>
      <c r="AD75" s="553" t="s">
        <v>782</v>
      </c>
      <c r="AE75" s="380" t="s">
        <v>190</v>
      </c>
      <c r="AF75" s="380" t="s">
        <v>190</v>
      </c>
    </row>
    <row r="76" spans="1:33" s="712" customFormat="1" ht="33" customHeight="1" x14ac:dyDescent="0.25">
      <c r="B76" s="388" t="s">
        <v>183</v>
      </c>
      <c r="C76" s="406" t="s">
        <v>805</v>
      </c>
      <c r="D76" s="388" t="s">
        <v>842</v>
      </c>
      <c r="E76" s="380" t="s">
        <v>190</v>
      </c>
      <c r="F76" s="380" t="s">
        <v>769</v>
      </c>
      <c r="G76" s="380" t="s">
        <v>190</v>
      </c>
      <c r="H76" s="380" t="s">
        <v>190</v>
      </c>
      <c r="I76" s="380" t="s">
        <v>190</v>
      </c>
      <c r="J76" s="380" t="s">
        <v>190</v>
      </c>
      <c r="K76" s="380" t="s">
        <v>190</v>
      </c>
      <c r="L76" s="380" t="s">
        <v>190</v>
      </c>
      <c r="M76" s="380" t="s">
        <v>648</v>
      </c>
      <c r="N76" s="380" t="s">
        <v>647</v>
      </c>
      <c r="O76" s="380" t="s">
        <v>647</v>
      </c>
      <c r="P76" s="380" t="s">
        <v>647</v>
      </c>
      <c r="Q76" s="380" t="s">
        <v>190</v>
      </c>
      <c r="R76" s="380" t="s">
        <v>190</v>
      </c>
      <c r="S76" s="380" t="s">
        <v>190</v>
      </c>
      <c r="T76" s="380" t="s">
        <v>190</v>
      </c>
      <c r="U76" s="380" t="s">
        <v>190</v>
      </c>
      <c r="V76" s="380" t="s">
        <v>190</v>
      </c>
      <c r="W76" s="380" t="s">
        <v>190</v>
      </c>
      <c r="X76" s="380" t="s">
        <v>190</v>
      </c>
      <c r="Y76" s="380" t="s">
        <v>190</v>
      </c>
      <c r="Z76" s="380" t="s">
        <v>190</v>
      </c>
      <c r="AA76" s="380" t="s">
        <v>190</v>
      </c>
      <c r="AB76" s="380" t="s">
        <v>190</v>
      </c>
      <c r="AC76" s="380" t="s">
        <v>190</v>
      </c>
      <c r="AD76" s="553" t="s">
        <v>1726</v>
      </c>
      <c r="AE76" s="380" t="s">
        <v>190</v>
      </c>
      <c r="AF76" s="380" t="s">
        <v>190</v>
      </c>
    </row>
    <row r="77" spans="1:33" s="939" customFormat="1" ht="33" customHeight="1" x14ac:dyDescent="0.25">
      <c r="B77" s="388" t="s">
        <v>183</v>
      </c>
      <c r="C77" s="406" t="s">
        <v>1688</v>
      </c>
      <c r="D77" s="388" t="s">
        <v>1718</v>
      </c>
      <c r="E77" s="380" t="s">
        <v>190</v>
      </c>
      <c r="F77" s="380" t="s">
        <v>769</v>
      </c>
      <c r="G77" s="380" t="s">
        <v>190</v>
      </c>
      <c r="H77" s="380" t="s">
        <v>190</v>
      </c>
      <c r="I77" s="380" t="s">
        <v>190</v>
      </c>
      <c r="J77" s="380" t="s">
        <v>190</v>
      </c>
      <c r="K77" s="380" t="s">
        <v>190</v>
      </c>
      <c r="L77" s="380" t="s">
        <v>190</v>
      </c>
      <c r="M77" s="380" t="s">
        <v>648</v>
      </c>
      <c r="N77" s="380" t="s">
        <v>647</v>
      </c>
      <c r="O77" s="380" t="s">
        <v>647</v>
      </c>
      <c r="P77" s="380" t="s">
        <v>647</v>
      </c>
      <c r="Q77" s="380" t="s">
        <v>190</v>
      </c>
      <c r="R77" s="380" t="s">
        <v>190</v>
      </c>
      <c r="S77" s="380" t="s">
        <v>190</v>
      </c>
      <c r="T77" s="380" t="s">
        <v>190</v>
      </c>
      <c r="U77" s="380" t="s">
        <v>190</v>
      </c>
      <c r="V77" s="380" t="s">
        <v>190</v>
      </c>
      <c r="W77" s="380" t="s">
        <v>190</v>
      </c>
      <c r="X77" s="380" t="s">
        <v>190</v>
      </c>
      <c r="Y77" s="380" t="s">
        <v>190</v>
      </c>
      <c r="Z77" s="380" t="s">
        <v>190</v>
      </c>
      <c r="AA77" s="380" t="s">
        <v>190</v>
      </c>
      <c r="AB77" s="380" t="s">
        <v>190</v>
      </c>
      <c r="AC77" s="380" t="s">
        <v>190</v>
      </c>
      <c r="AD77" s="380" t="s">
        <v>779</v>
      </c>
      <c r="AE77" s="380" t="s">
        <v>190</v>
      </c>
      <c r="AF77" s="380" t="s">
        <v>190</v>
      </c>
    </row>
    <row r="78" spans="1:33" s="511" customFormat="1" ht="33" customHeight="1" x14ac:dyDescent="0.25">
      <c r="B78" s="76" t="s">
        <v>183</v>
      </c>
      <c r="C78" s="399" t="s">
        <v>732</v>
      </c>
      <c r="D78" s="76" t="s">
        <v>843</v>
      </c>
      <c r="E78" s="380" t="s">
        <v>190</v>
      </c>
      <c r="F78" s="380" t="s">
        <v>769</v>
      </c>
      <c r="G78" s="380" t="s">
        <v>190</v>
      </c>
      <c r="H78" s="380" t="s">
        <v>190</v>
      </c>
      <c r="I78" s="380" t="s">
        <v>190</v>
      </c>
      <c r="J78" s="380" t="s">
        <v>190</v>
      </c>
      <c r="K78" s="380" t="s">
        <v>190</v>
      </c>
      <c r="L78" s="380" t="s">
        <v>190</v>
      </c>
      <c r="M78" s="380" t="s">
        <v>648</v>
      </c>
      <c r="N78" s="380" t="s">
        <v>647</v>
      </c>
      <c r="O78" s="380" t="s">
        <v>647</v>
      </c>
      <c r="P78" s="380" t="s">
        <v>647</v>
      </c>
      <c r="Q78" s="380" t="s">
        <v>190</v>
      </c>
      <c r="R78" s="380" t="s">
        <v>190</v>
      </c>
      <c r="S78" s="380" t="s">
        <v>190</v>
      </c>
      <c r="T78" s="380" t="s">
        <v>190</v>
      </c>
      <c r="U78" s="380" t="s">
        <v>190</v>
      </c>
      <c r="V78" s="380" t="s">
        <v>190</v>
      </c>
      <c r="W78" s="380" t="s">
        <v>190</v>
      </c>
      <c r="X78" s="380" t="s">
        <v>190</v>
      </c>
      <c r="Y78" s="380" t="s">
        <v>190</v>
      </c>
      <c r="Z78" s="380" t="s">
        <v>190</v>
      </c>
      <c r="AA78" s="380" t="s">
        <v>190</v>
      </c>
      <c r="AB78" s="380" t="s">
        <v>190</v>
      </c>
      <c r="AC78" s="380" t="s">
        <v>190</v>
      </c>
      <c r="AD78" s="380" t="s">
        <v>780</v>
      </c>
      <c r="AE78" s="380" t="s">
        <v>190</v>
      </c>
      <c r="AF78" s="380" t="s">
        <v>190</v>
      </c>
    </row>
    <row r="79" spans="1:33" ht="48" customHeight="1" x14ac:dyDescent="0.25">
      <c r="A79" s="7"/>
      <c r="B79" s="394" t="s">
        <v>185</v>
      </c>
      <c r="C79" s="395" t="s">
        <v>186</v>
      </c>
      <c r="D79" s="394" t="s">
        <v>93</v>
      </c>
      <c r="E79" s="478" t="s">
        <v>190</v>
      </c>
      <c r="F79" s="478" t="s">
        <v>190</v>
      </c>
      <c r="G79" s="478" t="s">
        <v>190</v>
      </c>
      <c r="H79" s="478" t="s">
        <v>190</v>
      </c>
      <c r="I79" s="478" t="s">
        <v>190</v>
      </c>
      <c r="J79" s="478" t="s">
        <v>190</v>
      </c>
      <c r="K79" s="478" t="s">
        <v>190</v>
      </c>
      <c r="L79" s="478" t="s">
        <v>190</v>
      </c>
      <c r="M79" s="478" t="s">
        <v>190</v>
      </c>
      <c r="N79" s="478" t="s">
        <v>190</v>
      </c>
      <c r="O79" s="478" t="s">
        <v>190</v>
      </c>
      <c r="P79" s="478" t="s">
        <v>190</v>
      </c>
      <c r="Q79" s="478" t="s">
        <v>190</v>
      </c>
      <c r="R79" s="478" t="s">
        <v>190</v>
      </c>
      <c r="S79" s="478" t="s">
        <v>190</v>
      </c>
      <c r="T79" s="478" t="s">
        <v>190</v>
      </c>
      <c r="U79" s="478" t="s">
        <v>190</v>
      </c>
      <c r="V79" s="478" t="s">
        <v>190</v>
      </c>
      <c r="W79" s="478" t="s">
        <v>190</v>
      </c>
      <c r="X79" s="478" t="s">
        <v>190</v>
      </c>
      <c r="Y79" s="478" t="s">
        <v>190</v>
      </c>
      <c r="Z79" s="478" t="s">
        <v>190</v>
      </c>
      <c r="AA79" s="478" t="s">
        <v>190</v>
      </c>
      <c r="AB79" s="478" t="s">
        <v>190</v>
      </c>
      <c r="AC79" s="478" t="s">
        <v>190</v>
      </c>
      <c r="AD79" s="478" t="s">
        <v>190</v>
      </c>
      <c r="AE79" s="478" t="s">
        <v>190</v>
      </c>
      <c r="AF79" s="478" t="s">
        <v>190</v>
      </c>
      <c r="AG79" s="7"/>
    </row>
    <row r="80" spans="1:33" ht="48" customHeight="1" x14ac:dyDescent="0.25">
      <c r="A80" s="7"/>
      <c r="B80" s="394" t="s">
        <v>187</v>
      </c>
      <c r="C80" s="395" t="s">
        <v>188</v>
      </c>
      <c r="D80" s="394" t="s">
        <v>93</v>
      </c>
      <c r="E80" s="478" t="s">
        <v>190</v>
      </c>
      <c r="F80" s="478" t="s">
        <v>190</v>
      </c>
      <c r="G80" s="478" t="s">
        <v>190</v>
      </c>
      <c r="H80" s="478" t="s">
        <v>190</v>
      </c>
      <c r="I80" s="478" t="s">
        <v>190</v>
      </c>
      <c r="J80" s="478" t="s">
        <v>190</v>
      </c>
      <c r="K80" s="478" t="s">
        <v>190</v>
      </c>
      <c r="L80" s="478" t="s">
        <v>190</v>
      </c>
      <c r="M80" s="478" t="s">
        <v>190</v>
      </c>
      <c r="N80" s="478" t="s">
        <v>190</v>
      </c>
      <c r="O80" s="478" t="s">
        <v>190</v>
      </c>
      <c r="P80" s="478" t="s">
        <v>190</v>
      </c>
      <c r="Q80" s="478" t="s">
        <v>190</v>
      </c>
      <c r="R80" s="478" t="s">
        <v>190</v>
      </c>
      <c r="S80" s="478" t="s">
        <v>190</v>
      </c>
      <c r="T80" s="478" t="s">
        <v>190</v>
      </c>
      <c r="U80" s="478" t="s">
        <v>190</v>
      </c>
      <c r="V80" s="478" t="s">
        <v>190</v>
      </c>
      <c r="W80" s="478" t="s">
        <v>190</v>
      </c>
      <c r="X80" s="478" t="s">
        <v>190</v>
      </c>
      <c r="Y80" s="478" t="s">
        <v>190</v>
      </c>
      <c r="Z80" s="478" t="s">
        <v>190</v>
      </c>
      <c r="AA80" s="478" t="s">
        <v>190</v>
      </c>
      <c r="AB80" s="478" t="s">
        <v>190</v>
      </c>
      <c r="AC80" s="478" t="s">
        <v>190</v>
      </c>
      <c r="AD80" s="478" t="s">
        <v>190</v>
      </c>
      <c r="AE80" s="478" t="s">
        <v>190</v>
      </c>
      <c r="AF80" s="478" t="s">
        <v>190</v>
      </c>
      <c r="AG80" s="7"/>
    </row>
    <row r="81" spans="1:33" s="511" customFormat="1" ht="33" customHeight="1" x14ac:dyDescent="0.25">
      <c r="B81" s="76" t="s">
        <v>187</v>
      </c>
      <c r="C81" s="399" t="s">
        <v>713</v>
      </c>
      <c r="D81" s="76" t="s">
        <v>794</v>
      </c>
      <c r="E81" s="380" t="s">
        <v>190</v>
      </c>
      <c r="F81" s="380" t="s">
        <v>770</v>
      </c>
      <c r="G81" s="380" t="s">
        <v>190</v>
      </c>
      <c r="H81" s="380" t="s">
        <v>190</v>
      </c>
      <c r="I81" s="380" t="s">
        <v>190</v>
      </c>
      <c r="J81" s="380" t="s">
        <v>190</v>
      </c>
      <c r="K81" s="380" t="s">
        <v>190</v>
      </c>
      <c r="L81" s="380" t="s">
        <v>190</v>
      </c>
      <c r="M81" s="380" t="s">
        <v>647</v>
      </c>
      <c r="N81" s="380" t="s">
        <v>647</v>
      </c>
      <c r="O81" s="380" t="s">
        <v>647</v>
      </c>
      <c r="P81" s="380" t="s">
        <v>647</v>
      </c>
      <c r="Q81" s="380" t="s">
        <v>190</v>
      </c>
      <c r="R81" s="380" t="s">
        <v>190</v>
      </c>
      <c r="S81" s="380" t="s">
        <v>190</v>
      </c>
      <c r="T81" s="380" t="s">
        <v>190</v>
      </c>
      <c r="U81" s="380" t="s">
        <v>190</v>
      </c>
      <c r="V81" s="380" t="s">
        <v>190</v>
      </c>
      <c r="W81" s="380" t="s">
        <v>190</v>
      </c>
      <c r="X81" s="380" t="s">
        <v>190</v>
      </c>
      <c r="Y81" s="380" t="s">
        <v>190</v>
      </c>
      <c r="Z81" s="380" t="s">
        <v>190</v>
      </c>
      <c r="AA81" s="380" t="s">
        <v>190</v>
      </c>
      <c r="AB81" s="380" t="s">
        <v>190</v>
      </c>
      <c r="AC81" s="380" t="s">
        <v>190</v>
      </c>
      <c r="AD81" s="380" t="s">
        <v>783</v>
      </c>
      <c r="AE81" s="380" t="s">
        <v>190</v>
      </c>
      <c r="AF81" s="380" t="s">
        <v>190</v>
      </c>
    </row>
    <row r="82" spans="1:33" s="511" customFormat="1" ht="33" customHeight="1" x14ac:dyDescent="0.25">
      <c r="B82" s="76" t="s">
        <v>187</v>
      </c>
      <c r="C82" s="399" t="s">
        <v>714</v>
      </c>
      <c r="D82" s="76" t="s">
        <v>844</v>
      </c>
      <c r="E82" s="380" t="s">
        <v>190</v>
      </c>
      <c r="F82" s="380" t="s">
        <v>770</v>
      </c>
      <c r="G82" s="380" t="s">
        <v>190</v>
      </c>
      <c r="H82" s="380" t="s">
        <v>190</v>
      </c>
      <c r="I82" s="380" t="s">
        <v>190</v>
      </c>
      <c r="J82" s="380" t="s">
        <v>190</v>
      </c>
      <c r="K82" s="380" t="s">
        <v>190</v>
      </c>
      <c r="L82" s="380" t="s">
        <v>190</v>
      </c>
      <c r="M82" s="380" t="s">
        <v>647</v>
      </c>
      <c r="N82" s="380" t="s">
        <v>647</v>
      </c>
      <c r="O82" s="380" t="s">
        <v>647</v>
      </c>
      <c r="P82" s="380" t="s">
        <v>647</v>
      </c>
      <c r="Q82" s="380" t="s">
        <v>190</v>
      </c>
      <c r="R82" s="380" t="s">
        <v>190</v>
      </c>
      <c r="S82" s="380" t="s">
        <v>190</v>
      </c>
      <c r="T82" s="380" t="s">
        <v>190</v>
      </c>
      <c r="U82" s="380" t="s">
        <v>190</v>
      </c>
      <c r="V82" s="380" t="s">
        <v>190</v>
      </c>
      <c r="W82" s="380" t="s">
        <v>190</v>
      </c>
      <c r="X82" s="380" t="s">
        <v>190</v>
      </c>
      <c r="Y82" s="380" t="s">
        <v>190</v>
      </c>
      <c r="Z82" s="380" t="s">
        <v>190</v>
      </c>
      <c r="AA82" s="380" t="s">
        <v>190</v>
      </c>
      <c r="AB82" s="380" t="s">
        <v>190</v>
      </c>
      <c r="AC82" s="380" t="s">
        <v>190</v>
      </c>
      <c r="AD82" s="380" t="s">
        <v>783</v>
      </c>
      <c r="AE82" s="380" t="s">
        <v>190</v>
      </c>
      <c r="AF82" s="380" t="s">
        <v>190</v>
      </c>
    </row>
    <row r="83" spans="1:33" s="511" customFormat="1" ht="33" customHeight="1" x14ac:dyDescent="0.25">
      <c r="B83" s="76" t="s">
        <v>187</v>
      </c>
      <c r="C83" s="399" t="s">
        <v>715</v>
      </c>
      <c r="D83" s="76" t="s">
        <v>845</v>
      </c>
      <c r="E83" s="380" t="s">
        <v>190</v>
      </c>
      <c r="F83" s="380" t="s">
        <v>770</v>
      </c>
      <c r="G83" s="380" t="s">
        <v>190</v>
      </c>
      <c r="H83" s="380" t="s">
        <v>190</v>
      </c>
      <c r="I83" s="380" t="s">
        <v>190</v>
      </c>
      <c r="J83" s="380" t="s">
        <v>190</v>
      </c>
      <c r="K83" s="380" t="s">
        <v>190</v>
      </c>
      <c r="L83" s="380" t="s">
        <v>190</v>
      </c>
      <c r="M83" s="380" t="s">
        <v>647</v>
      </c>
      <c r="N83" s="380" t="s">
        <v>647</v>
      </c>
      <c r="O83" s="380" t="s">
        <v>647</v>
      </c>
      <c r="P83" s="380" t="s">
        <v>647</v>
      </c>
      <c r="Q83" s="380" t="s">
        <v>190</v>
      </c>
      <c r="R83" s="380" t="s">
        <v>190</v>
      </c>
      <c r="S83" s="380" t="s">
        <v>190</v>
      </c>
      <c r="T83" s="380" t="s">
        <v>190</v>
      </c>
      <c r="U83" s="380" t="s">
        <v>190</v>
      </c>
      <c r="V83" s="380" t="s">
        <v>190</v>
      </c>
      <c r="W83" s="380" t="s">
        <v>190</v>
      </c>
      <c r="X83" s="380" t="s">
        <v>190</v>
      </c>
      <c r="Y83" s="380" t="s">
        <v>190</v>
      </c>
      <c r="Z83" s="380" t="s">
        <v>190</v>
      </c>
      <c r="AA83" s="380" t="s">
        <v>190</v>
      </c>
      <c r="AB83" s="380" t="s">
        <v>190</v>
      </c>
      <c r="AC83" s="380" t="s">
        <v>190</v>
      </c>
      <c r="AD83" s="380" t="s">
        <v>783</v>
      </c>
      <c r="AE83" s="380" t="s">
        <v>190</v>
      </c>
      <c r="AF83" s="380" t="s">
        <v>190</v>
      </c>
    </row>
    <row r="84" spans="1:33" s="511" customFormat="1" ht="33" customHeight="1" x14ac:dyDescent="0.25">
      <c r="B84" s="76" t="s">
        <v>187</v>
      </c>
      <c r="C84" s="544" t="s">
        <v>761</v>
      </c>
      <c r="D84" s="380" t="s">
        <v>847</v>
      </c>
      <c r="E84" s="380" t="s">
        <v>190</v>
      </c>
      <c r="F84" s="380" t="s">
        <v>770</v>
      </c>
      <c r="G84" s="380" t="s">
        <v>190</v>
      </c>
      <c r="H84" s="380" t="s">
        <v>190</v>
      </c>
      <c r="I84" s="380" t="s">
        <v>190</v>
      </c>
      <c r="J84" s="380" t="s">
        <v>190</v>
      </c>
      <c r="K84" s="380" t="s">
        <v>190</v>
      </c>
      <c r="L84" s="380" t="s">
        <v>190</v>
      </c>
      <c r="M84" s="380" t="s">
        <v>647</v>
      </c>
      <c r="N84" s="380" t="s">
        <v>647</v>
      </c>
      <c r="O84" s="380" t="s">
        <v>647</v>
      </c>
      <c r="P84" s="380" t="s">
        <v>647</v>
      </c>
      <c r="Q84" s="380" t="s">
        <v>190</v>
      </c>
      <c r="R84" s="380" t="s">
        <v>190</v>
      </c>
      <c r="S84" s="380" t="s">
        <v>190</v>
      </c>
      <c r="T84" s="380" t="s">
        <v>190</v>
      </c>
      <c r="U84" s="380" t="s">
        <v>190</v>
      </c>
      <c r="V84" s="380" t="s">
        <v>190</v>
      </c>
      <c r="W84" s="380" t="s">
        <v>190</v>
      </c>
      <c r="X84" s="380" t="s">
        <v>190</v>
      </c>
      <c r="Y84" s="380" t="s">
        <v>190</v>
      </c>
      <c r="Z84" s="380" t="s">
        <v>190</v>
      </c>
      <c r="AA84" s="380" t="s">
        <v>190</v>
      </c>
      <c r="AB84" s="380" t="s">
        <v>190</v>
      </c>
      <c r="AC84" s="380" t="s">
        <v>190</v>
      </c>
      <c r="AD84" s="380" t="s">
        <v>783</v>
      </c>
      <c r="AE84" s="380" t="s">
        <v>190</v>
      </c>
      <c r="AF84" s="380" t="s">
        <v>190</v>
      </c>
    </row>
    <row r="85" spans="1:33" x14ac:dyDescent="0.25">
      <c r="A85" s="7"/>
      <c r="AG85" s="7"/>
    </row>
  </sheetData>
  <sheetProtection formatCells="0" formatColumns="0" formatRows="0" insertColumns="0" insertRows="0" insertHyperlinks="0" deleteColumns="0" deleteRows="0" sort="0" autoFilter="0" pivotTables="0"/>
  <autoFilter ref="B14:AI84" xr:uid="{00000000-0009-0000-0000-000011000000}"/>
  <mergeCells count="33">
    <mergeCell ref="B9:AF9"/>
    <mergeCell ref="B4:AF4"/>
    <mergeCell ref="B5:O5"/>
    <mergeCell ref="B6:AF6"/>
    <mergeCell ref="B7:AF7"/>
    <mergeCell ref="B8:AF8"/>
    <mergeCell ref="B10:AD10"/>
    <mergeCell ref="B11:B13"/>
    <mergeCell ref="C11:C13"/>
    <mergeCell ref="D11:D13"/>
    <mergeCell ref="E11:E13"/>
    <mergeCell ref="F11:F13"/>
    <mergeCell ref="G11:G13"/>
    <mergeCell ref="H11:H13"/>
    <mergeCell ref="I11:L11"/>
    <mergeCell ref="M11:N12"/>
    <mergeCell ref="I12:I13"/>
    <mergeCell ref="J12:J13"/>
    <mergeCell ref="K12:K13"/>
    <mergeCell ref="L12:L13"/>
    <mergeCell ref="V12:W12"/>
    <mergeCell ref="O11:O13"/>
    <mergeCell ref="P11:P13"/>
    <mergeCell ref="Q11:Q13"/>
    <mergeCell ref="R11:S12"/>
    <mergeCell ref="T11:T13"/>
    <mergeCell ref="U11:U13"/>
    <mergeCell ref="Z12:AA12"/>
    <mergeCell ref="V11:AA11"/>
    <mergeCell ref="AB11:AC12"/>
    <mergeCell ref="AD11:AD13"/>
    <mergeCell ref="AE11:AF12"/>
    <mergeCell ref="X12:Y12"/>
  </mergeCells>
  <conditionalFormatting sqref="C39:C46 D39:D48 B34:B46">
    <cfRule type="containsText" dxfId="111" priority="29" operator="containsText" text="Наименование инвестиционного проекта">
      <formula>NOT(ISERROR(SEARCH("Наименование инвестиционного проекта",B34)))</formula>
    </cfRule>
  </conditionalFormatting>
  <conditionalFormatting sqref="B63:C63 B64:D69 D15:D24 C34:D37 B49:D50 B47:C48 D58:D59 D51:D53 B60:D62 B54:D57 B72:D75 B78:D83">
    <cfRule type="containsText" dxfId="110" priority="44" operator="containsText" text="Наименование инвестиционного проекта">
      <formula>NOT(ISERROR(SEARCH("Наименование инвестиционного проекта",B15)))</formula>
    </cfRule>
  </conditionalFormatting>
  <conditionalFormatting sqref="B63:C63 D58:D59 B60:D62 D15:D24 B26:C27 D51:D53 B54:D57 B39:D50 B38 B33:D37 B64:D75 B78:D83">
    <cfRule type="cellIs" dxfId="109" priority="42" operator="equal">
      <formula>0</formula>
    </cfRule>
  </conditionalFormatting>
  <conditionalFormatting sqref="B15:C15 B24:C24 B23">
    <cfRule type="cellIs" dxfId="108" priority="41" operator="equal">
      <formula>0</formula>
    </cfRule>
  </conditionalFormatting>
  <conditionalFormatting sqref="B25">
    <cfRule type="cellIs" dxfId="107" priority="40" operator="equal">
      <formula>0</formula>
    </cfRule>
  </conditionalFormatting>
  <conditionalFormatting sqref="B28 D28 B31:D32 B29:C30">
    <cfRule type="cellIs" dxfId="106" priority="39" operator="equal">
      <formula>0</formula>
    </cfRule>
  </conditionalFormatting>
  <conditionalFormatting sqref="B51:C51">
    <cfRule type="cellIs" dxfId="105" priority="37" operator="equal">
      <formula>0</formula>
    </cfRule>
  </conditionalFormatting>
  <conditionalFormatting sqref="B52:C53">
    <cfRule type="cellIs" dxfId="104" priority="36" operator="equal">
      <formula>0</formula>
    </cfRule>
  </conditionalFormatting>
  <conditionalFormatting sqref="C25">
    <cfRule type="cellIs" dxfId="103" priority="35" operator="equal">
      <formula>0</formula>
    </cfRule>
  </conditionalFormatting>
  <conditionalFormatting sqref="C28">
    <cfRule type="cellIs" dxfId="102" priority="34" operator="equal">
      <formula>0</formula>
    </cfRule>
  </conditionalFormatting>
  <conditionalFormatting sqref="C22:C23">
    <cfRule type="cellIs" dxfId="101" priority="33" operator="equal">
      <formula>0</formula>
    </cfRule>
  </conditionalFormatting>
  <conditionalFormatting sqref="B58:C58">
    <cfRule type="cellIs" dxfId="100" priority="32" operator="equal">
      <formula>0</formula>
    </cfRule>
  </conditionalFormatting>
  <conditionalFormatting sqref="B59:C59">
    <cfRule type="cellIs" dxfId="99" priority="31" operator="equal">
      <formula>0</formula>
    </cfRule>
  </conditionalFormatting>
  <conditionalFormatting sqref="D63">
    <cfRule type="cellIs" dxfId="98" priority="30" operator="equal">
      <formula>0</formula>
    </cfRule>
  </conditionalFormatting>
  <conditionalFormatting sqref="B15">
    <cfRule type="cellIs" dxfId="97" priority="28" operator="equal">
      <formula>0</formula>
    </cfRule>
  </conditionalFormatting>
  <conditionalFormatting sqref="D26:D27">
    <cfRule type="cellIs" dxfId="96" priority="26" operator="equal">
      <formula>0</formula>
    </cfRule>
  </conditionalFormatting>
  <conditionalFormatting sqref="D29:D30">
    <cfRule type="cellIs" dxfId="95" priority="27" operator="equal">
      <formula>0</formula>
    </cfRule>
  </conditionalFormatting>
  <conditionalFormatting sqref="D25">
    <cfRule type="containsText" dxfId="94" priority="25" operator="containsText" text="Наименование инвестиционного проекта">
      <formula>NOT(ISERROR(SEARCH("Наименование инвестиционного проекта",D25)))</formula>
    </cfRule>
  </conditionalFormatting>
  <conditionalFormatting sqref="D25">
    <cfRule type="cellIs" dxfId="93" priority="24" operator="equal">
      <formula>0</formula>
    </cfRule>
  </conditionalFormatting>
  <conditionalFormatting sqref="B84">
    <cfRule type="containsText" dxfId="92" priority="20" operator="containsText" text="Наименование инвестиционного проекта">
      <formula>NOT(ISERROR(SEARCH("Наименование инвестиционного проекта",B84)))</formula>
    </cfRule>
  </conditionalFormatting>
  <conditionalFormatting sqref="B84">
    <cfRule type="cellIs" dxfId="91" priority="19" operator="equal">
      <formula>0</formula>
    </cfRule>
  </conditionalFormatting>
  <conditionalFormatting sqref="C84">
    <cfRule type="cellIs" dxfId="90" priority="18" operator="equal">
      <formula>0</formula>
    </cfRule>
  </conditionalFormatting>
  <conditionalFormatting sqref="C38">
    <cfRule type="cellIs" dxfId="89" priority="17" operator="equal">
      <formula>0</formula>
    </cfRule>
  </conditionalFormatting>
  <conditionalFormatting sqref="D38">
    <cfRule type="containsText" dxfId="88" priority="16" operator="containsText" text="Наименование инвестиционного проекта">
      <formula>NOT(ISERROR(SEARCH("Наименование инвестиционного проекта",D38)))</formula>
    </cfRule>
  </conditionalFormatting>
  <conditionalFormatting sqref="D38">
    <cfRule type="cellIs" dxfId="87" priority="13" operator="equal">
      <formula>0</formula>
    </cfRule>
  </conditionalFormatting>
  <conditionalFormatting sqref="D84">
    <cfRule type="containsText" dxfId="86" priority="12" operator="containsText" text="Наименование инвестиционного проекта">
      <formula>NOT(ISERROR(SEARCH("Наименование инвестиционного проекта",D84)))</formula>
    </cfRule>
  </conditionalFormatting>
  <conditionalFormatting sqref="D84">
    <cfRule type="cellIs" dxfId="85" priority="11" operator="equal">
      <formula>0</formula>
    </cfRule>
  </conditionalFormatting>
  <conditionalFormatting sqref="B76:D77">
    <cfRule type="cellIs" dxfId="84" priority="1" operator="equal">
      <formula>0</formula>
    </cfRule>
  </conditionalFormatting>
  <conditionalFormatting sqref="B76:D77">
    <cfRule type="containsText" dxfId="83" priority="2" operator="containsText" text="Наименование инвестиционного проекта">
      <formula>NOT(ISERROR(SEARCH("Наименование инвестиционного проекта",B76)))</formula>
    </cfRule>
  </conditionalFormatting>
  <pageMargins left="0.70866141732283472" right="0.70866141732283472" top="0.74803149606299213" bottom="0.74803149606299213" header="0.31496062992125984" footer="0.31496062992125984"/>
  <pageSetup paperSize="8" scale="30" fitToWidth="2" orientation="landscape" r:id="rId1"/>
  <headerFooter differentFirst="1">
    <oddHeader>&amp;C&amp;P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pageSetUpPr fitToPage="1"/>
  </sheetPr>
  <dimension ref="A1:AF73"/>
  <sheetViews>
    <sheetView view="pageBreakPreview" zoomScale="70" zoomScaleNormal="100" zoomScaleSheetLayoutView="70" workbookViewId="0">
      <pane xSplit="3" ySplit="14" topLeftCell="D37" activePane="bottomRight" state="frozen"/>
      <selection activeCell="A11" sqref="A11"/>
      <selection pane="topRight" activeCell="D11" sqref="D11"/>
      <selection pane="bottomLeft" activeCell="A15" sqref="A15"/>
      <selection pane="bottomRight" activeCell="F11" sqref="F11:F12"/>
    </sheetView>
  </sheetViews>
  <sheetFormatPr defaultRowHeight="15" x14ac:dyDescent="0.25"/>
  <cols>
    <col min="1" max="1" width="6" style="292" customWidth="1"/>
    <col min="2" max="2" width="11.28515625" style="292" customWidth="1"/>
    <col min="3" max="3" width="118.7109375" style="293" customWidth="1"/>
    <col min="4" max="4" width="25" style="293" customWidth="1"/>
    <col min="5" max="5" width="23" style="293" customWidth="1"/>
    <col min="6" max="6" width="20.42578125" style="293" customWidth="1"/>
    <col min="7" max="7" width="35.5703125" style="293" customWidth="1"/>
    <col min="8" max="8" width="33.28515625" style="293" customWidth="1"/>
    <col min="9" max="9" width="36.5703125" style="293" customWidth="1"/>
    <col min="10" max="10" width="37" style="293" customWidth="1"/>
    <col min="11" max="11" width="24.140625" style="294" customWidth="1"/>
    <col min="12" max="12" width="27.28515625" style="294" customWidth="1"/>
    <col min="13" max="13" width="5" style="293" customWidth="1"/>
    <col min="14" max="14" width="9.28515625" style="293" customWidth="1"/>
    <col min="15" max="15" width="13.85546875" style="293" customWidth="1"/>
    <col min="16" max="244" width="9.140625" style="292"/>
    <col min="245" max="245" width="4.42578125" style="292" bestFit="1" customWidth="1"/>
    <col min="246" max="246" width="18.28515625" style="292" bestFit="1" customWidth="1"/>
    <col min="247" max="247" width="19" style="292" bestFit="1" customWidth="1"/>
    <col min="248" max="248" width="15.42578125" style="292" bestFit="1" customWidth="1"/>
    <col min="249" max="250" width="12.42578125" style="292" bestFit="1" customWidth="1"/>
    <col min="251" max="251" width="7.140625" style="292" bestFit="1" customWidth="1"/>
    <col min="252" max="252" width="10.140625" style="292" bestFit="1" customWidth="1"/>
    <col min="253" max="253" width="15.85546875" style="292" bestFit="1" customWidth="1"/>
    <col min="254" max="254" width="15.140625" style="292" bestFit="1" customWidth="1"/>
    <col min="255" max="255" width="18.28515625" style="292" bestFit="1" customWidth="1"/>
    <col min="256" max="256" width="13.28515625" style="292" bestFit="1" customWidth="1"/>
    <col min="257" max="257" width="19.28515625" style="292" customWidth="1"/>
    <col min="258" max="258" width="15.140625" style="292" customWidth="1"/>
    <col min="259" max="259" width="21" style="292" bestFit="1" customWidth="1"/>
    <col min="260" max="260" width="17.140625" style="292" bestFit="1" customWidth="1"/>
    <col min="261" max="261" width="16.85546875" style="292" bestFit="1" customWidth="1"/>
    <col min="262" max="262" width="16.7109375" style="292" bestFit="1" customWidth="1"/>
    <col min="263" max="263" width="15.7109375" style="292" bestFit="1" customWidth="1"/>
    <col min="264" max="264" width="16.28515625" style="292" bestFit="1" customWidth="1"/>
    <col min="265" max="265" width="17.28515625" style="292" customWidth="1"/>
    <col min="266" max="266" width="23.42578125" style="292" bestFit="1" customWidth="1"/>
    <col min="267" max="267" width="31.85546875" style="292" bestFit="1" customWidth="1"/>
    <col min="268" max="268" width="7.85546875" style="292" bestFit="1" customWidth="1"/>
    <col min="269" max="269" width="5.7109375" style="292" bestFit="1" customWidth="1"/>
    <col min="270" max="270" width="9.140625" style="292" bestFit="1" customWidth="1"/>
    <col min="271" max="271" width="13.5703125" style="292" bestFit="1" customWidth="1"/>
    <col min="272" max="500" width="9.140625" style="292"/>
    <col min="501" max="501" width="4.42578125" style="292" bestFit="1" customWidth="1"/>
    <col min="502" max="502" width="18.28515625" style="292" bestFit="1" customWidth="1"/>
    <col min="503" max="503" width="19" style="292" bestFit="1" customWidth="1"/>
    <col min="504" max="504" width="15.42578125" style="292" bestFit="1" customWidth="1"/>
    <col min="505" max="506" width="12.42578125" style="292" bestFit="1" customWidth="1"/>
    <col min="507" max="507" width="7.140625" style="292" bestFit="1" customWidth="1"/>
    <col min="508" max="508" width="10.140625" style="292" bestFit="1" customWidth="1"/>
    <col min="509" max="509" width="15.85546875" style="292" bestFit="1" customWidth="1"/>
    <col min="510" max="510" width="15.140625" style="292" bestFit="1" customWidth="1"/>
    <col min="511" max="511" width="18.28515625" style="292" bestFit="1" customWidth="1"/>
    <col min="512" max="512" width="13.28515625" style="292" bestFit="1" customWidth="1"/>
    <col min="513" max="513" width="19.28515625" style="292" customWidth="1"/>
    <col min="514" max="514" width="15.140625" style="292" customWidth="1"/>
    <col min="515" max="515" width="21" style="292" bestFit="1" customWidth="1"/>
    <col min="516" max="516" width="17.140625" style="292" bestFit="1" customWidth="1"/>
    <col min="517" max="517" width="16.85546875" style="292" bestFit="1" customWidth="1"/>
    <col min="518" max="518" width="16.7109375" style="292" bestFit="1" customWidth="1"/>
    <col min="519" max="519" width="15.7109375" style="292" bestFit="1" customWidth="1"/>
    <col min="520" max="520" width="16.28515625" style="292" bestFit="1" customWidth="1"/>
    <col min="521" max="521" width="17.28515625" style="292" customWidth="1"/>
    <col min="522" max="522" width="23.42578125" style="292" bestFit="1" customWidth="1"/>
    <col min="523" max="523" width="31.85546875" style="292" bestFit="1" customWidth="1"/>
    <col min="524" max="524" width="7.85546875" style="292" bestFit="1" customWidth="1"/>
    <col min="525" max="525" width="5.7109375" style="292" bestFit="1" customWidth="1"/>
    <col min="526" max="526" width="9.140625" style="292" bestFit="1" customWidth="1"/>
    <col min="527" max="527" width="13.5703125" style="292" bestFit="1" customWidth="1"/>
    <col min="528" max="756" width="9.140625" style="292"/>
    <col min="757" max="757" width="4.42578125" style="292" bestFit="1" customWidth="1"/>
    <col min="758" max="758" width="18.28515625" style="292" bestFit="1" customWidth="1"/>
    <col min="759" max="759" width="19" style="292" bestFit="1" customWidth="1"/>
    <col min="760" max="760" width="15.42578125" style="292" bestFit="1" customWidth="1"/>
    <col min="761" max="762" width="12.42578125" style="292" bestFit="1" customWidth="1"/>
    <col min="763" max="763" width="7.140625" style="292" bestFit="1" customWidth="1"/>
    <col min="764" max="764" width="10.140625" style="292" bestFit="1" customWidth="1"/>
    <col min="765" max="765" width="15.85546875" style="292" bestFit="1" customWidth="1"/>
    <col min="766" max="766" width="15.140625" style="292" bestFit="1" customWidth="1"/>
    <col min="767" max="767" width="18.28515625" style="292" bestFit="1" customWidth="1"/>
    <col min="768" max="768" width="13.28515625" style="292" bestFit="1" customWidth="1"/>
    <col min="769" max="769" width="19.28515625" style="292" customWidth="1"/>
    <col min="770" max="770" width="15.140625" style="292" customWidth="1"/>
    <col min="771" max="771" width="21" style="292" bestFit="1" customWidth="1"/>
    <col min="772" max="772" width="17.140625" style="292" bestFit="1" customWidth="1"/>
    <col min="773" max="773" width="16.85546875" style="292" bestFit="1" customWidth="1"/>
    <col min="774" max="774" width="16.7109375" style="292" bestFit="1" customWidth="1"/>
    <col min="775" max="775" width="15.7109375" style="292" bestFit="1" customWidth="1"/>
    <col min="776" max="776" width="16.28515625" style="292" bestFit="1" customWidth="1"/>
    <col min="777" max="777" width="17.28515625" style="292" customWidth="1"/>
    <col min="778" max="778" width="23.42578125" style="292" bestFit="1" customWidth="1"/>
    <col min="779" max="779" width="31.85546875" style="292" bestFit="1" customWidth="1"/>
    <col min="780" max="780" width="7.85546875" style="292" bestFit="1" customWidth="1"/>
    <col min="781" max="781" width="5.7109375" style="292" bestFit="1" customWidth="1"/>
    <col min="782" max="782" width="9.140625" style="292" bestFit="1" customWidth="1"/>
    <col min="783" max="783" width="13.5703125" style="292" bestFit="1" customWidth="1"/>
    <col min="784" max="1012" width="9.140625" style="292"/>
    <col min="1013" max="1013" width="4.42578125" style="292" bestFit="1" customWidth="1"/>
    <col min="1014" max="1014" width="18.28515625" style="292" bestFit="1" customWidth="1"/>
    <col min="1015" max="1015" width="19" style="292" bestFit="1" customWidth="1"/>
    <col min="1016" max="1016" width="15.42578125" style="292" bestFit="1" customWidth="1"/>
    <col min="1017" max="1018" width="12.42578125" style="292" bestFit="1" customWidth="1"/>
    <col min="1019" max="1019" width="7.140625" style="292" bestFit="1" customWidth="1"/>
    <col min="1020" max="1020" width="10.140625" style="292" bestFit="1" customWidth="1"/>
    <col min="1021" max="1021" width="15.85546875" style="292" bestFit="1" customWidth="1"/>
    <col min="1022" max="1022" width="15.140625" style="292" bestFit="1" customWidth="1"/>
    <col min="1023" max="1023" width="18.28515625" style="292" bestFit="1" customWidth="1"/>
    <col min="1024" max="1024" width="13.28515625" style="292" bestFit="1" customWidth="1"/>
    <col min="1025" max="1025" width="19.28515625" style="292" customWidth="1"/>
    <col min="1026" max="1026" width="15.140625" style="292" customWidth="1"/>
    <col min="1027" max="1027" width="21" style="292" bestFit="1" customWidth="1"/>
    <col min="1028" max="1028" width="17.140625" style="292" bestFit="1" customWidth="1"/>
    <col min="1029" max="1029" width="16.85546875" style="292" bestFit="1" customWidth="1"/>
    <col min="1030" max="1030" width="16.7109375" style="292" bestFit="1" customWidth="1"/>
    <col min="1031" max="1031" width="15.7109375" style="292" bestFit="1" customWidth="1"/>
    <col min="1032" max="1032" width="16.28515625" style="292" bestFit="1" customWidth="1"/>
    <col min="1033" max="1033" width="17.28515625" style="292" customWidth="1"/>
    <col min="1034" max="1034" width="23.42578125" style="292" bestFit="1" customWidth="1"/>
    <col min="1035" max="1035" width="31.85546875" style="292" bestFit="1" customWidth="1"/>
    <col min="1036" max="1036" width="7.85546875" style="292" bestFit="1" customWidth="1"/>
    <col min="1037" max="1037" width="5.7109375" style="292" bestFit="1" customWidth="1"/>
    <col min="1038" max="1038" width="9.140625" style="292" bestFit="1" customWidth="1"/>
    <col min="1039" max="1039" width="13.5703125" style="292" bestFit="1" customWidth="1"/>
    <col min="1040" max="1268" width="9.140625" style="292"/>
    <col min="1269" max="1269" width="4.42578125" style="292" bestFit="1" customWidth="1"/>
    <col min="1270" max="1270" width="18.28515625" style="292" bestFit="1" customWidth="1"/>
    <col min="1271" max="1271" width="19" style="292" bestFit="1" customWidth="1"/>
    <col min="1272" max="1272" width="15.42578125" style="292" bestFit="1" customWidth="1"/>
    <col min="1273" max="1274" width="12.42578125" style="292" bestFit="1" customWidth="1"/>
    <col min="1275" max="1275" width="7.140625" style="292" bestFit="1" customWidth="1"/>
    <col min="1276" max="1276" width="10.140625" style="292" bestFit="1" customWidth="1"/>
    <col min="1277" max="1277" width="15.85546875" style="292" bestFit="1" customWidth="1"/>
    <col min="1278" max="1278" width="15.140625" style="292" bestFit="1" customWidth="1"/>
    <col min="1279" max="1279" width="18.28515625" style="292" bestFit="1" customWidth="1"/>
    <col min="1280" max="1280" width="13.28515625" style="292" bestFit="1" customWidth="1"/>
    <col min="1281" max="1281" width="19.28515625" style="292" customWidth="1"/>
    <col min="1282" max="1282" width="15.140625" style="292" customWidth="1"/>
    <col min="1283" max="1283" width="21" style="292" bestFit="1" customWidth="1"/>
    <col min="1284" max="1284" width="17.140625" style="292" bestFit="1" customWidth="1"/>
    <col min="1285" max="1285" width="16.85546875" style="292" bestFit="1" customWidth="1"/>
    <col min="1286" max="1286" width="16.7109375" style="292" bestFit="1" customWidth="1"/>
    <col min="1287" max="1287" width="15.7109375" style="292" bestFit="1" customWidth="1"/>
    <col min="1288" max="1288" width="16.28515625" style="292" bestFit="1" customWidth="1"/>
    <col min="1289" max="1289" width="17.28515625" style="292" customWidth="1"/>
    <col min="1290" max="1290" width="23.42578125" style="292" bestFit="1" customWidth="1"/>
    <col min="1291" max="1291" width="31.85546875" style="292" bestFit="1" customWidth="1"/>
    <col min="1292" max="1292" width="7.85546875" style="292" bestFit="1" customWidth="1"/>
    <col min="1293" max="1293" width="5.7109375" style="292" bestFit="1" customWidth="1"/>
    <col min="1294" max="1294" width="9.140625" style="292" bestFit="1" customWidth="1"/>
    <col min="1295" max="1295" width="13.5703125" style="292" bestFit="1" customWidth="1"/>
    <col min="1296" max="1524" width="9.140625" style="292"/>
    <col min="1525" max="1525" width="4.42578125" style="292" bestFit="1" customWidth="1"/>
    <col min="1526" max="1526" width="18.28515625" style="292" bestFit="1" customWidth="1"/>
    <col min="1527" max="1527" width="19" style="292" bestFit="1" customWidth="1"/>
    <col min="1528" max="1528" width="15.42578125" style="292" bestFit="1" customWidth="1"/>
    <col min="1529" max="1530" width="12.42578125" style="292" bestFit="1" customWidth="1"/>
    <col min="1531" max="1531" width="7.140625" style="292" bestFit="1" customWidth="1"/>
    <col min="1532" max="1532" width="10.140625" style="292" bestFit="1" customWidth="1"/>
    <col min="1533" max="1533" width="15.85546875" style="292" bestFit="1" customWidth="1"/>
    <col min="1534" max="1534" width="15.140625" style="292" bestFit="1" customWidth="1"/>
    <col min="1535" max="1535" width="18.28515625" style="292" bestFit="1" customWidth="1"/>
    <col min="1536" max="1536" width="13.28515625" style="292" bestFit="1" customWidth="1"/>
    <col min="1537" max="1537" width="19.28515625" style="292" customWidth="1"/>
    <col min="1538" max="1538" width="15.140625" style="292" customWidth="1"/>
    <col min="1539" max="1539" width="21" style="292" bestFit="1" customWidth="1"/>
    <col min="1540" max="1540" width="17.140625" style="292" bestFit="1" customWidth="1"/>
    <col min="1541" max="1541" width="16.85546875" style="292" bestFit="1" customWidth="1"/>
    <col min="1542" max="1542" width="16.7109375" style="292" bestFit="1" customWidth="1"/>
    <col min="1543" max="1543" width="15.7109375" style="292" bestFit="1" customWidth="1"/>
    <col min="1544" max="1544" width="16.28515625" style="292" bestFit="1" customWidth="1"/>
    <col min="1545" max="1545" width="17.28515625" style="292" customWidth="1"/>
    <col min="1546" max="1546" width="23.42578125" style="292" bestFit="1" customWidth="1"/>
    <col min="1547" max="1547" width="31.85546875" style="292" bestFit="1" customWidth="1"/>
    <col min="1548" max="1548" width="7.85546875" style="292" bestFit="1" customWidth="1"/>
    <col min="1549" max="1549" width="5.7109375" style="292" bestFit="1" customWidth="1"/>
    <col min="1550" max="1550" width="9.140625" style="292" bestFit="1" customWidth="1"/>
    <col min="1551" max="1551" width="13.5703125" style="292" bestFit="1" customWidth="1"/>
    <col min="1552" max="1780" width="9.140625" style="292"/>
    <col min="1781" max="1781" width="4.42578125" style="292" bestFit="1" customWidth="1"/>
    <col min="1782" max="1782" width="18.28515625" style="292" bestFit="1" customWidth="1"/>
    <col min="1783" max="1783" width="19" style="292" bestFit="1" customWidth="1"/>
    <col min="1784" max="1784" width="15.42578125" style="292" bestFit="1" customWidth="1"/>
    <col min="1785" max="1786" width="12.42578125" style="292" bestFit="1" customWidth="1"/>
    <col min="1787" max="1787" width="7.140625" style="292" bestFit="1" customWidth="1"/>
    <col min="1788" max="1788" width="10.140625" style="292" bestFit="1" customWidth="1"/>
    <col min="1789" max="1789" width="15.85546875" style="292" bestFit="1" customWidth="1"/>
    <col min="1790" max="1790" width="15.140625" style="292" bestFit="1" customWidth="1"/>
    <col min="1791" max="1791" width="18.28515625" style="292" bestFit="1" customWidth="1"/>
    <col min="1792" max="1792" width="13.28515625" style="292" bestFit="1" customWidth="1"/>
    <col min="1793" max="1793" width="19.28515625" style="292" customWidth="1"/>
    <col min="1794" max="1794" width="15.140625" style="292" customWidth="1"/>
    <col min="1795" max="1795" width="21" style="292" bestFit="1" customWidth="1"/>
    <col min="1796" max="1796" width="17.140625" style="292" bestFit="1" customWidth="1"/>
    <col min="1797" max="1797" width="16.85546875" style="292" bestFit="1" customWidth="1"/>
    <col min="1798" max="1798" width="16.7109375" style="292" bestFit="1" customWidth="1"/>
    <col min="1799" max="1799" width="15.7109375" style="292" bestFit="1" customWidth="1"/>
    <col min="1800" max="1800" width="16.28515625" style="292" bestFit="1" customWidth="1"/>
    <col min="1801" max="1801" width="17.28515625" style="292" customWidth="1"/>
    <col min="1802" max="1802" width="23.42578125" style="292" bestFit="1" customWidth="1"/>
    <col min="1803" max="1803" width="31.85546875" style="292" bestFit="1" customWidth="1"/>
    <col min="1804" max="1804" width="7.85546875" style="292" bestFit="1" customWidth="1"/>
    <col min="1805" max="1805" width="5.7109375" style="292" bestFit="1" customWidth="1"/>
    <col min="1806" max="1806" width="9.140625" style="292" bestFit="1" customWidth="1"/>
    <col min="1807" max="1807" width="13.5703125" style="292" bestFit="1" customWidth="1"/>
    <col min="1808" max="2036" width="9.140625" style="292"/>
    <col min="2037" max="2037" width="4.42578125" style="292" bestFit="1" customWidth="1"/>
    <col min="2038" max="2038" width="18.28515625" style="292" bestFit="1" customWidth="1"/>
    <col min="2039" max="2039" width="19" style="292" bestFit="1" customWidth="1"/>
    <col min="2040" max="2040" width="15.42578125" style="292" bestFit="1" customWidth="1"/>
    <col min="2041" max="2042" width="12.42578125" style="292" bestFit="1" customWidth="1"/>
    <col min="2043" max="2043" width="7.140625" style="292" bestFit="1" customWidth="1"/>
    <col min="2044" max="2044" width="10.140625" style="292" bestFit="1" customWidth="1"/>
    <col min="2045" max="2045" width="15.85546875" style="292" bestFit="1" customWidth="1"/>
    <col min="2046" max="2046" width="15.140625" style="292" bestFit="1" customWidth="1"/>
    <col min="2047" max="2047" width="18.28515625" style="292" bestFit="1" customWidth="1"/>
    <col min="2048" max="2048" width="13.28515625" style="292" bestFit="1" customWidth="1"/>
    <col min="2049" max="2049" width="19.28515625" style="292" customWidth="1"/>
    <col min="2050" max="2050" width="15.140625" style="292" customWidth="1"/>
    <col min="2051" max="2051" width="21" style="292" bestFit="1" customWidth="1"/>
    <col min="2052" max="2052" width="17.140625" style="292" bestFit="1" customWidth="1"/>
    <col min="2053" max="2053" width="16.85546875" style="292" bestFit="1" customWidth="1"/>
    <col min="2054" max="2054" width="16.7109375" style="292" bestFit="1" customWidth="1"/>
    <col min="2055" max="2055" width="15.7109375" style="292" bestFit="1" customWidth="1"/>
    <col min="2056" max="2056" width="16.28515625" style="292" bestFit="1" customWidth="1"/>
    <col min="2057" max="2057" width="17.28515625" style="292" customWidth="1"/>
    <col min="2058" max="2058" width="23.42578125" style="292" bestFit="1" customWidth="1"/>
    <col min="2059" max="2059" width="31.85546875" style="292" bestFit="1" customWidth="1"/>
    <col min="2060" max="2060" width="7.85546875" style="292" bestFit="1" customWidth="1"/>
    <col min="2061" max="2061" width="5.7109375" style="292" bestFit="1" customWidth="1"/>
    <col min="2062" max="2062" width="9.140625" style="292" bestFit="1" customWidth="1"/>
    <col min="2063" max="2063" width="13.5703125" style="292" bestFit="1" customWidth="1"/>
    <col min="2064" max="2292" width="9.140625" style="292"/>
    <col min="2293" max="2293" width="4.42578125" style="292" bestFit="1" customWidth="1"/>
    <col min="2294" max="2294" width="18.28515625" style="292" bestFit="1" customWidth="1"/>
    <col min="2295" max="2295" width="19" style="292" bestFit="1" customWidth="1"/>
    <col min="2296" max="2296" width="15.42578125" style="292" bestFit="1" customWidth="1"/>
    <col min="2297" max="2298" width="12.42578125" style="292" bestFit="1" customWidth="1"/>
    <col min="2299" max="2299" width="7.140625" style="292" bestFit="1" customWidth="1"/>
    <col min="2300" max="2300" width="10.140625" style="292" bestFit="1" customWidth="1"/>
    <col min="2301" max="2301" width="15.85546875" style="292" bestFit="1" customWidth="1"/>
    <col min="2302" max="2302" width="15.140625" style="292" bestFit="1" customWidth="1"/>
    <col min="2303" max="2303" width="18.28515625" style="292" bestFit="1" customWidth="1"/>
    <col min="2304" max="2304" width="13.28515625" style="292" bestFit="1" customWidth="1"/>
    <col min="2305" max="2305" width="19.28515625" style="292" customWidth="1"/>
    <col min="2306" max="2306" width="15.140625" style="292" customWidth="1"/>
    <col min="2307" max="2307" width="21" style="292" bestFit="1" customWidth="1"/>
    <col min="2308" max="2308" width="17.140625" style="292" bestFit="1" customWidth="1"/>
    <col min="2309" max="2309" width="16.85546875" style="292" bestFit="1" customWidth="1"/>
    <col min="2310" max="2310" width="16.7109375" style="292" bestFit="1" customWidth="1"/>
    <col min="2311" max="2311" width="15.7109375" style="292" bestFit="1" customWidth="1"/>
    <col min="2312" max="2312" width="16.28515625" style="292" bestFit="1" customWidth="1"/>
    <col min="2313" max="2313" width="17.28515625" style="292" customWidth="1"/>
    <col min="2314" max="2314" width="23.42578125" style="292" bestFit="1" customWidth="1"/>
    <col min="2315" max="2315" width="31.85546875" style="292" bestFit="1" customWidth="1"/>
    <col min="2316" max="2316" width="7.85546875" style="292" bestFit="1" customWidth="1"/>
    <col min="2317" max="2317" width="5.7109375" style="292" bestFit="1" customWidth="1"/>
    <col min="2318" max="2318" width="9.140625" style="292" bestFit="1" customWidth="1"/>
    <col min="2319" max="2319" width="13.5703125" style="292" bestFit="1" customWidth="1"/>
    <col min="2320" max="2548" width="9.140625" style="292"/>
    <col min="2549" max="2549" width="4.42578125" style="292" bestFit="1" customWidth="1"/>
    <col min="2550" max="2550" width="18.28515625" style="292" bestFit="1" customWidth="1"/>
    <col min="2551" max="2551" width="19" style="292" bestFit="1" customWidth="1"/>
    <col min="2552" max="2552" width="15.42578125" style="292" bestFit="1" customWidth="1"/>
    <col min="2553" max="2554" width="12.42578125" style="292" bestFit="1" customWidth="1"/>
    <col min="2555" max="2555" width="7.140625" style="292" bestFit="1" customWidth="1"/>
    <col min="2556" max="2556" width="10.140625" style="292" bestFit="1" customWidth="1"/>
    <col min="2557" max="2557" width="15.85546875" style="292" bestFit="1" customWidth="1"/>
    <col min="2558" max="2558" width="15.140625" style="292" bestFit="1" customWidth="1"/>
    <col min="2559" max="2559" width="18.28515625" style="292" bestFit="1" customWidth="1"/>
    <col min="2560" max="2560" width="13.28515625" style="292" bestFit="1" customWidth="1"/>
    <col min="2561" max="2561" width="19.28515625" style="292" customWidth="1"/>
    <col min="2562" max="2562" width="15.140625" style="292" customWidth="1"/>
    <col min="2563" max="2563" width="21" style="292" bestFit="1" customWidth="1"/>
    <col min="2564" max="2564" width="17.140625" style="292" bestFit="1" customWidth="1"/>
    <col min="2565" max="2565" width="16.85546875" style="292" bestFit="1" customWidth="1"/>
    <col min="2566" max="2566" width="16.7109375" style="292" bestFit="1" customWidth="1"/>
    <col min="2567" max="2567" width="15.7109375" style="292" bestFit="1" customWidth="1"/>
    <col min="2568" max="2568" width="16.28515625" style="292" bestFit="1" customWidth="1"/>
    <col min="2569" max="2569" width="17.28515625" style="292" customWidth="1"/>
    <col min="2570" max="2570" width="23.42578125" style="292" bestFit="1" customWidth="1"/>
    <col min="2571" max="2571" width="31.85546875" style="292" bestFit="1" customWidth="1"/>
    <col min="2572" max="2572" width="7.85546875" style="292" bestFit="1" customWidth="1"/>
    <col min="2573" max="2573" width="5.7109375" style="292" bestFit="1" customWidth="1"/>
    <col min="2574" max="2574" width="9.140625" style="292" bestFit="1" customWidth="1"/>
    <col min="2575" max="2575" width="13.5703125" style="292" bestFit="1" customWidth="1"/>
    <col min="2576" max="2804" width="9.140625" style="292"/>
    <col min="2805" max="2805" width="4.42578125" style="292" bestFit="1" customWidth="1"/>
    <col min="2806" max="2806" width="18.28515625" style="292" bestFit="1" customWidth="1"/>
    <col min="2807" max="2807" width="19" style="292" bestFit="1" customWidth="1"/>
    <col min="2808" max="2808" width="15.42578125" style="292" bestFit="1" customWidth="1"/>
    <col min="2809" max="2810" width="12.42578125" style="292" bestFit="1" customWidth="1"/>
    <col min="2811" max="2811" width="7.140625" style="292" bestFit="1" customWidth="1"/>
    <col min="2812" max="2812" width="10.140625" style="292" bestFit="1" customWidth="1"/>
    <col min="2813" max="2813" width="15.85546875" style="292" bestFit="1" customWidth="1"/>
    <col min="2814" max="2814" width="15.140625" style="292" bestFit="1" customWidth="1"/>
    <col min="2815" max="2815" width="18.28515625" style="292" bestFit="1" customWidth="1"/>
    <col min="2816" max="2816" width="13.28515625" style="292" bestFit="1" customWidth="1"/>
    <col min="2817" max="2817" width="19.28515625" style="292" customWidth="1"/>
    <col min="2818" max="2818" width="15.140625" style="292" customWidth="1"/>
    <col min="2819" max="2819" width="21" style="292" bestFit="1" customWidth="1"/>
    <col min="2820" max="2820" width="17.140625" style="292" bestFit="1" customWidth="1"/>
    <col min="2821" max="2821" width="16.85546875" style="292" bestFit="1" customWidth="1"/>
    <col min="2822" max="2822" width="16.7109375" style="292" bestFit="1" customWidth="1"/>
    <col min="2823" max="2823" width="15.7109375" style="292" bestFit="1" customWidth="1"/>
    <col min="2824" max="2824" width="16.28515625" style="292" bestFit="1" customWidth="1"/>
    <col min="2825" max="2825" width="17.28515625" style="292" customWidth="1"/>
    <col min="2826" max="2826" width="23.42578125" style="292" bestFit="1" customWidth="1"/>
    <col min="2827" max="2827" width="31.85546875" style="292" bestFit="1" customWidth="1"/>
    <col min="2828" max="2828" width="7.85546875" style="292" bestFit="1" customWidth="1"/>
    <col min="2829" max="2829" width="5.7109375" style="292" bestFit="1" customWidth="1"/>
    <col min="2830" max="2830" width="9.140625" style="292" bestFit="1" customWidth="1"/>
    <col min="2831" max="2831" width="13.5703125" style="292" bestFit="1" customWidth="1"/>
    <col min="2832" max="3060" width="9.140625" style="292"/>
    <col min="3061" max="3061" width="4.42578125" style="292" bestFit="1" customWidth="1"/>
    <col min="3062" max="3062" width="18.28515625" style="292" bestFit="1" customWidth="1"/>
    <col min="3063" max="3063" width="19" style="292" bestFit="1" customWidth="1"/>
    <col min="3064" max="3064" width="15.42578125" style="292" bestFit="1" customWidth="1"/>
    <col min="3065" max="3066" width="12.42578125" style="292" bestFit="1" customWidth="1"/>
    <col min="3067" max="3067" width="7.140625" style="292" bestFit="1" customWidth="1"/>
    <col min="3068" max="3068" width="10.140625" style="292" bestFit="1" customWidth="1"/>
    <col min="3069" max="3069" width="15.85546875" style="292" bestFit="1" customWidth="1"/>
    <col min="3070" max="3070" width="15.140625" style="292" bestFit="1" customWidth="1"/>
    <col min="3071" max="3071" width="18.28515625" style="292" bestFit="1" customWidth="1"/>
    <col min="3072" max="3072" width="13.28515625" style="292" bestFit="1" customWidth="1"/>
    <col min="3073" max="3073" width="19.28515625" style="292" customWidth="1"/>
    <col min="3074" max="3074" width="15.140625" style="292" customWidth="1"/>
    <col min="3075" max="3075" width="21" style="292" bestFit="1" customWidth="1"/>
    <col min="3076" max="3076" width="17.140625" style="292" bestFit="1" customWidth="1"/>
    <col min="3077" max="3077" width="16.85546875" style="292" bestFit="1" customWidth="1"/>
    <col min="3078" max="3078" width="16.7109375" style="292" bestFit="1" customWidth="1"/>
    <col min="3079" max="3079" width="15.7109375" style="292" bestFit="1" customWidth="1"/>
    <col min="3080" max="3080" width="16.28515625" style="292" bestFit="1" customWidth="1"/>
    <col min="3081" max="3081" width="17.28515625" style="292" customWidth="1"/>
    <col min="3082" max="3082" width="23.42578125" style="292" bestFit="1" customWidth="1"/>
    <col min="3083" max="3083" width="31.85546875" style="292" bestFit="1" customWidth="1"/>
    <col min="3084" max="3084" width="7.85546875" style="292" bestFit="1" customWidth="1"/>
    <col min="3085" max="3085" width="5.7109375" style="292" bestFit="1" customWidth="1"/>
    <col min="3086" max="3086" width="9.140625" style="292" bestFit="1" customWidth="1"/>
    <col min="3087" max="3087" width="13.5703125" style="292" bestFit="1" customWidth="1"/>
    <col min="3088" max="3316" width="9.140625" style="292"/>
    <col min="3317" max="3317" width="4.42578125" style="292" bestFit="1" customWidth="1"/>
    <col min="3318" max="3318" width="18.28515625" style="292" bestFit="1" customWidth="1"/>
    <col min="3319" max="3319" width="19" style="292" bestFit="1" customWidth="1"/>
    <col min="3320" max="3320" width="15.42578125" style="292" bestFit="1" customWidth="1"/>
    <col min="3321" max="3322" width="12.42578125" style="292" bestFit="1" customWidth="1"/>
    <col min="3323" max="3323" width="7.140625" style="292" bestFit="1" customWidth="1"/>
    <col min="3324" max="3324" width="10.140625" style="292" bestFit="1" customWidth="1"/>
    <col min="3325" max="3325" width="15.85546875" style="292" bestFit="1" customWidth="1"/>
    <col min="3326" max="3326" width="15.140625" style="292" bestFit="1" customWidth="1"/>
    <col min="3327" max="3327" width="18.28515625" style="292" bestFit="1" customWidth="1"/>
    <col min="3328" max="3328" width="13.28515625" style="292" bestFit="1" customWidth="1"/>
    <col min="3329" max="3329" width="19.28515625" style="292" customWidth="1"/>
    <col min="3330" max="3330" width="15.140625" style="292" customWidth="1"/>
    <col min="3331" max="3331" width="21" style="292" bestFit="1" customWidth="1"/>
    <col min="3332" max="3332" width="17.140625" style="292" bestFit="1" customWidth="1"/>
    <col min="3333" max="3333" width="16.85546875" style="292" bestFit="1" customWidth="1"/>
    <col min="3334" max="3334" width="16.7109375" style="292" bestFit="1" customWidth="1"/>
    <col min="3335" max="3335" width="15.7109375" style="292" bestFit="1" customWidth="1"/>
    <col min="3336" max="3336" width="16.28515625" style="292" bestFit="1" customWidth="1"/>
    <col min="3337" max="3337" width="17.28515625" style="292" customWidth="1"/>
    <col min="3338" max="3338" width="23.42578125" style="292" bestFit="1" customWidth="1"/>
    <col min="3339" max="3339" width="31.85546875" style="292" bestFit="1" customWidth="1"/>
    <col min="3340" max="3340" width="7.85546875" style="292" bestFit="1" customWidth="1"/>
    <col min="3341" max="3341" width="5.7109375" style="292" bestFit="1" customWidth="1"/>
    <col min="3342" max="3342" width="9.140625" style="292" bestFit="1" customWidth="1"/>
    <col min="3343" max="3343" width="13.5703125" style="292" bestFit="1" customWidth="1"/>
    <col min="3344" max="3572" width="9.140625" style="292"/>
    <col min="3573" max="3573" width="4.42578125" style="292" bestFit="1" customWidth="1"/>
    <col min="3574" max="3574" width="18.28515625" style="292" bestFit="1" customWidth="1"/>
    <col min="3575" max="3575" width="19" style="292" bestFit="1" customWidth="1"/>
    <col min="3576" max="3576" width="15.42578125" style="292" bestFit="1" customWidth="1"/>
    <col min="3577" max="3578" width="12.42578125" style="292" bestFit="1" customWidth="1"/>
    <col min="3579" max="3579" width="7.140625" style="292" bestFit="1" customWidth="1"/>
    <col min="3580" max="3580" width="10.140625" style="292" bestFit="1" customWidth="1"/>
    <col min="3581" max="3581" width="15.85546875" style="292" bestFit="1" customWidth="1"/>
    <col min="3582" max="3582" width="15.140625" style="292" bestFit="1" customWidth="1"/>
    <col min="3583" max="3583" width="18.28515625" style="292" bestFit="1" customWidth="1"/>
    <col min="3584" max="3584" width="13.28515625" style="292" bestFit="1" customWidth="1"/>
    <col min="3585" max="3585" width="19.28515625" style="292" customWidth="1"/>
    <col min="3586" max="3586" width="15.140625" style="292" customWidth="1"/>
    <col min="3587" max="3587" width="21" style="292" bestFit="1" customWidth="1"/>
    <col min="3588" max="3588" width="17.140625" style="292" bestFit="1" customWidth="1"/>
    <col min="3589" max="3589" width="16.85546875" style="292" bestFit="1" customWidth="1"/>
    <col min="3590" max="3590" width="16.7109375" style="292" bestFit="1" customWidth="1"/>
    <col min="3591" max="3591" width="15.7109375" style="292" bestFit="1" customWidth="1"/>
    <col min="3592" max="3592" width="16.28515625" style="292" bestFit="1" customWidth="1"/>
    <col min="3593" max="3593" width="17.28515625" style="292" customWidth="1"/>
    <col min="3594" max="3594" width="23.42578125" style="292" bestFit="1" customWidth="1"/>
    <col min="3595" max="3595" width="31.85546875" style="292" bestFit="1" customWidth="1"/>
    <col min="3596" max="3596" width="7.85546875" style="292" bestFit="1" customWidth="1"/>
    <col min="3597" max="3597" width="5.7109375" style="292" bestFit="1" customWidth="1"/>
    <col min="3598" max="3598" width="9.140625" style="292" bestFit="1" customWidth="1"/>
    <col min="3599" max="3599" width="13.5703125" style="292" bestFit="1" customWidth="1"/>
    <col min="3600" max="3828" width="9.140625" style="292"/>
    <col min="3829" max="3829" width="4.42578125" style="292" bestFit="1" customWidth="1"/>
    <col min="3830" max="3830" width="18.28515625" style="292" bestFit="1" customWidth="1"/>
    <col min="3831" max="3831" width="19" style="292" bestFit="1" customWidth="1"/>
    <col min="3832" max="3832" width="15.42578125" style="292" bestFit="1" customWidth="1"/>
    <col min="3833" max="3834" width="12.42578125" style="292" bestFit="1" customWidth="1"/>
    <col min="3835" max="3835" width="7.140625" style="292" bestFit="1" customWidth="1"/>
    <col min="3836" max="3836" width="10.140625" style="292" bestFit="1" customWidth="1"/>
    <col min="3837" max="3837" width="15.85546875" style="292" bestFit="1" customWidth="1"/>
    <col min="3838" max="3838" width="15.140625" style="292" bestFit="1" customWidth="1"/>
    <col min="3839" max="3839" width="18.28515625" style="292" bestFit="1" customWidth="1"/>
    <col min="3840" max="3840" width="13.28515625" style="292" bestFit="1" customWidth="1"/>
    <col min="3841" max="3841" width="19.28515625" style="292" customWidth="1"/>
    <col min="3842" max="3842" width="15.140625" style="292" customWidth="1"/>
    <col min="3843" max="3843" width="21" style="292" bestFit="1" customWidth="1"/>
    <col min="3844" max="3844" width="17.140625" style="292" bestFit="1" customWidth="1"/>
    <col min="3845" max="3845" width="16.85546875" style="292" bestFit="1" customWidth="1"/>
    <col min="3846" max="3846" width="16.7109375" style="292" bestFit="1" customWidth="1"/>
    <col min="3847" max="3847" width="15.7109375" style="292" bestFit="1" customWidth="1"/>
    <col min="3848" max="3848" width="16.28515625" style="292" bestFit="1" customWidth="1"/>
    <col min="3849" max="3849" width="17.28515625" style="292" customWidth="1"/>
    <col min="3850" max="3850" width="23.42578125" style="292" bestFit="1" customWidth="1"/>
    <col min="3851" max="3851" width="31.85546875" style="292" bestFit="1" customWidth="1"/>
    <col min="3852" max="3852" width="7.85546875" style="292" bestFit="1" customWidth="1"/>
    <col min="3853" max="3853" width="5.7109375" style="292" bestFit="1" customWidth="1"/>
    <col min="3854" max="3854" width="9.140625" style="292" bestFit="1" customWidth="1"/>
    <col min="3855" max="3855" width="13.5703125" style="292" bestFit="1" customWidth="1"/>
    <col min="3856" max="4084" width="9.140625" style="292"/>
    <col min="4085" max="4085" width="4.42578125" style="292" bestFit="1" customWidth="1"/>
    <col min="4086" max="4086" width="18.28515625" style="292" bestFit="1" customWidth="1"/>
    <col min="4087" max="4087" width="19" style="292" bestFit="1" customWidth="1"/>
    <col min="4088" max="4088" width="15.42578125" style="292" bestFit="1" customWidth="1"/>
    <col min="4089" max="4090" width="12.42578125" style="292" bestFit="1" customWidth="1"/>
    <col min="4091" max="4091" width="7.140625" style="292" bestFit="1" customWidth="1"/>
    <col min="4092" max="4092" width="10.140625" style="292" bestFit="1" customWidth="1"/>
    <col min="4093" max="4093" width="15.85546875" style="292" bestFit="1" customWidth="1"/>
    <col min="4094" max="4094" width="15.140625" style="292" bestFit="1" customWidth="1"/>
    <col min="4095" max="4095" width="18.28515625" style="292" bestFit="1" customWidth="1"/>
    <col min="4096" max="4096" width="13.28515625" style="292" bestFit="1" customWidth="1"/>
    <col min="4097" max="4097" width="19.28515625" style="292" customWidth="1"/>
    <col min="4098" max="4098" width="15.140625" style="292" customWidth="1"/>
    <col min="4099" max="4099" width="21" style="292" bestFit="1" customWidth="1"/>
    <col min="4100" max="4100" width="17.140625" style="292" bestFit="1" customWidth="1"/>
    <col min="4101" max="4101" width="16.85546875" style="292" bestFit="1" customWidth="1"/>
    <col min="4102" max="4102" width="16.7109375" style="292" bestFit="1" customWidth="1"/>
    <col min="4103" max="4103" width="15.7109375" style="292" bestFit="1" customWidth="1"/>
    <col min="4104" max="4104" width="16.28515625" style="292" bestFit="1" customWidth="1"/>
    <col min="4105" max="4105" width="17.28515625" style="292" customWidth="1"/>
    <col min="4106" max="4106" width="23.42578125" style="292" bestFit="1" customWidth="1"/>
    <col min="4107" max="4107" width="31.85546875" style="292" bestFit="1" customWidth="1"/>
    <col min="4108" max="4108" width="7.85546875" style="292" bestFit="1" customWidth="1"/>
    <col min="4109" max="4109" width="5.7109375" style="292" bestFit="1" customWidth="1"/>
    <col min="4110" max="4110" width="9.140625" style="292" bestFit="1" customWidth="1"/>
    <col min="4111" max="4111" width="13.5703125" style="292" bestFit="1" customWidth="1"/>
    <col min="4112" max="4340" width="9.140625" style="292"/>
    <col min="4341" max="4341" width="4.42578125" style="292" bestFit="1" customWidth="1"/>
    <col min="4342" max="4342" width="18.28515625" style="292" bestFit="1" customWidth="1"/>
    <col min="4343" max="4343" width="19" style="292" bestFit="1" customWidth="1"/>
    <col min="4344" max="4344" width="15.42578125" style="292" bestFit="1" customWidth="1"/>
    <col min="4345" max="4346" width="12.42578125" style="292" bestFit="1" customWidth="1"/>
    <col min="4347" max="4347" width="7.140625" style="292" bestFit="1" customWidth="1"/>
    <col min="4348" max="4348" width="10.140625" style="292" bestFit="1" customWidth="1"/>
    <col min="4349" max="4349" width="15.85546875" style="292" bestFit="1" customWidth="1"/>
    <col min="4350" max="4350" width="15.140625" style="292" bestFit="1" customWidth="1"/>
    <col min="4351" max="4351" width="18.28515625" style="292" bestFit="1" customWidth="1"/>
    <col min="4352" max="4352" width="13.28515625" style="292" bestFit="1" customWidth="1"/>
    <col min="4353" max="4353" width="19.28515625" style="292" customWidth="1"/>
    <col min="4354" max="4354" width="15.140625" style="292" customWidth="1"/>
    <col min="4355" max="4355" width="21" style="292" bestFit="1" customWidth="1"/>
    <col min="4356" max="4356" width="17.140625" style="292" bestFit="1" customWidth="1"/>
    <col min="4357" max="4357" width="16.85546875" style="292" bestFit="1" customWidth="1"/>
    <col min="4358" max="4358" width="16.7109375" style="292" bestFit="1" customWidth="1"/>
    <col min="4359" max="4359" width="15.7109375" style="292" bestFit="1" customWidth="1"/>
    <col min="4360" max="4360" width="16.28515625" style="292" bestFit="1" customWidth="1"/>
    <col min="4361" max="4361" width="17.28515625" style="292" customWidth="1"/>
    <col min="4362" max="4362" width="23.42578125" style="292" bestFit="1" customWidth="1"/>
    <col min="4363" max="4363" width="31.85546875" style="292" bestFit="1" customWidth="1"/>
    <col min="4364" max="4364" width="7.85546875" style="292" bestFit="1" customWidth="1"/>
    <col min="4365" max="4365" width="5.7109375" style="292" bestFit="1" customWidth="1"/>
    <col min="4366" max="4366" width="9.140625" style="292" bestFit="1" customWidth="1"/>
    <col min="4367" max="4367" width="13.5703125" style="292" bestFit="1" customWidth="1"/>
    <col min="4368" max="4596" width="9.140625" style="292"/>
    <col min="4597" max="4597" width="4.42578125" style="292" bestFit="1" customWidth="1"/>
    <col min="4598" max="4598" width="18.28515625" style="292" bestFit="1" customWidth="1"/>
    <col min="4599" max="4599" width="19" style="292" bestFit="1" customWidth="1"/>
    <col min="4600" max="4600" width="15.42578125" style="292" bestFit="1" customWidth="1"/>
    <col min="4601" max="4602" width="12.42578125" style="292" bestFit="1" customWidth="1"/>
    <col min="4603" max="4603" width="7.140625" style="292" bestFit="1" customWidth="1"/>
    <col min="4604" max="4604" width="10.140625" style="292" bestFit="1" customWidth="1"/>
    <col min="4605" max="4605" width="15.85546875" style="292" bestFit="1" customWidth="1"/>
    <col min="4606" max="4606" width="15.140625" style="292" bestFit="1" customWidth="1"/>
    <col min="4607" max="4607" width="18.28515625" style="292" bestFit="1" customWidth="1"/>
    <col min="4608" max="4608" width="13.28515625" style="292" bestFit="1" customWidth="1"/>
    <col min="4609" max="4609" width="19.28515625" style="292" customWidth="1"/>
    <col min="4610" max="4610" width="15.140625" style="292" customWidth="1"/>
    <col min="4611" max="4611" width="21" style="292" bestFit="1" customWidth="1"/>
    <col min="4612" max="4612" width="17.140625" style="292" bestFit="1" customWidth="1"/>
    <col min="4613" max="4613" width="16.85546875" style="292" bestFit="1" customWidth="1"/>
    <col min="4614" max="4614" width="16.7109375" style="292" bestFit="1" customWidth="1"/>
    <col min="4615" max="4615" width="15.7109375" style="292" bestFit="1" customWidth="1"/>
    <col min="4616" max="4616" width="16.28515625" style="292" bestFit="1" customWidth="1"/>
    <col min="4617" max="4617" width="17.28515625" style="292" customWidth="1"/>
    <col min="4618" max="4618" width="23.42578125" style="292" bestFit="1" customWidth="1"/>
    <col min="4619" max="4619" width="31.85546875" style="292" bestFit="1" customWidth="1"/>
    <col min="4620" max="4620" width="7.85546875" style="292" bestFit="1" customWidth="1"/>
    <col min="4621" max="4621" width="5.7109375" style="292" bestFit="1" customWidth="1"/>
    <col min="4622" max="4622" width="9.140625" style="292" bestFit="1" customWidth="1"/>
    <col min="4623" max="4623" width="13.5703125" style="292" bestFit="1" customWidth="1"/>
    <col min="4624" max="4852" width="9.140625" style="292"/>
    <col min="4853" max="4853" width="4.42578125" style="292" bestFit="1" customWidth="1"/>
    <col min="4854" max="4854" width="18.28515625" style="292" bestFit="1" customWidth="1"/>
    <col min="4855" max="4855" width="19" style="292" bestFit="1" customWidth="1"/>
    <col min="4856" max="4856" width="15.42578125" style="292" bestFit="1" customWidth="1"/>
    <col min="4857" max="4858" width="12.42578125" style="292" bestFit="1" customWidth="1"/>
    <col min="4859" max="4859" width="7.140625" style="292" bestFit="1" customWidth="1"/>
    <col min="4860" max="4860" width="10.140625" style="292" bestFit="1" customWidth="1"/>
    <col min="4861" max="4861" width="15.85546875" style="292" bestFit="1" customWidth="1"/>
    <col min="4862" max="4862" width="15.140625" style="292" bestFit="1" customWidth="1"/>
    <col min="4863" max="4863" width="18.28515625" style="292" bestFit="1" customWidth="1"/>
    <col min="4864" max="4864" width="13.28515625" style="292" bestFit="1" customWidth="1"/>
    <col min="4865" max="4865" width="19.28515625" style="292" customWidth="1"/>
    <col min="4866" max="4866" width="15.140625" style="292" customWidth="1"/>
    <col min="4867" max="4867" width="21" style="292" bestFit="1" customWidth="1"/>
    <col min="4868" max="4868" width="17.140625" style="292" bestFit="1" customWidth="1"/>
    <col min="4869" max="4869" width="16.85546875" style="292" bestFit="1" customWidth="1"/>
    <col min="4870" max="4870" width="16.7109375" style="292" bestFit="1" customWidth="1"/>
    <col min="4871" max="4871" width="15.7109375" style="292" bestFit="1" customWidth="1"/>
    <col min="4872" max="4872" width="16.28515625" style="292" bestFit="1" customWidth="1"/>
    <col min="4873" max="4873" width="17.28515625" style="292" customWidth="1"/>
    <col min="4874" max="4874" width="23.42578125" style="292" bestFit="1" customWidth="1"/>
    <col min="4875" max="4875" width="31.85546875" style="292" bestFit="1" customWidth="1"/>
    <col min="4876" max="4876" width="7.85546875" style="292" bestFit="1" customWidth="1"/>
    <col min="4877" max="4877" width="5.7109375" style="292" bestFit="1" customWidth="1"/>
    <col min="4878" max="4878" width="9.140625" style="292" bestFit="1" customWidth="1"/>
    <col min="4879" max="4879" width="13.5703125" style="292" bestFit="1" customWidth="1"/>
    <col min="4880" max="5108" width="9.140625" style="292"/>
    <col min="5109" max="5109" width="4.42578125" style="292" bestFit="1" customWidth="1"/>
    <col min="5110" max="5110" width="18.28515625" style="292" bestFit="1" customWidth="1"/>
    <col min="5111" max="5111" width="19" style="292" bestFit="1" customWidth="1"/>
    <col min="5112" max="5112" width="15.42578125" style="292" bestFit="1" customWidth="1"/>
    <col min="5113" max="5114" width="12.42578125" style="292" bestFit="1" customWidth="1"/>
    <col min="5115" max="5115" width="7.140625" style="292" bestFit="1" customWidth="1"/>
    <col min="5116" max="5116" width="10.140625" style="292" bestFit="1" customWidth="1"/>
    <col min="5117" max="5117" width="15.85546875" style="292" bestFit="1" customWidth="1"/>
    <col min="5118" max="5118" width="15.140625" style="292" bestFit="1" customWidth="1"/>
    <col min="5119" max="5119" width="18.28515625" style="292" bestFit="1" customWidth="1"/>
    <col min="5120" max="5120" width="13.28515625" style="292" bestFit="1" customWidth="1"/>
    <col min="5121" max="5121" width="19.28515625" style="292" customWidth="1"/>
    <col min="5122" max="5122" width="15.140625" style="292" customWidth="1"/>
    <col min="5123" max="5123" width="21" style="292" bestFit="1" customWidth="1"/>
    <col min="5124" max="5124" width="17.140625" style="292" bestFit="1" customWidth="1"/>
    <col min="5125" max="5125" width="16.85546875" style="292" bestFit="1" customWidth="1"/>
    <col min="5126" max="5126" width="16.7109375" style="292" bestFit="1" customWidth="1"/>
    <col min="5127" max="5127" width="15.7109375" style="292" bestFit="1" customWidth="1"/>
    <col min="5128" max="5128" width="16.28515625" style="292" bestFit="1" customWidth="1"/>
    <col min="5129" max="5129" width="17.28515625" style="292" customWidth="1"/>
    <col min="5130" max="5130" width="23.42578125" style="292" bestFit="1" customWidth="1"/>
    <col min="5131" max="5131" width="31.85546875" style="292" bestFit="1" customWidth="1"/>
    <col min="5132" max="5132" width="7.85546875" style="292" bestFit="1" customWidth="1"/>
    <col min="5133" max="5133" width="5.7109375" style="292" bestFit="1" customWidth="1"/>
    <col min="5134" max="5134" width="9.140625" style="292" bestFit="1" customWidth="1"/>
    <col min="5135" max="5135" width="13.5703125" style="292" bestFit="1" customWidth="1"/>
    <col min="5136" max="5364" width="9.140625" style="292"/>
    <col min="5365" max="5365" width="4.42578125" style="292" bestFit="1" customWidth="1"/>
    <col min="5366" max="5366" width="18.28515625" style="292" bestFit="1" customWidth="1"/>
    <col min="5367" max="5367" width="19" style="292" bestFit="1" customWidth="1"/>
    <col min="5368" max="5368" width="15.42578125" style="292" bestFit="1" customWidth="1"/>
    <col min="5369" max="5370" width="12.42578125" style="292" bestFit="1" customWidth="1"/>
    <col min="5371" max="5371" width="7.140625" style="292" bestFit="1" customWidth="1"/>
    <col min="5372" max="5372" width="10.140625" style="292" bestFit="1" customWidth="1"/>
    <col min="5373" max="5373" width="15.85546875" style="292" bestFit="1" customWidth="1"/>
    <col min="5374" max="5374" width="15.140625" style="292" bestFit="1" customWidth="1"/>
    <col min="5375" max="5375" width="18.28515625" style="292" bestFit="1" customWidth="1"/>
    <col min="5376" max="5376" width="13.28515625" style="292" bestFit="1" customWidth="1"/>
    <col min="5377" max="5377" width="19.28515625" style="292" customWidth="1"/>
    <col min="5378" max="5378" width="15.140625" style="292" customWidth="1"/>
    <col min="5379" max="5379" width="21" style="292" bestFit="1" customWidth="1"/>
    <col min="5380" max="5380" width="17.140625" style="292" bestFit="1" customWidth="1"/>
    <col min="5381" max="5381" width="16.85546875" style="292" bestFit="1" customWidth="1"/>
    <col min="5382" max="5382" width="16.7109375" style="292" bestFit="1" customWidth="1"/>
    <col min="5383" max="5383" width="15.7109375" style="292" bestFit="1" customWidth="1"/>
    <col min="5384" max="5384" width="16.28515625" style="292" bestFit="1" customWidth="1"/>
    <col min="5385" max="5385" width="17.28515625" style="292" customWidth="1"/>
    <col min="5386" max="5386" width="23.42578125" style="292" bestFit="1" customWidth="1"/>
    <col min="5387" max="5387" width="31.85546875" style="292" bestFit="1" customWidth="1"/>
    <col min="5388" max="5388" width="7.85546875" style="292" bestFit="1" customWidth="1"/>
    <col min="5389" max="5389" width="5.7109375" style="292" bestFit="1" customWidth="1"/>
    <col min="5390" max="5390" width="9.140625" style="292" bestFit="1" customWidth="1"/>
    <col min="5391" max="5391" width="13.5703125" style="292" bestFit="1" customWidth="1"/>
    <col min="5392" max="5620" width="9.140625" style="292"/>
    <col min="5621" max="5621" width="4.42578125" style="292" bestFit="1" customWidth="1"/>
    <col min="5622" max="5622" width="18.28515625" style="292" bestFit="1" customWidth="1"/>
    <col min="5623" max="5623" width="19" style="292" bestFit="1" customWidth="1"/>
    <col min="5624" max="5624" width="15.42578125" style="292" bestFit="1" customWidth="1"/>
    <col min="5625" max="5626" width="12.42578125" style="292" bestFit="1" customWidth="1"/>
    <col min="5627" max="5627" width="7.140625" style="292" bestFit="1" customWidth="1"/>
    <col min="5628" max="5628" width="10.140625" style="292" bestFit="1" customWidth="1"/>
    <col min="5629" max="5629" width="15.85546875" style="292" bestFit="1" customWidth="1"/>
    <col min="5630" max="5630" width="15.140625" style="292" bestFit="1" customWidth="1"/>
    <col min="5631" max="5631" width="18.28515625" style="292" bestFit="1" customWidth="1"/>
    <col min="5632" max="5632" width="13.28515625" style="292" bestFit="1" customWidth="1"/>
    <col min="5633" max="5633" width="19.28515625" style="292" customWidth="1"/>
    <col min="5634" max="5634" width="15.140625" style="292" customWidth="1"/>
    <col min="5635" max="5635" width="21" style="292" bestFit="1" customWidth="1"/>
    <col min="5636" max="5636" width="17.140625" style="292" bestFit="1" customWidth="1"/>
    <col min="5637" max="5637" width="16.85546875" style="292" bestFit="1" customWidth="1"/>
    <col min="5638" max="5638" width="16.7109375" style="292" bestFit="1" customWidth="1"/>
    <col min="5639" max="5639" width="15.7109375" style="292" bestFit="1" customWidth="1"/>
    <col min="5640" max="5640" width="16.28515625" style="292" bestFit="1" customWidth="1"/>
    <col min="5641" max="5641" width="17.28515625" style="292" customWidth="1"/>
    <col min="5642" max="5642" width="23.42578125" style="292" bestFit="1" customWidth="1"/>
    <col min="5643" max="5643" width="31.85546875" style="292" bestFit="1" customWidth="1"/>
    <col min="5644" max="5644" width="7.85546875" style="292" bestFit="1" customWidth="1"/>
    <col min="5645" max="5645" width="5.7109375" style="292" bestFit="1" customWidth="1"/>
    <col min="5646" max="5646" width="9.140625" style="292" bestFit="1" customWidth="1"/>
    <col min="5647" max="5647" width="13.5703125" style="292" bestFit="1" customWidth="1"/>
    <col min="5648" max="5876" width="9.140625" style="292"/>
    <col min="5877" max="5877" width="4.42578125" style="292" bestFit="1" customWidth="1"/>
    <col min="5878" max="5878" width="18.28515625" style="292" bestFit="1" customWidth="1"/>
    <col min="5879" max="5879" width="19" style="292" bestFit="1" customWidth="1"/>
    <col min="5880" max="5880" width="15.42578125" style="292" bestFit="1" customWidth="1"/>
    <col min="5881" max="5882" width="12.42578125" style="292" bestFit="1" customWidth="1"/>
    <col min="5883" max="5883" width="7.140625" style="292" bestFit="1" customWidth="1"/>
    <col min="5884" max="5884" width="10.140625" style="292" bestFit="1" customWidth="1"/>
    <col min="5885" max="5885" width="15.85546875" style="292" bestFit="1" customWidth="1"/>
    <col min="5886" max="5886" width="15.140625" style="292" bestFit="1" customWidth="1"/>
    <col min="5887" max="5887" width="18.28515625" style="292" bestFit="1" customWidth="1"/>
    <col min="5888" max="5888" width="13.28515625" style="292" bestFit="1" customWidth="1"/>
    <col min="5889" max="5889" width="19.28515625" style="292" customWidth="1"/>
    <col min="5890" max="5890" width="15.140625" style="292" customWidth="1"/>
    <col min="5891" max="5891" width="21" style="292" bestFit="1" customWidth="1"/>
    <col min="5892" max="5892" width="17.140625" style="292" bestFit="1" customWidth="1"/>
    <col min="5893" max="5893" width="16.85546875" style="292" bestFit="1" customWidth="1"/>
    <col min="5894" max="5894" width="16.7109375" style="292" bestFit="1" customWidth="1"/>
    <col min="5895" max="5895" width="15.7109375" style="292" bestFit="1" customWidth="1"/>
    <col min="5896" max="5896" width="16.28515625" style="292" bestFit="1" customWidth="1"/>
    <col min="5897" max="5897" width="17.28515625" style="292" customWidth="1"/>
    <col min="5898" max="5898" width="23.42578125" style="292" bestFit="1" customWidth="1"/>
    <col min="5899" max="5899" width="31.85546875" style="292" bestFit="1" customWidth="1"/>
    <col min="5900" max="5900" width="7.85546875" style="292" bestFit="1" customWidth="1"/>
    <col min="5901" max="5901" width="5.7109375" style="292" bestFit="1" customWidth="1"/>
    <col min="5902" max="5902" width="9.140625" style="292" bestFit="1" customWidth="1"/>
    <col min="5903" max="5903" width="13.5703125" style="292" bestFit="1" customWidth="1"/>
    <col min="5904" max="6132" width="9.140625" style="292"/>
    <col min="6133" max="6133" width="4.42578125" style="292" bestFit="1" customWidth="1"/>
    <col min="6134" max="6134" width="18.28515625" style="292" bestFit="1" customWidth="1"/>
    <col min="6135" max="6135" width="19" style="292" bestFit="1" customWidth="1"/>
    <col min="6136" max="6136" width="15.42578125" style="292" bestFit="1" customWidth="1"/>
    <col min="6137" max="6138" width="12.42578125" style="292" bestFit="1" customWidth="1"/>
    <col min="6139" max="6139" width="7.140625" style="292" bestFit="1" customWidth="1"/>
    <col min="6140" max="6140" width="10.140625" style="292" bestFit="1" customWidth="1"/>
    <col min="6141" max="6141" width="15.85546875" style="292" bestFit="1" customWidth="1"/>
    <col min="6142" max="6142" width="15.140625" style="292" bestFit="1" customWidth="1"/>
    <col min="6143" max="6143" width="18.28515625" style="292" bestFit="1" customWidth="1"/>
    <col min="6144" max="6144" width="13.28515625" style="292" bestFit="1" customWidth="1"/>
    <col min="6145" max="6145" width="19.28515625" style="292" customWidth="1"/>
    <col min="6146" max="6146" width="15.140625" style="292" customWidth="1"/>
    <col min="6147" max="6147" width="21" style="292" bestFit="1" customWidth="1"/>
    <col min="6148" max="6148" width="17.140625" style="292" bestFit="1" customWidth="1"/>
    <col min="6149" max="6149" width="16.85546875" style="292" bestFit="1" customWidth="1"/>
    <col min="6150" max="6150" width="16.7109375" style="292" bestFit="1" customWidth="1"/>
    <col min="6151" max="6151" width="15.7109375" style="292" bestFit="1" customWidth="1"/>
    <col min="6152" max="6152" width="16.28515625" style="292" bestFit="1" customWidth="1"/>
    <col min="6153" max="6153" width="17.28515625" style="292" customWidth="1"/>
    <col min="6154" max="6154" width="23.42578125" style="292" bestFit="1" customWidth="1"/>
    <col min="6155" max="6155" width="31.85546875" style="292" bestFit="1" customWidth="1"/>
    <col min="6156" max="6156" width="7.85546875" style="292" bestFit="1" customWidth="1"/>
    <col min="6157" max="6157" width="5.7109375" style="292" bestFit="1" customWidth="1"/>
    <col min="6158" max="6158" width="9.140625" style="292" bestFit="1" customWidth="1"/>
    <col min="6159" max="6159" width="13.5703125" style="292" bestFit="1" customWidth="1"/>
    <col min="6160" max="6388" width="9.140625" style="292"/>
    <col min="6389" max="6389" width="4.42578125" style="292" bestFit="1" customWidth="1"/>
    <col min="6390" max="6390" width="18.28515625" style="292" bestFit="1" customWidth="1"/>
    <col min="6391" max="6391" width="19" style="292" bestFit="1" customWidth="1"/>
    <col min="6392" max="6392" width="15.42578125" style="292" bestFit="1" customWidth="1"/>
    <col min="6393" max="6394" width="12.42578125" style="292" bestFit="1" customWidth="1"/>
    <col min="6395" max="6395" width="7.140625" style="292" bestFit="1" customWidth="1"/>
    <col min="6396" max="6396" width="10.140625" style="292" bestFit="1" customWidth="1"/>
    <col min="6397" max="6397" width="15.85546875" style="292" bestFit="1" customWidth="1"/>
    <col min="6398" max="6398" width="15.140625" style="292" bestFit="1" customWidth="1"/>
    <col min="6399" max="6399" width="18.28515625" style="292" bestFit="1" customWidth="1"/>
    <col min="6400" max="6400" width="13.28515625" style="292" bestFit="1" customWidth="1"/>
    <col min="6401" max="6401" width="19.28515625" style="292" customWidth="1"/>
    <col min="6402" max="6402" width="15.140625" style="292" customWidth="1"/>
    <col min="6403" max="6403" width="21" style="292" bestFit="1" customWidth="1"/>
    <col min="6404" max="6404" width="17.140625" style="292" bestFit="1" customWidth="1"/>
    <col min="6405" max="6405" width="16.85546875" style="292" bestFit="1" customWidth="1"/>
    <col min="6406" max="6406" width="16.7109375" style="292" bestFit="1" customWidth="1"/>
    <col min="6407" max="6407" width="15.7109375" style="292" bestFit="1" customWidth="1"/>
    <col min="6408" max="6408" width="16.28515625" style="292" bestFit="1" customWidth="1"/>
    <col min="6409" max="6409" width="17.28515625" style="292" customWidth="1"/>
    <col min="6410" max="6410" width="23.42578125" style="292" bestFit="1" customWidth="1"/>
    <col min="6411" max="6411" width="31.85546875" style="292" bestFit="1" customWidth="1"/>
    <col min="6412" max="6412" width="7.85546875" style="292" bestFit="1" customWidth="1"/>
    <col min="6413" max="6413" width="5.7109375" style="292" bestFit="1" customWidth="1"/>
    <col min="6414" max="6414" width="9.140625" style="292" bestFit="1" customWidth="1"/>
    <col min="6415" max="6415" width="13.5703125" style="292" bestFit="1" customWidth="1"/>
    <col min="6416" max="6644" width="9.140625" style="292"/>
    <col min="6645" max="6645" width="4.42578125" style="292" bestFit="1" customWidth="1"/>
    <col min="6646" max="6646" width="18.28515625" style="292" bestFit="1" customWidth="1"/>
    <col min="6647" max="6647" width="19" style="292" bestFit="1" customWidth="1"/>
    <col min="6648" max="6648" width="15.42578125" style="292" bestFit="1" customWidth="1"/>
    <col min="6649" max="6650" width="12.42578125" style="292" bestFit="1" customWidth="1"/>
    <col min="6651" max="6651" width="7.140625" style="292" bestFit="1" customWidth="1"/>
    <col min="6652" max="6652" width="10.140625" style="292" bestFit="1" customWidth="1"/>
    <col min="6653" max="6653" width="15.85546875" style="292" bestFit="1" customWidth="1"/>
    <col min="6654" max="6654" width="15.140625" style="292" bestFit="1" customWidth="1"/>
    <col min="6655" max="6655" width="18.28515625" style="292" bestFit="1" customWidth="1"/>
    <col min="6656" max="6656" width="13.28515625" style="292" bestFit="1" customWidth="1"/>
    <col min="6657" max="6657" width="19.28515625" style="292" customWidth="1"/>
    <col min="6658" max="6658" width="15.140625" style="292" customWidth="1"/>
    <col min="6659" max="6659" width="21" style="292" bestFit="1" customWidth="1"/>
    <col min="6660" max="6660" width="17.140625" style="292" bestFit="1" customWidth="1"/>
    <col min="6661" max="6661" width="16.85546875" style="292" bestFit="1" customWidth="1"/>
    <col min="6662" max="6662" width="16.7109375" style="292" bestFit="1" customWidth="1"/>
    <col min="6663" max="6663" width="15.7109375" style="292" bestFit="1" customWidth="1"/>
    <col min="6664" max="6664" width="16.28515625" style="292" bestFit="1" customWidth="1"/>
    <col min="6665" max="6665" width="17.28515625" style="292" customWidth="1"/>
    <col min="6666" max="6666" width="23.42578125" style="292" bestFit="1" customWidth="1"/>
    <col min="6667" max="6667" width="31.85546875" style="292" bestFit="1" customWidth="1"/>
    <col min="6668" max="6668" width="7.85546875" style="292" bestFit="1" customWidth="1"/>
    <col min="6669" max="6669" width="5.7109375" style="292" bestFit="1" customWidth="1"/>
    <col min="6670" max="6670" width="9.140625" style="292" bestFit="1" customWidth="1"/>
    <col min="6671" max="6671" width="13.5703125" style="292" bestFit="1" customWidth="1"/>
    <col min="6672" max="6900" width="9.140625" style="292"/>
    <col min="6901" max="6901" width="4.42578125" style="292" bestFit="1" customWidth="1"/>
    <col min="6902" max="6902" width="18.28515625" style="292" bestFit="1" customWidth="1"/>
    <col min="6903" max="6903" width="19" style="292" bestFit="1" customWidth="1"/>
    <col min="6904" max="6904" width="15.42578125" style="292" bestFit="1" customWidth="1"/>
    <col min="6905" max="6906" width="12.42578125" style="292" bestFit="1" customWidth="1"/>
    <col min="6907" max="6907" width="7.140625" style="292" bestFit="1" customWidth="1"/>
    <col min="6908" max="6908" width="10.140625" style="292" bestFit="1" customWidth="1"/>
    <col min="6909" max="6909" width="15.85546875" style="292" bestFit="1" customWidth="1"/>
    <col min="6910" max="6910" width="15.140625" style="292" bestFit="1" customWidth="1"/>
    <col min="6911" max="6911" width="18.28515625" style="292" bestFit="1" customWidth="1"/>
    <col min="6912" max="6912" width="13.28515625" style="292" bestFit="1" customWidth="1"/>
    <col min="6913" max="6913" width="19.28515625" style="292" customWidth="1"/>
    <col min="6914" max="6914" width="15.140625" style="292" customWidth="1"/>
    <col min="6915" max="6915" width="21" style="292" bestFit="1" customWidth="1"/>
    <col min="6916" max="6916" width="17.140625" style="292" bestFit="1" customWidth="1"/>
    <col min="6917" max="6917" width="16.85546875" style="292" bestFit="1" customWidth="1"/>
    <col min="6918" max="6918" width="16.7109375" style="292" bestFit="1" customWidth="1"/>
    <col min="6919" max="6919" width="15.7109375" style="292" bestFit="1" customWidth="1"/>
    <col min="6920" max="6920" width="16.28515625" style="292" bestFit="1" customWidth="1"/>
    <col min="6921" max="6921" width="17.28515625" style="292" customWidth="1"/>
    <col min="6922" max="6922" width="23.42578125" style="292" bestFit="1" customWidth="1"/>
    <col min="6923" max="6923" width="31.85546875" style="292" bestFit="1" customWidth="1"/>
    <col min="6924" max="6924" width="7.85546875" style="292" bestFit="1" customWidth="1"/>
    <col min="6925" max="6925" width="5.7109375" style="292" bestFit="1" customWidth="1"/>
    <col min="6926" max="6926" width="9.140625" style="292" bestFit="1" customWidth="1"/>
    <col min="6927" max="6927" width="13.5703125" style="292" bestFit="1" customWidth="1"/>
    <col min="6928" max="7156" width="9.140625" style="292"/>
    <col min="7157" max="7157" width="4.42578125" style="292" bestFit="1" customWidth="1"/>
    <col min="7158" max="7158" width="18.28515625" style="292" bestFit="1" customWidth="1"/>
    <col min="7159" max="7159" width="19" style="292" bestFit="1" customWidth="1"/>
    <col min="7160" max="7160" width="15.42578125" style="292" bestFit="1" customWidth="1"/>
    <col min="7161" max="7162" width="12.42578125" style="292" bestFit="1" customWidth="1"/>
    <col min="7163" max="7163" width="7.140625" style="292" bestFit="1" customWidth="1"/>
    <col min="7164" max="7164" width="10.140625" style="292" bestFit="1" customWidth="1"/>
    <col min="7165" max="7165" width="15.85546875" style="292" bestFit="1" customWidth="1"/>
    <col min="7166" max="7166" width="15.140625" style="292" bestFit="1" customWidth="1"/>
    <col min="7167" max="7167" width="18.28515625" style="292" bestFit="1" customWidth="1"/>
    <col min="7168" max="7168" width="13.28515625" style="292" bestFit="1" customWidth="1"/>
    <col min="7169" max="7169" width="19.28515625" style="292" customWidth="1"/>
    <col min="7170" max="7170" width="15.140625" style="292" customWidth="1"/>
    <col min="7171" max="7171" width="21" style="292" bestFit="1" customWidth="1"/>
    <col min="7172" max="7172" width="17.140625" style="292" bestFit="1" customWidth="1"/>
    <col min="7173" max="7173" width="16.85546875" style="292" bestFit="1" customWidth="1"/>
    <col min="7174" max="7174" width="16.7109375" style="292" bestFit="1" customWidth="1"/>
    <col min="7175" max="7175" width="15.7109375" style="292" bestFit="1" customWidth="1"/>
    <col min="7176" max="7176" width="16.28515625" style="292" bestFit="1" customWidth="1"/>
    <col min="7177" max="7177" width="17.28515625" style="292" customWidth="1"/>
    <col min="7178" max="7178" width="23.42578125" style="292" bestFit="1" customWidth="1"/>
    <col min="7179" max="7179" width="31.85546875" style="292" bestFit="1" customWidth="1"/>
    <col min="7180" max="7180" width="7.85546875" style="292" bestFit="1" customWidth="1"/>
    <col min="7181" max="7181" width="5.7109375" style="292" bestFit="1" customWidth="1"/>
    <col min="7182" max="7182" width="9.140625" style="292" bestFit="1" customWidth="1"/>
    <col min="7183" max="7183" width="13.5703125" style="292" bestFit="1" customWidth="1"/>
    <col min="7184" max="7412" width="9.140625" style="292"/>
    <col min="7413" max="7413" width="4.42578125" style="292" bestFit="1" customWidth="1"/>
    <col min="7414" max="7414" width="18.28515625" style="292" bestFit="1" customWidth="1"/>
    <col min="7415" max="7415" width="19" style="292" bestFit="1" customWidth="1"/>
    <col min="7416" max="7416" width="15.42578125" style="292" bestFit="1" customWidth="1"/>
    <col min="7417" max="7418" width="12.42578125" style="292" bestFit="1" customWidth="1"/>
    <col min="7419" max="7419" width="7.140625" style="292" bestFit="1" customWidth="1"/>
    <col min="7420" max="7420" width="10.140625" style="292" bestFit="1" customWidth="1"/>
    <col min="7421" max="7421" width="15.85546875" style="292" bestFit="1" customWidth="1"/>
    <col min="7422" max="7422" width="15.140625" style="292" bestFit="1" customWidth="1"/>
    <col min="7423" max="7423" width="18.28515625" style="292" bestFit="1" customWidth="1"/>
    <col min="7424" max="7424" width="13.28515625" style="292" bestFit="1" customWidth="1"/>
    <col min="7425" max="7425" width="19.28515625" style="292" customWidth="1"/>
    <col min="7426" max="7426" width="15.140625" style="292" customWidth="1"/>
    <col min="7427" max="7427" width="21" style="292" bestFit="1" customWidth="1"/>
    <col min="7428" max="7428" width="17.140625" style="292" bestFit="1" customWidth="1"/>
    <col min="7429" max="7429" width="16.85546875" style="292" bestFit="1" customWidth="1"/>
    <col min="7430" max="7430" width="16.7109375" style="292" bestFit="1" customWidth="1"/>
    <col min="7431" max="7431" width="15.7109375" style="292" bestFit="1" customWidth="1"/>
    <col min="7432" max="7432" width="16.28515625" style="292" bestFit="1" customWidth="1"/>
    <col min="7433" max="7433" width="17.28515625" style="292" customWidth="1"/>
    <col min="7434" max="7434" width="23.42578125" style="292" bestFit="1" customWidth="1"/>
    <col min="7435" max="7435" width="31.85546875" style="292" bestFit="1" customWidth="1"/>
    <col min="7436" max="7436" width="7.85546875" style="292" bestFit="1" customWidth="1"/>
    <col min="7437" max="7437" width="5.7109375" style="292" bestFit="1" customWidth="1"/>
    <col min="7438" max="7438" width="9.140625" style="292" bestFit="1" customWidth="1"/>
    <col min="7439" max="7439" width="13.5703125" style="292" bestFit="1" customWidth="1"/>
    <col min="7440" max="7668" width="9.140625" style="292"/>
    <col min="7669" max="7669" width="4.42578125" style="292" bestFit="1" customWidth="1"/>
    <col min="7670" max="7670" width="18.28515625" style="292" bestFit="1" customWidth="1"/>
    <col min="7671" max="7671" width="19" style="292" bestFit="1" customWidth="1"/>
    <col min="7672" max="7672" width="15.42578125" style="292" bestFit="1" customWidth="1"/>
    <col min="7673" max="7674" width="12.42578125" style="292" bestFit="1" customWidth="1"/>
    <col min="7675" max="7675" width="7.140625" style="292" bestFit="1" customWidth="1"/>
    <col min="7676" max="7676" width="10.140625" style="292" bestFit="1" customWidth="1"/>
    <col min="7677" max="7677" width="15.85546875" style="292" bestFit="1" customWidth="1"/>
    <col min="7678" max="7678" width="15.140625" style="292" bestFit="1" customWidth="1"/>
    <col min="7679" max="7679" width="18.28515625" style="292" bestFit="1" customWidth="1"/>
    <col min="7680" max="7680" width="13.28515625" style="292" bestFit="1" customWidth="1"/>
    <col min="7681" max="7681" width="19.28515625" style="292" customWidth="1"/>
    <col min="7682" max="7682" width="15.140625" style="292" customWidth="1"/>
    <col min="7683" max="7683" width="21" style="292" bestFit="1" customWidth="1"/>
    <col min="7684" max="7684" width="17.140625" style="292" bestFit="1" customWidth="1"/>
    <col min="7685" max="7685" width="16.85546875" style="292" bestFit="1" customWidth="1"/>
    <col min="7686" max="7686" width="16.7109375" style="292" bestFit="1" customWidth="1"/>
    <col min="7687" max="7687" width="15.7109375" style="292" bestFit="1" customWidth="1"/>
    <col min="7688" max="7688" width="16.28515625" style="292" bestFit="1" customWidth="1"/>
    <col min="7689" max="7689" width="17.28515625" style="292" customWidth="1"/>
    <col min="7690" max="7690" width="23.42578125" style="292" bestFit="1" customWidth="1"/>
    <col min="7691" max="7691" width="31.85546875" style="292" bestFit="1" customWidth="1"/>
    <col min="7692" max="7692" width="7.85546875" style="292" bestFit="1" customWidth="1"/>
    <col min="7693" max="7693" width="5.7109375" style="292" bestFit="1" customWidth="1"/>
    <col min="7694" max="7694" width="9.140625" style="292" bestFit="1" customWidth="1"/>
    <col min="7695" max="7695" width="13.5703125" style="292" bestFit="1" customWidth="1"/>
    <col min="7696" max="7924" width="9.140625" style="292"/>
    <col min="7925" max="7925" width="4.42578125" style="292" bestFit="1" customWidth="1"/>
    <col min="7926" max="7926" width="18.28515625" style="292" bestFit="1" customWidth="1"/>
    <col min="7927" max="7927" width="19" style="292" bestFit="1" customWidth="1"/>
    <col min="7928" max="7928" width="15.42578125" style="292" bestFit="1" customWidth="1"/>
    <col min="7929" max="7930" width="12.42578125" style="292" bestFit="1" customWidth="1"/>
    <col min="7931" max="7931" width="7.140625" style="292" bestFit="1" customWidth="1"/>
    <col min="7932" max="7932" width="10.140625" style="292" bestFit="1" customWidth="1"/>
    <col min="7933" max="7933" width="15.85546875" style="292" bestFit="1" customWidth="1"/>
    <col min="7934" max="7934" width="15.140625" style="292" bestFit="1" customWidth="1"/>
    <col min="7935" max="7935" width="18.28515625" style="292" bestFit="1" customWidth="1"/>
    <col min="7936" max="7936" width="13.28515625" style="292" bestFit="1" customWidth="1"/>
    <col min="7937" max="7937" width="19.28515625" style="292" customWidth="1"/>
    <col min="7938" max="7938" width="15.140625" style="292" customWidth="1"/>
    <col min="7939" max="7939" width="21" style="292" bestFit="1" customWidth="1"/>
    <col min="7940" max="7940" width="17.140625" style="292" bestFit="1" customWidth="1"/>
    <col min="7941" max="7941" width="16.85546875" style="292" bestFit="1" customWidth="1"/>
    <col min="7942" max="7942" width="16.7109375" style="292" bestFit="1" customWidth="1"/>
    <col min="7943" max="7943" width="15.7109375" style="292" bestFit="1" customWidth="1"/>
    <col min="7944" max="7944" width="16.28515625" style="292" bestFit="1" customWidth="1"/>
    <col min="7945" max="7945" width="17.28515625" style="292" customWidth="1"/>
    <col min="7946" max="7946" width="23.42578125" style="292" bestFit="1" customWidth="1"/>
    <col min="7947" max="7947" width="31.85546875" style="292" bestFit="1" customWidth="1"/>
    <col min="7948" max="7948" width="7.85546875" style="292" bestFit="1" customWidth="1"/>
    <col min="7949" max="7949" width="5.7109375" style="292" bestFit="1" customWidth="1"/>
    <col min="7950" max="7950" width="9.140625" style="292" bestFit="1" customWidth="1"/>
    <col min="7951" max="7951" width="13.5703125" style="292" bestFit="1" customWidth="1"/>
    <col min="7952" max="8180" width="9.140625" style="292"/>
    <col min="8181" max="8181" width="4.42578125" style="292" bestFit="1" customWidth="1"/>
    <col min="8182" max="8182" width="18.28515625" style="292" bestFit="1" customWidth="1"/>
    <col min="8183" max="8183" width="19" style="292" bestFit="1" customWidth="1"/>
    <col min="8184" max="8184" width="15.42578125" style="292" bestFit="1" customWidth="1"/>
    <col min="8185" max="8186" width="12.42578125" style="292" bestFit="1" customWidth="1"/>
    <col min="8187" max="8187" width="7.140625" style="292" bestFit="1" customWidth="1"/>
    <col min="8188" max="8188" width="10.140625" style="292" bestFit="1" customWidth="1"/>
    <col min="8189" max="8189" width="15.85546875" style="292" bestFit="1" customWidth="1"/>
    <col min="8190" max="8190" width="15.140625" style="292" bestFit="1" customWidth="1"/>
    <col min="8191" max="8191" width="18.28515625" style="292" bestFit="1" customWidth="1"/>
    <col min="8192" max="8192" width="13.28515625" style="292" bestFit="1" customWidth="1"/>
    <col min="8193" max="8193" width="19.28515625" style="292" customWidth="1"/>
    <col min="8194" max="8194" width="15.140625" style="292" customWidth="1"/>
    <col min="8195" max="8195" width="21" style="292" bestFit="1" customWidth="1"/>
    <col min="8196" max="8196" width="17.140625" style="292" bestFit="1" customWidth="1"/>
    <col min="8197" max="8197" width="16.85546875" style="292" bestFit="1" customWidth="1"/>
    <col min="8198" max="8198" width="16.7109375" style="292" bestFit="1" customWidth="1"/>
    <col min="8199" max="8199" width="15.7109375" style="292" bestFit="1" customWidth="1"/>
    <col min="8200" max="8200" width="16.28515625" style="292" bestFit="1" customWidth="1"/>
    <col min="8201" max="8201" width="17.28515625" style="292" customWidth="1"/>
    <col min="8202" max="8202" width="23.42578125" style="292" bestFit="1" customWidth="1"/>
    <col min="8203" max="8203" width="31.85546875" style="292" bestFit="1" customWidth="1"/>
    <col min="8204" max="8204" width="7.85546875" style="292" bestFit="1" customWidth="1"/>
    <col min="8205" max="8205" width="5.7109375" style="292" bestFit="1" customWidth="1"/>
    <col min="8206" max="8206" width="9.140625" style="292" bestFit="1" customWidth="1"/>
    <col min="8207" max="8207" width="13.5703125" style="292" bestFit="1" customWidth="1"/>
    <col min="8208" max="8436" width="9.140625" style="292"/>
    <col min="8437" max="8437" width="4.42578125" style="292" bestFit="1" customWidth="1"/>
    <col min="8438" max="8438" width="18.28515625" style="292" bestFit="1" customWidth="1"/>
    <col min="8439" max="8439" width="19" style="292" bestFit="1" customWidth="1"/>
    <col min="8440" max="8440" width="15.42578125" style="292" bestFit="1" customWidth="1"/>
    <col min="8441" max="8442" width="12.42578125" style="292" bestFit="1" customWidth="1"/>
    <col min="8443" max="8443" width="7.140625" style="292" bestFit="1" customWidth="1"/>
    <col min="8444" max="8444" width="10.140625" style="292" bestFit="1" customWidth="1"/>
    <col min="8445" max="8445" width="15.85546875" style="292" bestFit="1" customWidth="1"/>
    <col min="8446" max="8446" width="15.140625" style="292" bestFit="1" customWidth="1"/>
    <col min="8447" max="8447" width="18.28515625" style="292" bestFit="1" customWidth="1"/>
    <col min="8448" max="8448" width="13.28515625" style="292" bestFit="1" customWidth="1"/>
    <col min="8449" max="8449" width="19.28515625" style="292" customWidth="1"/>
    <col min="8450" max="8450" width="15.140625" style="292" customWidth="1"/>
    <col min="8451" max="8451" width="21" style="292" bestFit="1" customWidth="1"/>
    <col min="8452" max="8452" width="17.140625" style="292" bestFit="1" customWidth="1"/>
    <col min="8453" max="8453" width="16.85546875" style="292" bestFit="1" customWidth="1"/>
    <col min="8454" max="8454" width="16.7109375" style="292" bestFit="1" customWidth="1"/>
    <col min="8455" max="8455" width="15.7109375" style="292" bestFit="1" customWidth="1"/>
    <col min="8456" max="8456" width="16.28515625" style="292" bestFit="1" customWidth="1"/>
    <col min="8457" max="8457" width="17.28515625" style="292" customWidth="1"/>
    <col min="8458" max="8458" width="23.42578125" style="292" bestFit="1" customWidth="1"/>
    <col min="8459" max="8459" width="31.85546875" style="292" bestFit="1" customWidth="1"/>
    <col min="8460" max="8460" width="7.85546875" style="292" bestFit="1" customWidth="1"/>
    <col min="8461" max="8461" width="5.7109375" style="292" bestFit="1" customWidth="1"/>
    <col min="8462" max="8462" width="9.140625" style="292" bestFit="1" customWidth="1"/>
    <col min="8463" max="8463" width="13.5703125" style="292" bestFit="1" customWidth="1"/>
    <col min="8464" max="8692" width="9.140625" style="292"/>
    <col min="8693" max="8693" width="4.42578125" style="292" bestFit="1" customWidth="1"/>
    <col min="8694" max="8694" width="18.28515625" style="292" bestFit="1" customWidth="1"/>
    <col min="8695" max="8695" width="19" style="292" bestFit="1" customWidth="1"/>
    <col min="8696" max="8696" width="15.42578125" style="292" bestFit="1" customWidth="1"/>
    <col min="8697" max="8698" width="12.42578125" style="292" bestFit="1" customWidth="1"/>
    <col min="8699" max="8699" width="7.140625" style="292" bestFit="1" customWidth="1"/>
    <col min="8700" max="8700" width="10.140625" style="292" bestFit="1" customWidth="1"/>
    <col min="8701" max="8701" width="15.85546875" style="292" bestFit="1" customWidth="1"/>
    <col min="8702" max="8702" width="15.140625" style="292" bestFit="1" customWidth="1"/>
    <col min="8703" max="8703" width="18.28515625" style="292" bestFit="1" customWidth="1"/>
    <col min="8704" max="8704" width="13.28515625" style="292" bestFit="1" customWidth="1"/>
    <col min="8705" max="8705" width="19.28515625" style="292" customWidth="1"/>
    <col min="8706" max="8706" width="15.140625" style="292" customWidth="1"/>
    <col min="8707" max="8707" width="21" style="292" bestFit="1" customWidth="1"/>
    <col min="8708" max="8708" width="17.140625" style="292" bestFit="1" customWidth="1"/>
    <col min="8709" max="8709" width="16.85546875" style="292" bestFit="1" customWidth="1"/>
    <col min="8710" max="8710" width="16.7109375" style="292" bestFit="1" customWidth="1"/>
    <col min="8711" max="8711" width="15.7109375" style="292" bestFit="1" customWidth="1"/>
    <col min="8712" max="8712" width="16.28515625" style="292" bestFit="1" customWidth="1"/>
    <col min="8713" max="8713" width="17.28515625" style="292" customWidth="1"/>
    <col min="8714" max="8714" width="23.42578125" style="292" bestFit="1" customWidth="1"/>
    <col min="8715" max="8715" width="31.85546875" style="292" bestFit="1" customWidth="1"/>
    <col min="8716" max="8716" width="7.85546875" style="292" bestFit="1" customWidth="1"/>
    <col min="8717" max="8717" width="5.7109375" style="292" bestFit="1" customWidth="1"/>
    <col min="8718" max="8718" width="9.140625" style="292" bestFit="1" customWidth="1"/>
    <col min="8719" max="8719" width="13.5703125" style="292" bestFit="1" customWidth="1"/>
    <col min="8720" max="8948" width="9.140625" style="292"/>
    <col min="8949" max="8949" width="4.42578125" style="292" bestFit="1" customWidth="1"/>
    <col min="8950" max="8950" width="18.28515625" style="292" bestFit="1" customWidth="1"/>
    <col min="8951" max="8951" width="19" style="292" bestFit="1" customWidth="1"/>
    <col min="8952" max="8952" width="15.42578125" style="292" bestFit="1" customWidth="1"/>
    <col min="8953" max="8954" width="12.42578125" style="292" bestFit="1" customWidth="1"/>
    <col min="8955" max="8955" width="7.140625" style="292" bestFit="1" customWidth="1"/>
    <col min="8956" max="8956" width="10.140625" style="292" bestFit="1" customWidth="1"/>
    <col min="8957" max="8957" width="15.85546875" style="292" bestFit="1" customWidth="1"/>
    <col min="8958" max="8958" width="15.140625" style="292" bestFit="1" customWidth="1"/>
    <col min="8959" max="8959" width="18.28515625" style="292" bestFit="1" customWidth="1"/>
    <col min="8960" max="8960" width="13.28515625" style="292" bestFit="1" customWidth="1"/>
    <col min="8961" max="8961" width="19.28515625" style="292" customWidth="1"/>
    <col min="8962" max="8962" width="15.140625" style="292" customWidth="1"/>
    <col min="8963" max="8963" width="21" style="292" bestFit="1" customWidth="1"/>
    <col min="8964" max="8964" width="17.140625" style="292" bestFit="1" customWidth="1"/>
    <col min="8965" max="8965" width="16.85546875" style="292" bestFit="1" customWidth="1"/>
    <col min="8966" max="8966" width="16.7109375" style="292" bestFit="1" customWidth="1"/>
    <col min="8967" max="8967" width="15.7109375" style="292" bestFit="1" customWidth="1"/>
    <col min="8968" max="8968" width="16.28515625" style="292" bestFit="1" customWidth="1"/>
    <col min="8969" max="8969" width="17.28515625" style="292" customWidth="1"/>
    <col min="8970" max="8970" width="23.42578125" style="292" bestFit="1" customWidth="1"/>
    <col min="8971" max="8971" width="31.85546875" style="292" bestFit="1" customWidth="1"/>
    <col min="8972" max="8972" width="7.85546875" style="292" bestFit="1" customWidth="1"/>
    <col min="8973" max="8973" width="5.7109375" style="292" bestFit="1" customWidth="1"/>
    <col min="8974" max="8974" width="9.140625" style="292" bestFit="1" customWidth="1"/>
    <col min="8975" max="8975" width="13.5703125" style="292" bestFit="1" customWidth="1"/>
    <col min="8976" max="9204" width="9.140625" style="292"/>
    <col min="9205" max="9205" width="4.42578125" style="292" bestFit="1" customWidth="1"/>
    <col min="9206" max="9206" width="18.28515625" style="292" bestFit="1" customWidth="1"/>
    <col min="9207" max="9207" width="19" style="292" bestFit="1" customWidth="1"/>
    <col min="9208" max="9208" width="15.42578125" style="292" bestFit="1" customWidth="1"/>
    <col min="9209" max="9210" width="12.42578125" style="292" bestFit="1" customWidth="1"/>
    <col min="9211" max="9211" width="7.140625" style="292" bestFit="1" customWidth="1"/>
    <col min="9212" max="9212" width="10.140625" style="292" bestFit="1" customWidth="1"/>
    <col min="9213" max="9213" width="15.85546875" style="292" bestFit="1" customWidth="1"/>
    <col min="9214" max="9214" width="15.140625" style="292" bestFit="1" customWidth="1"/>
    <col min="9215" max="9215" width="18.28515625" style="292" bestFit="1" customWidth="1"/>
    <col min="9216" max="9216" width="13.28515625" style="292" bestFit="1" customWidth="1"/>
    <col min="9217" max="9217" width="19.28515625" style="292" customWidth="1"/>
    <col min="9218" max="9218" width="15.140625" style="292" customWidth="1"/>
    <col min="9219" max="9219" width="21" style="292" bestFit="1" customWidth="1"/>
    <col min="9220" max="9220" width="17.140625" style="292" bestFit="1" customWidth="1"/>
    <col min="9221" max="9221" width="16.85546875" style="292" bestFit="1" customWidth="1"/>
    <col min="9222" max="9222" width="16.7109375" style="292" bestFit="1" customWidth="1"/>
    <col min="9223" max="9223" width="15.7109375" style="292" bestFit="1" customWidth="1"/>
    <col min="9224" max="9224" width="16.28515625" style="292" bestFit="1" customWidth="1"/>
    <col min="9225" max="9225" width="17.28515625" style="292" customWidth="1"/>
    <col min="9226" max="9226" width="23.42578125" style="292" bestFit="1" customWidth="1"/>
    <col min="9227" max="9227" width="31.85546875" style="292" bestFit="1" customWidth="1"/>
    <col min="9228" max="9228" width="7.85546875" style="292" bestFit="1" customWidth="1"/>
    <col min="9229" max="9229" width="5.7109375" style="292" bestFit="1" customWidth="1"/>
    <col min="9230" max="9230" width="9.140625" style="292" bestFit="1" customWidth="1"/>
    <col min="9231" max="9231" width="13.5703125" style="292" bestFit="1" customWidth="1"/>
    <col min="9232" max="9460" width="9.140625" style="292"/>
    <col min="9461" max="9461" width="4.42578125" style="292" bestFit="1" customWidth="1"/>
    <col min="9462" max="9462" width="18.28515625" style="292" bestFit="1" customWidth="1"/>
    <col min="9463" max="9463" width="19" style="292" bestFit="1" customWidth="1"/>
    <col min="9464" max="9464" width="15.42578125" style="292" bestFit="1" customWidth="1"/>
    <col min="9465" max="9466" width="12.42578125" style="292" bestFit="1" customWidth="1"/>
    <col min="9467" max="9467" width="7.140625" style="292" bestFit="1" customWidth="1"/>
    <col min="9468" max="9468" width="10.140625" style="292" bestFit="1" customWidth="1"/>
    <col min="9469" max="9469" width="15.85546875" style="292" bestFit="1" customWidth="1"/>
    <col min="9470" max="9470" width="15.140625" style="292" bestFit="1" customWidth="1"/>
    <col min="9471" max="9471" width="18.28515625" style="292" bestFit="1" customWidth="1"/>
    <col min="9472" max="9472" width="13.28515625" style="292" bestFit="1" customWidth="1"/>
    <col min="9473" max="9473" width="19.28515625" style="292" customWidth="1"/>
    <col min="9474" max="9474" width="15.140625" style="292" customWidth="1"/>
    <col min="9475" max="9475" width="21" style="292" bestFit="1" customWidth="1"/>
    <col min="9476" max="9476" width="17.140625" style="292" bestFit="1" customWidth="1"/>
    <col min="9477" max="9477" width="16.85546875" style="292" bestFit="1" customWidth="1"/>
    <col min="9478" max="9478" width="16.7109375" style="292" bestFit="1" customWidth="1"/>
    <col min="9479" max="9479" width="15.7109375" style="292" bestFit="1" customWidth="1"/>
    <col min="9480" max="9480" width="16.28515625" style="292" bestFit="1" customWidth="1"/>
    <col min="9481" max="9481" width="17.28515625" style="292" customWidth="1"/>
    <col min="9482" max="9482" width="23.42578125" style="292" bestFit="1" customWidth="1"/>
    <col min="9483" max="9483" width="31.85546875" style="292" bestFit="1" customWidth="1"/>
    <col min="9484" max="9484" width="7.85546875" style="292" bestFit="1" customWidth="1"/>
    <col min="9485" max="9485" width="5.7109375" style="292" bestFit="1" customWidth="1"/>
    <col min="9486" max="9486" width="9.140625" style="292" bestFit="1" customWidth="1"/>
    <col min="9487" max="9487" width="13.5703125" style="292" bestFit="1" customWidth="1"/>
    <col min="9488" max="9716" width="9.140625" style="292"/>
    <col min="9717" max="9717" width="4.42578125" style="292" bestFit="1" customWidth="1"/>
    <col min="9718" max="9718" width="18.28515625" style="292" bestFit="1" customWidth="1"/>
    <col min="9719" max="9719" width="19" style="292" bestFit="1" customWidth="1"/>
    <col min="9720" max="9720" width="15.42578125" style="292" bestFit="1" customWidth="1"/>
    <col min="9721" max="9722" width="12.42578125" style="292" bestFit="1" customWidth="1"/>
    <col min="9723" max="9723" width="7.140625" style="292" bestFit="1" customWidth="1"/>
    <col min="9724" max="9724" width="10.140625" style="292" bestFit="1" customWidth="1"/>
    <col min="9725" max="9725" width="15.85546875" style="292" bestFit="1" customWidth="1"/>
    <col min="9726" max="9726" width="15.140625" style="292" bestFit="1" customWidth="1"/>
    <col min="9727" max="9727" width="18.28515625" style="292" bestFit="1" customWidth="1"/>
    <col min="9728" max="9728" width="13.28515625" style="292" bestFit="1" customWidth="1"/>
    <col min="9729" max="9729" width="19.28515625" style="292" customWidth="1"/>
    <col min="9730" max="9730" width="15.140625" style="292" customWidth="1"/>
    <col min="9731" max="9731" width="21" style="292" bestFit="1" customWidth="1"/>
    <col min="9732" max="9732" width="17.140625" style="292" bestFit="1" customWidth="1"/>
    <col min="9733" max="9733" width="16.85546875" style="292" bestFit="1" customWidth="1"/>
    <col min="9734" max="9734" width="16.7109375" style="292" bestFit="1" customWidth="1"/>
    <col min="9735" max="9735" width="15.7109375" style="292" bestFit="1" customWidth="1"/>
    <col min="9736" max="9736" width="16.28515625" style="292" bestFit="1" customWidth="1"/>
    <col min="9737" max="9737" width="17.28515625" style="292" customWidth="1"/>
    <col min="9738" max="9738" width="23.42578125" style="292" bestFit="1" customWidth="1"/>
    <col min="9739" max="9739" width="31.85546875" style="292" bestFit="1" customWidth="1"/>
    <col min="9740" max="9740" width="7.85546875" style="292" bestFit="1" customWidth="1"/>
    <col min="9741" max="9741" width="5.7109375" style="292" bestFit="1" customWidth="1"/>
    <col min="9742" max="9742" width="9.140625" style="292" bestFit="1" customWidth="1"/>
    <col min="9743" max="9743" width="13.5703125" style="292" bestFit="1" customWidth="1"/>
    <col min="9744" max="9972" width="9.140625" style="292"/>
    <col min="9973" max="9973" width="4.42578125" style="292" bestFit="1" customWidth="1"/>
    <col min="9974" max="9974" width="18.28515625" style="292" bestFit="1" customWidth="1"/>
    <col min="9975" max="9975" width="19" style="292" bestFit="1" customWidth="1"/>
    <col min="9976" max="9976" width="15.42578125" style="292" bestFit="1" customWidth="1"/>
    <col min="9977" max="9978" width="12.42578125" style="292" bestFit="1" customWidth="1"/>
    <col min="9979" max="9979" width="7.140625" style="292" bestFit="1" customWidth="1"/>
    <col min="9980" max="9980" width="10.140625" style="292" bestFit="1" customWidth="1"/>
    <col min="9981" max="9981" width="15.85546875" style="292" bestFit="1" customWidth="1"/>
    <col min="9982" max="9982" width="15.140625" style="292" bestFit="1" customWidth="1"/>
    <col min="9983" max="9983" width="18.28515625" style="292" bestFit="1" customWidth="1"/>
    <col min="9984" max="9984" width="13.28515625" style="292" bestFit="1" customWidth="1"/>
    <col min="9985" max="9985" width="19.28515625" style="292" customWidth="1"/>
    <col min="9986" max="9986" width="15.140625" style="292" customWidth="1"/>
    <col min="9987" max="9987" width="21" style="292" bestFit="1" customWidth="1"/>
    <col min="9988" max="9988" width="17.140625" style="292" bestFit="1" customWidth="1"/>
    <col min="9989" max="9989" width="16.85546875" style="292" bestFit="1" customWidth="1"/>
    <col min="9990" max="9990" width="16.7109375" style="292" bestFit="1" customWidth="1"/>
    <col min="9991" max="9991" width="15.7109375" style="292" bestFit="1" customWidth="1"/>
    <col min="9992" max="9992" width="16.28515625" style="292" bestFit="1" customWidth="1"/>
    <col min="9993" max="9993" width="17.28515625" style="292" customWidth="1"/>
    <col min="9994" max="9994" width="23.42578125" style="292" bestFit="1" customWidth="1"/>
    <col min="9995" max="9995" width="31.85546875" style="292" bestFit="1" customWidth="1"/>
    <col min="9996" max="9996" width="7.85546875" style="292" bestFit="1" customWidth="1"/>
    <col min="9997" max="9997" width="5.7109375" style="292" bestFit="1" customWidth="1"/>
    <col min="9998" max="9998" width="9.140625" style="292" bestFit="1" customWidth="1"/>
    <col min="9999" max="9999" width="13.5703125" style="292" bestFit="1" customWidth="1"/>
    <col min="10000" max="10228" width="9.140625" style="292"/>
    <col min="10229" max="10229" width="4.42578125" style="292" bestFit="1" customWidth="1"/>
    <col min="10230" max="10230" width="18.28515625" style="292" bestFit="1" customWidth="1"/>
    <col min="10231" max="10231" width="19" style="292" bestFit="1" customWidth="1"/>
    <col min="10232" max="10232" width="15.42578125" style="292" bestFit="1" customWidth="1"/>
    <col min="10233" max="10234" width="12.42578125" style="292" bestFit="1" customWidth="1"/>
    <col min="10235" max="10235" width="7.140625" style="292" bestFit="1" customWidth="1"/>
    <col min="10236" max="10236" width="10.140625" style="292" bestFit="1" customWidth="1"/>
    <col min="10237" max="10237" width="15.85546875" style="292" bestFit="1" customWidth="1"/>
    <col min="10238" max="10238" width="15.140625" style="292" bestFit="1" customWidth="1"/>
    <col min="10239" max="10239" width="18.28515625" style="292" bestFit="1" customWidth="1"/>
    <col min="10240" max="10240" width="13.28515625" style="292" bestFit="1" customWidth="1"/>
    <col min="10241" max="10241" width="19.28515625" style="292" customWidth="1"/>
    <col min="10242" max="10242" width="15.140625" style="292" customWidth="1"/>
    <col min="10243" max="10243" width="21" style="292" bestFit="1" customWidth="1"/>
    <col min="10244" max="10244" width="17.140625" style="292" bestFit="1" customWidth="1"/>
    <col min="10245" max="10245" width="16.85546875" style="292" bestFit="1" customWidth="1"/>
    <col min="10246" max="10246" width="16.7109375" style="292" bestFit="1" customWidth="1"/>
    <col min="10247" max="10247" width="15.7109375" style="292" bestFit="1" customWidth="1"/>
    <col min="10248" max="10248" width="16.28515625" style="292" bestFit="1" customWidth="1"/>
    <col min="10249" max="10249" width="17.28515625" style="292" customWidth="1"/>
    <col min="10250" max="10250" width="23.42578125" style="292" bestFit="1" customWidth="1"/>
    <col min="10251" max="10251" width="31.85546875" style="292" bestFit="1" customWidth="1"/>
    <col min="10252" max="10252" width="7.85546875" style="292" bestFit="1" customWidth="1"/>
    <col min="10253" max="10253" width="5.7109375" style="292" bestFit="1" customWidth="1"/>
    <col min="10254" max="10254" width="9.140625" style="292" bestFit="1" customWidth="1"/>
    <col min="10255" max="10255" width="13.5703125" style="292" bestFit="1" customWidth="1"/>
    <col min="10256" max="10484" width="9.140625" style="292"/>
    <col min="10485" max="10485" width="4.42578125" style="292" bestFit="1" customWidth="1"/>
    <col min="10486" max="10486" width="18.28515625" style="292" bestFit="1" customWidth="1"/>
    <col min="10487" max="10487" width="19" style="292" bestFit="1" customWidth="1"/>
    <col min="10488" max="10488" width="15.42578125" style="292" bestFit="1" customWidth="1"/>
    <col min="10489" max="10490" width="12.42578125" style="292" bestFit="1" customWidth="1"/>
    <col min="10491" max="10491" width="7.140625" style="292" bestFit="1" customWidth="1"/>
    <col min="10492" max="10492" width="10.140625" style="292" bestFit="1" customWidth="1"/>
    <col min="10493" max="10493" width="15.85546875" style="292" bestFit="1" customWidth="1"/>
    <col min="10494" max="10494" width="15.140625" style="292" bestFit="1" customWidth="1"/>
    <col min="10495" max="10495" width="18.28515625" style="292" bestFit="1" customWidth="1"/>
    <col min="10496" max="10496" width="13.28515625" style="292" bestFit="1" customWidth="1"/>
    <col min="10497" max="10497" width="19.28515625" style="292" customWidth="1"/>
    <col min="10498" max="10498" width="15.140625" style="292" customWidth="1"/>
    <col min="10499" max="10499" width="21" style="292" bestFit="1" customWidth="1"/>
    <col min="10500" max="10500" width="17.140625" style="292" bestFit="1" customWidth="1"/>
    <col min="10501" max="10501" width="16.85546875" style="292" bestFit="1" customWidth="1"/>
    <col min="10502" max="10502" width="16.7109375" style="292" bestFit="1" customWidth="1"/>
    <col min="10503" max="10503" width="15.7109375" style="292" bestFit="1" customWidth="1"/>
    <col min="10504" max="10504" width="16.28515625" style="292" bestFit="1" customWidth="1"/>
    <col min="10505" max="10505" width="17.28515625" style="292" customWidth="1"/>
    <col min="10506" max="10506" width="23.42578125" style="292" bestFit="1" customWidth="1"/>
    <col min="10507" max="10507" width="31.85546875" style="292" bestFit="1" customWidth="1"/>
    <col min="10508" max="10508" width="7.85546875" style="292" bestFit="1" customWidth="1"/>
    <col min="10509" max="10509" width="5.7109375" style="292" bestFit="1" customWidth="1"/>
    <col min="10510" max="10510" width="9.140625" style="292" bestFit="1" customWidth="1"/>
    <col min="10511" max="10511" width="13.5703125" style="292" bestFit="1" customWidth="1"/>
    <col min="10512" max="10740" width="9.140625" style="292"/>
    <col min="10741" max="10741" width="4.42578125" style="292" bestFit="1" customWidth="1"/>
    <col min="10742" max="10742" width="18.28515625" style="292" bestFit="1" customWidth="1"/>
    <col min="10743" max="10743" width="19" style="292" bestFit="1" customWidth="1"/>
    <col min="10744" max="10744" width="15.42578125" style="292" bestFit="1" customWidth="1"/>
    <col min="10745" max="10746" width="12.42578125" style="292" bestFit="1" customWidth="1"/>
    <col min="10747" max="10747" width="7.140625" style="292" bestFit="1" customWidth="1"/>
    <col min="10748" max="10748" width="10.140625" style="292" bestFit="1" customWidth="1"/>
    <col min="10749" max="10749" width="15.85546875" style="292" bestFit="1" customWidth="1"/>
    <col min="10750" max="10750" width="15.140625" style="292" bestFit="1" customWidth="1"/>
    <col min="10751" max="10751" width="18.28515625" style="292" bestFit="1" customWidth="1"/>
    <col min="10752" max="10752" width="13.28515625" style="292" bestFit="1" customWidth="1"/>
    <col min="10753" max="10753" width="19.28515625" style="292" customWidth="1"/>
    <col min="10754" max="10754" width="15.140625" style="292" customWidth="1"/>
    <col min="10755" max="10755" width="21" style="292" bestFit="1" customWidth="1"/>
    <col min="10756" max="10756" width="17.140625" style="292" bestFit="1" customWidth="1"/>
    <col min="10757" max="10757" width="16.85546875" style="292" bestFit="1" customWidth="1"/>
    <col min="10758" max="10758" width="16.7109375" style="292" bestFit="1" customWidth="1"/>
    <col min="10759" max="10759" width="15.7109375" style="292" bestFit="1" customWidth="1"/>
    <col min="10760" max="10760" width="16.28515625" style="292" bestFit="1" customWidth="1"/>
    <col min="10761" max="10761" width="17.28515625" style="292" customWidth="1"/>
    <col min="10762" max="10762" width="23.42578125" style="292" bestFit="1" customWidth="1"/>
    <col min="10763" max="10763" width="31.85546875" style="292" bestFit="1" customWidth="1"/>
    <col min="10764" max="10764" width="7.85546875" style="292" bestFit="1" customWidth="1"/>
    <col min="10765" max="10765" width="5.7109375" style="292" bestFit="1" customWidth="1"/>
    <col min="10766" max="10766" width="9.140625" style="292" bestFit="1" customWidth="1"/>
    <col min="10767" max="10767" width="13.5703125" style="292" bestFit="1" customWidth="1"/>
    <col min="10768" max="10996" width="9.140625" style="292"/>
    <col min="10997" max="10997" width="4.42578125" style="292" bestFit="1" customWidth="1"/>
    <col min="10998" max="10998" width="18.28515625" style="292" bestFit="1" customWidth="1"/>
    <col min="10999" max="10999" width="19" style="292" bestFit="1" customWidth="1"/>
    <col min="11000" max="11000" width="15.42578125" style="292" bestFit="1" customWidth="1"/>
    <col min="11001" max="11002" width="12.42578125" style="292" bestFit="1" customWidth="1"/>
    <col min="11003" max="11003" width="7.140625" style="292" bestFit="1" customWidth="1"/>
    <col min="11004" max="11004" width="10.140625" style="292" bestFit="1" customWidth="1"/>
    <col min="11005" max="11005" width="15.85546875" style="292" bestFit="1" customWidth="1"/>
    <col min="11006" max="11006" width="15.140625" style="292" bestFit="1" customWidth="1"/>
    <col min="11007" max="11007" width="18.28515625" style="292" bestFit="1" customWidth="1"/>
    <col min="11008" max="11008" width="13.28515625" style="292" bestFit="1" customWidth="1"/>
    <col min="11009" max="11009" width="19.28515625" style="292" customWidth="1"/>
    <col min="11010" max="11010" width="15.140625" style="292" customWidth="1"/>
    <col min="11011" max="11011" width="21" style="292" bestFit="1" customWidth="1"/>
    <col min="11012" max="11012" width="17.140625" style="292" bestFit="1" customWidth="1"/>
    <col min="11013" max="11013" width="16.85546875" style="292" bestFit="1" customWidth="1"/>
    <col min="11014" max="11014" width="16.7109375" style="292" bestFit="1" customWidth="1"/>
    <col min="11015" max="11015" width="15.7109375" style="292" bestFit="1" customWidth="1"/>
    <col min="11016" max="11016" width="16.28515625" style="292" bestFit="1" customWidth="1"/>
    <col min="11017" max="11017" width="17.28515625" style="292" customWidth="1"/>
    <col min="11018" max="11018" width="23.42578125" style="292" bestFit="1" customWidth="1"/>
    <col min="11019" max="11019" width="31.85546875" style="292" bestFit="1" customWidth="1"/>
    <col min="11020" max="11020" width="7.85546875" style="292" bestFit="1" customWidth="1"/>
    <col min="11021" max="11021" width="5.7109375" style="292" bestFit="1" customWidth="1"/>
    <col min="11022" max="11022" width="9.140625" style="292" bestFit="1" customWidth="1"/>
    <col min="11023" max="11023" width="13.5703125" style="292" bestFit="1" customWidth="1"/>
    <col min="11024" max="11252" width="9.140625" style="292"/>
    <col min="11253" max="11253" width="4.42578125" style="292" bestFit="1" customWidth="1"/>
    <col min="11254" max="11254" width="18.28515625" style="292" bestFit="1" customWidth="1"/>
    <col min="11255" max="11255" width="19" style="292" bestFit="1" customWidth="1"/>
    <col min="11256" max="11256" width="15.42578125" style="292" bestFit="1" customWidth="1"/>
    <col min="11257" max="11258" width="12.42578125" style="292" bestFit="1" customWidth="1"/>
    <col min="11259" max="11259" width="7.140625" style="292" bestFit="1" customWidth="1"/>
    <col min="11260" max="11260" width="10.140625" style="292" bestFit="1" customWidth="1"/>
    <col min="11261" max="11261" width="15.85546875" style="292" bestFit="1" customWidth="1"/>
    <col min="11262" max="11262" width="15.140625" style="292" bestFit="1" customWidth="1"/>
    <col min="11263" max="11263" width="18.28515625" style="292" bestFit="1" customWidth="1"/>
    <col min="11264" max="11264" width="13.28515625" style="292" bestFit="1" customWidth="1"/>
    <col min="11265" max="11265" width="19.28515625" style="292" customWidth="1"/>
    <col min="11266" max="11266" width="15.140625" style="292" customWidth="1"/>
    <col min="11267" max="11267" width="21" style="292" bestFit="1" customWidth="1"/>
    <col min="11268" max="11268" width="17.140625" style="292" bestFit="1" customWidth="1"/>
    <col min="11269" max="11269" width="16.85546875" style="292" bestFit="1" customWidth="1"/>
    <col min="11270" max="11270" width="16.7109375" style="292" bestFit="1" customWidth="1"/>
    <col min="11271" max="11271" width="15.7109375" style="292" bestFit="1" customWidth="1"/>
    <col min="11272" max="11272" width="16.28515625" style="292" bestFit="1" customWidth="1"/>
    <col min="11273" max="11273" width="17.28515625" style="292" customWidth="1"/>
    <col min="11274" max="11274" width="23.42578125" style="292" bestFit="1" customWidth="1"/>
    <col min="11275" max="11275" width="31.85546875" style="292" bestFit="1" customWidth="1"/>
    <col min="11276" max="11276" width="7.85546875" style="292" bestFit="1" customWidth="1"/>
    <col min="11277" max="11277" width="5.7109375" style="292" bestFit="1" customWidth="1"/>
    <col min="11278" max="11278" width="9.140625" style="292" bestFit="1" customWidth="1"/>
    <col min="11279" max="11279" width="13.5703125" style="292" bestFit="1" customWidth="1"/>
    <col min="11280" max="11508" width="9.140625" style="292"/>
    <col min="11509" max="11509" width="4.42578125" style="292" bestFit="1" customWidth="1"/>
    <col min="11510" max="11510" width="18.28515625" style="292" bestFit="1" customWidth="1"/>
    <col min="11511" max="11511" width="19" style="292" bestFit="1" customWidth="1"/>
    <col min="11512" max="11512" width="15.42578125" style="292" bestFit="1" customWidth="1"/>
    <col min="11513" max="11514" width="12.42578125" style="292" bestFit="1" customWidth="1"/>
    <col min="11515" max="11515" width="7.140625" style="292" bestFit="1" customWidth="1"/>
    <col min="11516" max="11516" width="10.140625" style="292" bestFit="1" customWidth="1"/>
    <col min="11517" max="11517" width="15.85546875" style="292" bestFit="1" customWidth="1"/>
    <col min="11518" max="11518" width="15.140625" style="292" bestFit="1" customWidth="1"/>
    <col min="11519" max="11519" width="18.28515625" style="292" bestFit="1" customWidth="1"/>
    <col min="11520" max="11520" width="13.28515625" style="292" bestFit="1" customWidth="1"/>
    <col min="11521" max="11521" width="19.28515625" style="292" customWidth="1"/>
    <col min="11522" max="11522" width="15.140625" style="292" customWidth="1"/>
    <col min="11523" max="11523" width="21" style="292" bestFit="1" customWidth="1"/>
    <col min="11524" max="11524" width="17.140625" style="292" bestFit="1" customWidth="1"/>
    <col min="11525" max="11525" width="16.85546875" style="292" bestFit="1" customWidth="1"/>
    <col min="11526" max="11526" width="16.7109375" style="292" bestFit="1" customWidth="1"/>
    <col min="11527" max="11527" width="15.7109375" style="292" bestFit="1" customWidth="1"/>
    <col min="11528" max="11528" width="16.28515625" style="292" bestFit="1" customWidth="1"/>
    <col min="11529" max="11529" width="17.28515625" style="292" customWidth="1"/>
    <col min="11530" max="11530" width="23.42578125" style="292" bestFit="1" customWidth="1"/>
    <col min="11531" max="11531" width="31.85546875" style="292" bestFit="1" customWidth="1"/>
    <col min="11532" max="11532" width="7.85546875" style="292" bestFit="1" customWidth="1"/>
    <col min="11533" max="11533" width="5.7109375" style="292" bestFit="1" customWidth="1"/>
    <col min="11534" max="11534" width="9.140625" style="292" bestFit="1" customWidth="1"/>
    <col min="11535" max="11535" width="13.5703125" style="292" bestFit="1" customWidth="1"/>
    <col min="11536" max="11764" width="9.140625" style="292"/>
    <col min="11765" max="11765" width="4.42578125" style="292" bestFit="1" customWidth="1"/>
    <col min="11766" max="11766" width="18.28515625" style="292" bestFit="1" customWidth="1"/>
    <col min="11767" max="11767" width="19" style="292" bestFit="1" customWidth="1"/>
    <col min="11768" max="11768" width="15.42578125" style="292" bestFit="1" customWidth="1"/>
    <col min="11769" max="11770" width="12.42578125" style="292" bestFit="1" customWidth="1"/>
    <col min="11771" max="11771" width="7.140625" style="292" bestFit="1" customWidth="1"/>
    <col min="11772" max="11772" width="10.140625" style="292" bestFit="1" customWidth="1"/>
    <col min="11773" max="11773" width="15.85546875" style="292" bestFit="1" customWidth="1"/>
    <col min="11774" max="11774" width="15.140625" style="292" bestFit="1" customWidth="1"/>
    <col min="11775" max="11775" width="18.28515625" style="292" bestFit="1" customWidth="1"/>
    <col min="11776" max="11776" width="13.28515625" style="292" bestFit="1" customWidth="1"/>
    <col min="11777" max="11777" width="19.28515625" style="292" customWidth="1"/>
    <col min="11778" max="11778" width="15.140625" style="292" customWidth="1"/>
    <col min="11779" max="11779" width="21" style="292" bestFit="1" customWidth="1"/>
    <col min="11780" max="11780" width="17.140625" style="292" bestFit="1" customWidth="1"/>
    <col min="11781" max="11781" width="16.85546875" style="292" bestFit="1" customWidth="1"/>
    <col min="11782" max="11782" width="16.7109375" style="292" bestFit="1" customWidth="1"/>
    <col min="11783" max="11783" width="15.7109375" style="292" bestFit="1" customWidth="1"/>
    <col min="11784" max="11784" width="16.28515625" style="292" bestFit="1" customWidth="1"/>
    <col min="11785" max="11785" width="17.28515625" style="292" customWidth="1"/>
    <col min="11786" max="11786" width="23.42578125" style="292" bestFit="1" customWidth="1"/>
    <col min="11787" max="11787" width="31.85546875" style="292" bestFit="1" customWidth="1"/>
    <col min="11788" max="11788" width="7.85546875" style="292" bestFit="1" customWidth="1"/>
    <col min="11789" max="11789" width="5.7109375" style="292" bestFit="1" customWidth="1"/>
    <col min="11790" max="11790" width="9.140625" style="292" bestFit="1" customWidth="1"/>
    <col min="11791" max="11791" width="13.5703125" style="292" bestFit="1" customWidth="1"/>
    <col min="11792" max="12020" width="9.140625" style="292"/>
    <col min="12021" max="12021" width="4.42578125" style="292" bestFit="1" customWidth="1"/>
    <col min="12022" max="12022" width="18.28515625" style="292" bestFit="1" customWidth="1"/>
    <col min="12023" max="12023" width="19" style="292" bestFit="1" customWidth="1"/>
    <col min="12024" max="12024" width="15.42578125" style="292" bestFit="1" customWidth="1"/>
    <col min="12025" max="12026" width="12.42578125" style="292" bestFit="1" customWidth="1"/>
    <col min="12027" max="12027" width="7.140625" style="292" bestFit="1" customWidth="1"/>
    <col min="12028" max="12028" width="10.140625" style="292" bestFit="1" customWidth="1"/>
    <col min="12029" max="12029" width="15.85546875" style="292" bestFit="1" customWidth="1"/>
    <col min="12030" max="12030" width="15.140625" style="292" bestFit="1" customWidth="1"/>
    <col min="12031" max="12031" width="18.28515625" style="292" bestFit="1" customWidth="1"/>
    <col min="12032" max="12032" width="13.28515625" style="292" bestFit="1" customWidth="1"/>
    <col min="12033" max="12033" width="19.28515625" style="292" customWidth="1"/>
    <col min="12034" max="12034" width="15.140625" style="292" customWidth="1"/>
    <col min="12035" max="12035" width="21" style="292" bestFit="1" customWidth="1"/>
    <col min="12036" max="12036" width="17.140625" style="292" bestFit="1" customWidth="1"/>
    <col min="12037" max="12037" width="16.85546875" style="292" bestFit="1" customWidth="1"/>
    <col min="12038" max="12038" width="16.7109375" style="292" bestFit="1" customWidth="1"/>
    <col min="12039" max="12039" width="15.7109375" style="292" bestFit="1" customWidth="1"/>
    <col min="12040" max="12040" width="16.28515625" style="292" bestFit="1" customWidth="1"/>
    <col min="12041" max="12041" width="17.28515625" style="292" customWidth="1"/>
    <col min="12042" max="12042" width="23.42578125" style="292" bestFit="1" customWidth="1"/>
    <col min="12043" max="12043" width="31.85546875" style="292" bestFit="1" customWidth="1"/>
    <col min="12044" max="12044" width="7.85546875" style="292" bestFit="1" customWidth="1"/>
    <col min="12045" max="12045" width="5.7109375" style="292" bestFit="1" customWidth="1"/>
    <col min="12046" max="12046" width="9.140625" style="292" bestFit="1" customWidth="1"/>
    <col min="12047" max="12047" width="13.5703125" style="292" bestFit="1" customWidth="1"/>
    <col min="12048" max="12276" width="9.140625" style="292"/>
    <col min="12277" max="12277" width="4.42578125" style="292" bestFit="1" customWidth="1"/>
    <col min="12278" max="12278" width="18.28515625" style="292" bestFit="1" customWidth="1"/>
    <col min="12279" max="12279" width="19" style="292" bestFit="1" customWidth="1"/>
    <col min="12280" max="12280" width="15.42578125" style="292" bestFit="1" customWidth="1"/>
    <col min="12281" max="12282" width="12.42578125" style="292" bestFit="1" customWidth="1"/>
    <col min="12283" max="12283" width="7.140625" style="292" bestFit="1" customWidth="1"/>
    <col min="12284" max="12284" width="10.140625" style="292" bestFit="1" customWidth="1"/>
    <col min="12285" max="12285" width="15.85546875" style="292" bestFit="1" customWidth="1"/>
    <col min="12286" max="12286" width="15.140625" style="292" bestFit="1" customWidth="1"/>
    <col min="12287" max="12287" width="18.28515625" style="292" bestFit="1" customWidth="1"/>
    <col min="12288" max="12288" width="13.28515625" style="292" bestFit="1" customWidth="1"/>
    <col min="12289" max="12289" width="19.28515625" style="292" customWidth="1"/>
    <col min="12290" max="12290" width="15.140625" style="292" customWidth="1"/>
    <col min="12291" max="12291" width="21" style="292" bestFit="1" customWidth="1"/>
    <col min="12292" max="12292" width="17.140625" style="292" bestFit="1" customWidth="1"/>
    <col min="12293" max="12293" width="16.85546875" style="292" bestFit="1" customWidth="1"/>
    <col min="12294" max="12294" width="16.7109375" style="292" bestFit="1" customWidth="1"/>
    <col min="12295" max="12295" width="15.7109375" style="292" bestFit="1" customWidth="1"/>
    <col min="12296" max="12296" width="16.28515625" style="292" bestFit="1" customWidth="1"/>
    <col min="12297" max="12297" width="17.28515625" style="292" customWidth="1"/>
    <col min="12298" max="12298" width="23.42578125" style="292" bestFit="1" customWidth="1"/>
    <col min="12299" max="12299" width="31.85546875" style="292" bestFit="1" customWidth="1"/>
    <col min="12300" max="12300" width="7.85546875" style="292" bestFit="1" customWidth="1"/>
    <col min="12301" max="12301" width="5.7109375" style="292" bestFit="1" customWidth="1"/>
    <col min="12302" max="12302" width="9.140625" style="292" bestFit="1" customWidth="1"/>
    <col min="12303" max="12303" width="13.5703125" style="292" bestFit="1" customWidth="1"/>
    <col min="12304" max="12532" width="9.140625" style="292"/>
    <col min="12533" max="12533" width="4.42578125" style="292" bestFit="1" customWidth="1"/>
    <col min="12534" max="12534" width="18.28515625" style="292" bestFit="1" customWidth="1"/>
    <col min="12535" max="12535" width="19" style="292" bestFit="1" customWidth="1"/>
    <col min="12536" max="12536" width="15.42578125" style="292" bestFit="1" customWidth="1"/>
    <col min="12537" max="12538" width="12.42578125" style="292" bestFit="1" customWidth="1"/>
    <col min="12539" max="12539" width="7.140625" style="292" bestFit="1" customWidth="1"/>
    <col min="12540" max="12540" width="10.140625" style="292" bestFit="1" customWidth="1"/>
    <col min="12541" max="12541" width="15.85546875" style="292" bestFit="1" customWidth="1"/>
    <col min="12542" max="12542" width="15.140625" style="292" bestFit="1" customWidth="1"/>
    <col min="12543" max="12543" width="18.28515625" style="292" bestFit="1" customWidth="1"/>
    <col min="12544" max="12544" width="13.28515625" style="292" bestFit="1" customWidth="1"/>
    <col min="12545" max="12545" width="19.28515625" style="292" customWidth="1"/>
    <col min="12546" max="12546" width="15.140625" style="292" customWidth="1"/>
    <col min="12547" max="12547" width="21" style="292" bestFit="1" customWidth="1"/>
    <col min="12548" max="12548" width="17.140625" style="292" bestFit="1" customWidth="1"/>
    <col min="12549" max="12549" width="16.85546875" style="292" bestFit="1" customWidth="1"/>
    <col min="12550" max="12550" width="16.7109375" style="292" bestFit="1" customWidth="1"/>
    <col min="12551" max="12551" width="15.7109375" style="292" bestFit="1" customWidth="1"/>
    <col min="12552" max="12552" width="16.28515625" style="292" bestFit="1" customWidth="1"/>
    <col min="12553" max="12553" width="17.28515625" style="292" customWidth="1"/>
    <col min="12554" max="12554" width="23.42578125" style="292" bestFit="1" customWidth="1"/>
    <col min="12555" max="12555" width="31.85546875" style="292" bestFit="1" customWidth="1"/>
    <col min="12556" max="12556" width="7.85546875" style="292" bestFit="1" customWidth="1"/>
    <col min="12557" max="12557" width="5.7109375" style="292" bestFit="1" customWidth="1"/>
    <col min="12558" max="12558" width="9.140625" style="292" bestFit="1" customWidth="1"/>
    <col min="12559" max="12559" width="13.5703125" style="292" bestFit="1" customWidth="1"/>
    <col min="12560" max="12788" width="9.140625" style="292"/>
    <col min="12789" max="12789" width="4.42578125" style="292" bestFit="1" customWidth="1"/>
    <col min="12790" max="12790" width="18.28515625" style="292" bestFit="1" customWidth="1"/>
    <col min="12791" max="12791" width="19" style="292" bestFit="1" customWidth="1"/>
    <col min="12792" max="12792" width="15.42578125" style="292" bestFit="1" customWidth="1"/>
    <col min="12793" max="12794" width="12.42578125" style="292" bestFit="1" customWidth="1"/>
    <col min="12795" max="12795" width="7.140625" style="292" bestFit="1" customWidth="1"/>
    <col min="12796" max="12796" width="10.140625" style="292" bestFit="1" customWidth="1"/>
    <col min="12797" max="12797" width="15.85546875" style="292" bestFit="1" customWidth="1"/>
    <col min="12798" max="12798" width="15.140625" style="292" bestFit="1" customWidth="1"/>
    <col min="12799" max="12799" width="18.28515625" style="292" bestFit="1" customWidth="1"/>
    <col min="12800" max="12800" width="13.28515625" style="292" bestFit="1" customWidth="1"/>
    <col min="12801" max="12801" width="19.28515625" style="292" customWidth="1"/>
    <col min="12802" max="12802" width="15.140625" style="292" customWidth="1"/>
    <col min="12803" max="12803" width="21" style="292" bestFit="1" customWidth="1"/>
    <col min="12804" max="12804" width="17.140625" style="292" bestFit="1" customWidth="1"/>
    <col min="12805" max="12805" width="16.85546875" style="292" bestFit="1" customWidth="1"/>
    <col min="12806" max="12806" width="16.7109375" style="292" bestFit="1" customWidth="1"/>
    <col min="12807" max="12807" width="15.7109375" style="292" bestFit="1" customWidth="1"/>
    <col min="12808" max="12808" width="16.28515625" style="292" bestFit="1" customWidth="1"/>
    <col min="12809" max="12809" width="17.28515625" style="292" customWidth="1"/>
    <col min="12810" max="12810" width="23.42578125" style="292" bestFit="1" customWidth="1"/>
    <col min="12811" max="12811" width="31.85546875" style="292" bestFit="1" customWidth="1"/>
    <col min="12812" max="12812" width="7.85546875" style="292" bestFit="1" customWidth="1"/>
    <col min="12813" max="12813" width="5.7109375" style="292" bestFit="1" customWidth="1"/>
    <col min="12814" max="12814" width="9.140625" style="292" bestFit="1" customWidth="1"/>
    <col min="12815" max="12815" width="13.5703125" style="292" bestFit="1" customWidth="1"/>
    <col min="12816" max="13044" width="9.140625" style="292"/>
    <col min="13045" max="13045" width="4.42578125" style="292" bestFit="1" customWidth="1"/>
    <col min="13046" max="13046" width="18.28515625" style="292" bestFit="1" customWidth="1"/>
    <col min="13047" max="13047" width="19" style="292" bestFit="1" customWidth="1"/>
    <col min="13048" max="13048" width="15.42578125" style="292" bestFit="1" customWidth="1"/>
    <col min="13049" max="13050" width="12.42578125" style="292" bestFit="1" customWidth="1"/>
    <col min="13051" max="13051" width="7.140625" style="292" bestFit="1" customWidth="1"/>
    <col min="13052" max="13052" width="10.140625" style="292" bestFit="1" customWidth="1"/>
    <col min="13053" max="13053" width="15.85546875" style="292" bestFit="1" customWidth="1"/>
    <col min="13054" max="13054" width="15.140625" style="292" bestFit="1" customWidth="1"/>
    <col min="13055" max="13055" width="18.28515625" style="292" bestFit="1" customWidth="1"/>
    <col min="13056" max="13056" width="13.28515625" style="292" bestFit="1" customWidth="1"/>
    <col min="13057" max="13057" width="19.28515625" style="292" customWidth="1"/>
    <col min="13058" max="13058" width="15.140625" style="292" customWidth="1"/>
    <col min="13059" max="13059" width="21" style="292" bestFit="1" customWidth="1"/>
    <col min="13060" max="13060" width="17.140625" style="292" bestFit="1" customWidth="1"/>
    <col min="13061" max="13061" width="16.85546875" style="292" bestFit="1" customWidth="1"/>
    <col min="13062" max="13062" width="16.7109375" style="292" bestFit="1" customWidth="1"/>
    <col min="13063" max="13063" width="15.7109375" style="292" bestFit="1" customWidth="1"/>
    <col min="13064" max="13064" width="16.28515625" style="292" bestFit="1" customWidth="1"/>
    <col min="13065" max="13065" width="17.28515625" style="292" customWidth="1"/>
    <col min="13066" max="13066" width="23.42578125" style="292" bestFit="1" customWidth="1"/>
    <col min="13067" max="13067" width="31.85546875" style="292" bestFit="1" customWidth="1"/>
    <col min="13068" max="13068" width="7.85546875" style="292" bestFit="1" customWidth="1"/>
    <col min="13069" max="13069" width="5.7109375" style="292" bestFit="1" customWidth="1"/>
    <col min="13070" max="13070" width="9.140625" style="292" bestFit="1" customWidth="1"/>
    <col min="13071" max="13071" width="13.5703125" style="292" bestFit="1" customWidth="1"/>
    <col min="13072" max="13300" width="9.140625" style="292"/>
    <col min="13301" max="13301" width="4.42578125" style="292" bestFit="1" customWidth="1"/>
    <col min="13302" max="13302" width="18.28515625" style="292" bestFit="1" customWidth="1"/>
    <col min="13303" max="13303" width="19" style="292" bestFit="1" customWidth="1"/>
    <col min="13304" max="13304" width="15.42578125" style="292" bestFit="1" customWidth="1"/>
    <col min="13305" max="13306" width="12.42578125" style="292" bestFit="1" customWidth="1"/>
    <col min="13307" max="13307" width="7.140625" style="292" bestFit="1" customWidth="1"/>
    <col min="13308" max="13308" width="10.140625" style="292" bestFit="1" customWidth="1"/>
    <col min="13309" max="13309" width="15.85546875" style="292" bestFit="1" customWidth="1"/>
    <col min="13310" max="13310" width="15.140625" style="292" bestFit="1" customWidth="1"/>
    <col min="13311" max="13311" width="18.28515625" style="292" bestFit="1" customWidth="1"/>
    <col min="13312" max="13312" width="13.28515625" style="292" bestFit="1" customWidth="1"/>
    <col min="13313" max="13313" width="19.28515625" style="292" customWidth="1"/>
    <col min="13314" max="13314" width="15.140625" style="292" customWidth="1"/>
    <col min="13315" max="13315" width="21" style="292" bestFit="1" customWidth="1"/>
    <col min="13316" max="13316" width="17.140625" style="292" bestFit="1" customWidth="1"/>
    <col min="13317" max="13317" width="16.85546875" style="292" bestFit="1" customWidth="1"/>
    <col min="13318" max="13318" width="16.7109375" style="292" bestFit="1" customWidth="1"/>
    <col min="13319" max="13319" width="15.7109375" style="292" bestFit="1" customWidth="1"/>
    <col min="13320" max="13320" width="16.28515625" style="292" bestFit="1" customWidth="1"/>
    <col min="13321" max="13321" width="17.28515625" style="292" customWidth="1"/>
    <col min="13322" max="13322" width="23.42578125" style="292" bestFit="1" customWidth="1"/>
    <col min="13323" max="13323" width="31.85546875" style="292" bestFit="1" customWidth="1"/>
    <col min="13324" max="13324" width="7.85546875" style="292" bestFit="1" customWidth="1"/>
    <col min="13325" max="13325" width="5.7109375" style="292" bestFit="1" customWidth="1"/>
    <col min="13326" max="13326" width="9.140625" style="292" bestFit="1" customWidth="1"/>
    <col min="13327" max="13327" width="13.5703125" style="292" bestFit="1" customWidth="1"/>
    <col min="13328" max="13556" width="9.140625" style="292"/>
    <col min="13557" max="13557" width="4.42578125" style="292" bestFit="1" customWidth="1"/>
    <col min="13558" max="13558" width="18.28515625" style="292" bestFit="1" customWidth="1"/>
    <col min="13559" max="13559" width="19" style="292" bestFit="1" customWidth="1"/>
    <col min="13560" max="13560" width="15.42578125" style="292" bestFit="1" customWidth="1"/>
    <col min="13561" max="13562" width="12.42578125" style="292" bestFit="1" customWidth="1"/>
    <col min="13563" max="13563" width="7.140625" style="292" bestFit="1" customWidth="1"/>
    <col min="13564" max="13564" width="10.140625" style="292" bestFit="1" customWidth="1"/>
    <col min="13565" max="13565" width="15.85546875" style="292" bestFit="1" customWidth="1"/>
    <col min="13566" max="13566" width="15.140625" style="292" bestFit="1" customWidth="1"/>
    <col min="13567" max="13567" width="18.28515625" style="292" bestFit="1" customWidth="1"/>
    <col min="13568" max="13568" width="13.28515625" style="292" bestFit="1" customWidth="1"/>
    <col min="13569" max="13569" width="19.28515625" style="292" customWidth="1"/>
    <col min="13570" max="13570" width="15.140625" style="292" customWidth="1"/>
    <col min="13571" max="13571" width="21" style="292" bestFit="1" customWidth="1"/>
    <col min="13572" max="13572" width="17.140625" style="292" bestFit="1" customWidth="1"/>
    <col min="13573" max="13573" width="16.85546875" style="292" bestFit="1" customWidth="1"/>
    <col min="13574" max="13574" width="16.7109375" style="292" bestFit="1" customWidth="1"/>
    <col min="13575" max="13575" width="15.7109375" style="292" bestFit="1" customWidth="1"/>
    <col min="13576" max="13576" width="16.28515625" style="292" bestFit="1" customWidth="1"/>
    <col min="13577" max="13577" width="17.28515625" style="292" customWidth="1"/>
    <col min="13578" max="13578" width="23.42578125" style="292" bestFit="1" customWidth="1"/>
    <col min="13579" max="13579" width="31.85546875" style="292" bestFit="1" customWidth="1"/>
    <col min="13580" max="13580" width="7.85546875" style="292" bestFit="1" customWidth="1"/>
    <col min="13581" max="13581" width="5.7109375" style="292" bestFit="1" customWidth="1"/>
    <col min="13582" max="13582" width="9.140625" style="292" bestFit="1" customWidth="1"/>
    <col min="13583" max="13583" width="13.5703125" style="292" bestFit="1" customWidth="1"/>
    <col min="13584" max="13812" width="9.140625" style="292"/>
    <col min="13813" max="13813" width="4.42578125" style="292" bestFit="1" customWidth="1"/>
    <col min="13814" max="13814" width="18.28515625" style="292" bestFit="1" customWidth="1"/>
    <col min="13815" max="13815" width="19" style="292" bestFit="1" customWidth="1"/>
    <col min="13816" max="13816" width="15.42578125" style="292" bestFit="1" customWidth="1"/>
    <col min="13817" max="13818" width="12.42578125" style="292" bestFit="1" customWidth="1"/>
    <col min="13819" max="13819" width="7.140625" style="292" bestFit="1" customWidth="1"/>
    <col min="13820" max="13820" width="10.140625" style="292" bestFit="1" customWidth="1"/>
    <col min="13821" max="13821" width="15.85546875" style="292" bestFit="1" customWidth="1"/>
    <col min="13822" max="13822" width="15.140625" style="292" bestFit="1" customWidth="1"/>
    <col min="13823" max="13823" width="18.28515625" style="292" bestFit="1" customWidth="1"/>
    <col min="13824" max="13824" width="13.28515625" style="292" bestFit="1" customWidth="1"/>
    <col min="13825" max="13825" width="19.28515625" style="292" customWidth="1"/>
    <col min="13826" max="13826" width="15.140625" style="292" customWidth="1"/>
    <col min="13827" max="13827" width="21" style="292" bestFit="1" customWidth="1"/>
    <col min="13828" max="13828" width="17.140625" style="292" bestFit="1" customWidth="1"/>
    <col min="13829" max="13829" width="16.85546875" style="292" bestFit="1" customWidth="1"/>
    <col min="13830" max="13830" width="16.7109375" style="292" bestFit="1" customWidth="1"/>
    <col min="13831" max="13831" width="15.7109375" style="292" bestFit="1" customWidth="1"/>
    <col min="13832" max="13832" width="16.28515625" style="292" bestFit="1" customWidth="1"/>
    <col min="13833" max="13833" width="17.28515625" style="292" customWidth="1"/>
    <col min="13834" max="13834" width="23.42578125" style="292" bestFit="1" customWidth="1"/>
    <col min="13835" max="13835" width="31.85546875" style="292" bestFit="1" customWidth="1"/>
    <col min="13836" max="13836" width="7.85546875" style="292" bestFit="1" customWidth="1"/>
    <col min="13837" max="13837" width="5.7109375" style="292" bestFit="1" customWidth="1"/>
    <col min="13838" max="13838" width="9.140625" style="292" bestFit="1" customWidth="1"/>
    <col min="13839" max="13839" width="13.5703125" style="292" bestFit="1" customWidth="1"/>
    <col min="13840" max="14068" width="9.140625" style="292"/>
    <col min="14069" max="14069" width="4.42578125" style="292" bestFit="1" customWidth="1"/>
    <col min="14070" max="14070" width="18.28515625" style="292" bestFit="1" customWidth="1"/>
    <col min="14071" max="14071" width="19" style="292" bestFit="1" customWidth="1"/>
    <col min="14072" max="14072" width="15.42578125" style="292" bestFit="1" customWidth="1"/>
    <col min="14073" max="14074" width="12.42578125" style="292" bestFit="1" customWidth="1"/>
    <col min="14075" max="14075" width="7.140625" style="292" bestFit="1" customWidth="1"/>
    <col min="14076" max="14076" width="10.140625" style="292" bestFit="1" customWidth="1"/>
    <col min="14077" max="14077" width="15.85546875" style="292" bestFit="1" customWidth="1"/>
    <col min="14078" max="14078" width="15.140625" style="292" bestFit="1" customWidth="1"/>
    <col min="14079" max="14079" width="18.28515625" style="292" bestFit="1" customWidth="1"/>
    <col min="14080" max="14080" width="13.28515625" style="292" bestFit="1" customWidth="1"/>
    <col min="14081" max="14081" width="19.28515625" style="292" customWidth="1"/>
    <col min="14082" max="14082" width="15.140625" style="292" customWidth="1"/>
    <col min="14083" max="14083" width="21" style="292" bestFit="1" customWidth="1"/>
    <col min="14084" max="14084" width="17.140625" style="292" bestFit="1" customWidth="1"/>
    <col min="14085" max="14085" width="16.85546875" style="292" bestFit="1" customWidth="1"/>
    <col min="14086" max="14086" width="16.7109375" style="292" bestFit="1" customWidth="1"/>
    <col min="14087" max="14087" width="15.7109375" style="292" bestFit="1" customWidth="1"/>
    <col min="14088" max="14088" width="16.28515625" style="292" bestFit="1" customWidth="1"/>
    <col min="14089" max="14089" width="17.28515625" style="292" customWidth="1"/>
    <col min="14090" max="14090" width="23.42578125" style="292" bestFit="1" customWidth="1"/>
    <col min="14091" max="14091" width="31.85546875" style="292" bestFit="1" customWidth="1"/>
    <col min="14092" max="14092" width="7.85546875" style="292" bestFit="1" customWidth="1"/>
    <col min="14093" max="14093" width="5.7109375" style="292" bestFit="1" customWidth="1"/>
    <col min="14094" max="14094" width="9.140625" style="292" bestFit="1" customWidth="1"/>
    <col min="14095" max="14095" width="13.5703125" style="292" bestFit="1" customWidth="1"/>
    <col min="14096" max="14324" width="9.140625" style="292"/>
    <col min="14325" max="14325" width="4.42578125" style="292" bestFit="1" customWidth="1"/>
    <col min="14326" max="14326" width="18.28515625" style="292" bestFit="1" customWidth="1"/>
    <col min="14327" max="14327" width="19" style="292" bestFit="1" customWidth="1"/>
    <col min="14328" max="14328" width="15.42578125" style="292" bestFit="1" customWidth="1"/>
    <col min="14329" max="14330" width="12.42578125" style="292" bestFit="1" customWidth="1"/>
    <col min="14331" max="14331" width="7.140625" style="292" bestFit="1" customWidth="1"/>
    <col min="14332" max="14332" width="10.140625" style="292" bestFit="1" customWidth="1"/>
    <col min="14333" max="14333" width="15.85546875" style="292" bestFit="1" customWidth="1"/>
    <col min="14334" max="14334" width="15.140625" style="292" bestFit="1" customWidth="1"/>
    <col min="14335" max="14335" width="18.28515625" style="292" bestFit="1" customWidth="1"/>
    <col min="14336" max="14336" width="13.28515625" style="292" bestFit="1" customWidth="1"/>
    <col min="14337" max="14337" width="19.28515625" style="292" customWidth="1"/>
    <col min="14338" max="14338" width="15.140625" style="292" customWidth="1"/>
    <col min="14339" max="14339" width="21" style="292" bestFit="1" customWidth="1"/>
    <col min="14340" max="14340" width="17.140625" style="292" bestFit="1" customWidth="1"/>
    <col min="14341" max="14341" width="16.85546875" style="292" bestFit="1" customWidth="1"/>
    <col min="14342" max="14342" width="16.7109375" style="292" bestFit="1" customWidth="1"/>
    <col min="14343" max="14343" width="15.7109375" style="292" bestFit="1" customWidth="1"/>
    <col min="14344" max="14344" width="16.28515625" style="292" bestFit="1" customWidth="1"/>
    <col min="14345" max="14345" width="17.28515625" style="292" customWidth="1"/>
    <col min="14346" max="14346" width="23.42578125" style="292" bestFit="1" customWidth="1"/>
    <col min="14347" max="14347" width="31.85546875" style="292" bestFit="1" customWidth="1"/>
    <col min="14348" max="14348" width="7.85546875" style="292" bestFit="1" customWidth="1"/>
    <col min="14349" max="14349" width="5.7109375" style="292" bestFit="1" customWidth="1"/>
    <col min="14350" max="14350" width="9.140625" style="292" bestFit="1" customWidth="1"/>
    <col min="14351" max="14351" width="13.5703125" style="292" bestFit="1" customWidth="1"/>
    <col min="14352" max="14580" width="9.140625" style="292"/>
    <col min="14581" max="14581" width="4.42578125" style="292" bestFit="1" customWidth="1"/>
    <col min="14582" max="14582" width="18.28515625" style="292" bestFit="1" customWidth="1"/>
    <col min="14583" max="14583" width="19" style="292" bestFit="1" customWidth="1"/>
    <col min="14584" max="14584" width="15.42578125" style="292" bestFit="1" customWidth="1"/>
    <col min="14585" max="14586" width="12.42578125" style="292" bestFit="1" customWidth="1"/>
    <col min="14587" max="14587" width="7.140625" style="292" bestFit="1" customWidth="1"/>
    <col min="14588" max="14588" width="10.140625" style="292" bestFit="1" customWidth="1"/>
    <col min="14589" max="14589" width="15.85546875" style="292" bestFit="1" customWidth="1"/>
    <col min="14590" max="14590" width="15.140625" style="292" bestFit="1" customWidth="1"/>
    <col min="14591" max="14591" width="18.28515625" style="292" bestFit="1" customWidth="1"/>
    <col min="14592" max="14592" width="13.28515625" style="292" bestFit="1" customWidth="1"/>
    <col min="14593" max="14593" width="19.28515625" style="292" customWidth="1"/>
    <col min="14594" max="14594" width="15.140625" style="292" customWidth="1"/>
    <col min="14595" max="14595" width="21" style="292" bestFit="1" customWidth="1"/>
    <col min="14596" max="14596" width="17.140625" style="292" bestFit="1" customWidth="1"/>
    <col min="14597" max="14597" width="16.85546875" style="292" bestFit="1" customWidth="1"/>
    <col min="14598" max="14598" width="16.7109375" style="292" bestFit="1" customWidth="1"/>
    <col min="14599" max="14599" width="15.7109375" style="292" bestFit="1" customWidth="1"/>
    <col min="14600" max="14600" width="16.28515625" style="292" bestFit="1" customWidth="1"/>
    <col min="14601" max="14601" width="17.28515625" style="292" customWidth="1"/>
    <col min="14602" max="14602" width="23.42578125" style="292" bestFit="1" customWidth="1"/>
    <col min="14603" max="14603" width="31.85546875" style="292" bestFit="1" customWidth="1"/>
    <col min="14604" max="14604" width="7.85546875" style="292" bestFit="1" customWidth="1"/>
    <col min="14605" max="14605" width="5.7109375" style="292" bestFit="1" customWidth="1"/>
    <col min="14606" max="14606" width="9.140625" style="292" bestFit="1" customWidth="1"/>
    <col min="14607" max="14607" width="13.5703125" style="292" bestFit="1" customWidth="1"/>
    <col min="14608" max="14836" width="9.140625" style="292"/>
    <col min="14837" max="14837" width="4.42578125" style="292" bestFit="1" customWidth="1"/>
    <col min="14838" max="14838" width="18.28515625" style="292" bestFit="1" customWidth="1"/>
    <col min="14839" max="14839" width="19" style="292" bestFit="1" customWidth="1"/>
    <col min="14840" max="14840" width="15.42578125" style="292" bestFit="1" customWidth="1"/>
    <col min="14841" max="14842" width="12.42578125" style="292" bestFit="1" customWidth="1"/>
    <col min="14843" max="14843" width="7.140625" style="292" bestFit="1" customWidth="1"/>
    <col min="14844" max="14844" width="10.140625" style="292" bestFit="1" customWidth="1"/>
    <col min="14845" max="14845" width="15.85546875" style="292" bestFit="1" customWidth="1"/>
    <col min="14846" max="14846" width="15.140625" style="292" bestFit="1" customWidth="1"/>
    <col min="14847" max="14847" width="18.28515625" style="292" bestFit="1" customWidth="1"/>
    <col min="14848" max="14848" width="13.28515625" style="292" bestFit="1" customWidth="1"/>
    <col min="14849" max="14849" width="19.28515625" style="292" customWidth="1"/>
    <col min="14850" max="14850" width="15.140625" style="292" customWidth="1"/>
    <col min="14851" max="14851" width="21" style="292" bestFit="1" customWidth="1"/>
    <col min="14852" max="14852" width="17.140625" style="292" bestFit="1" customWidth="1"/>
    <col min="14853" max="14853" width="16.85546875" style="292" bestFit="1" customWidth="1"/>
    <col min="14854" max="14854" width="16.7109375" style="292" bestFit="1" customWidth="1"/>
    <col min="14855" max="14855" width="15.7109375" style="292" bestFit="1" customWidth="1"/>
    <col min="14856" max="14856" width="16.28515625" style="292" bestFit="1" customWidth="1"/>
    <col min="14857" max="14857" width="17.28515625" style="292" customWidth="1"/>
    <col min="14858" max="14858" width="23.42578125" style="292" bestFit="1" customWidth="1"/>
    <col min="14859" max="14859" width="31.85546875" style="292" bestFit="1" customWidth="1"/>
    <col min="14860" max="14860" width="7.85546875" style="292" bestFit="1" customWidth="1"/>
    <col min="14861" max="14861" width="5.7109375" style="292" bestFit="1" customWidth="1"/>
    <col min="14862" max="14862" width="9.140625" style="292" bestFit="1" customWidth="1"/>
    <col min="14863" max="14863" width="13.5703125" style="292" bestFit="1" customWidth="1"/>
    <col min="14864" max="15092" width="9.140625" style="292"/>
    <col min="15093" max="15093" width="4.42578125" style="292" bestFit="1" customWidth="1"/>
    <col min="15094" max="15094" width="18.28515625" style="292" bestFit="1" customWidth="1"/>
    <col min="15095" max="15095" width="19" style="292" bestFit="1" customWidth="1"/>
    <col min="15096" max="15096" width="15.42578125" style="292" bestFit="1" customWidth="1"/>
    <col min="15097" max="15098" width="12.42578125" style="292" bestFit="1" customWidth="1"/>
    <col min="15099" max="15099" width="7.140625" style="292" bestFit="1" customWidth="1"/>
    <col min="15100" max="15100" width="10.140625" style="292" bestFit="1" customWidth="1"/>
    <col min="15101" max="15101" width="15.85546875" style="292" bestFit="1" customWidth="1"/>
    <col min="15102" max="15102" width="15.140625" style="292" bestFit="1" customWidth="1"/>
    <col min="15103" max="15103" width="18.28515625" style="292" bestFit="1" customWidth="1"/>
    <col min="15104" max="15104" width="13.28515625" style="292" bestFit="1" customWidth="1"/>
    <col min="15105" max="15105" width="19.28515625" style="292" customWidth="1"/>
    <col min="15106" max="15106" width="15.140625" style="292" customWidth="1"/>
    <col min="15107" max="15107" width="21" style="292" bestFit="1" customWidth="1"/>
    <col min="15108" max="15108" width="17.140625" style="292" bestFit="1" customWidth="1"/>
    <col min="15109" max="15109" width="16.85546875" style="292" bestFit="1" customWidth="1"/>
    <col min="15110" max="15110" width="16.7109375" style="292" bestFit="1" customWidth="1"/>
    <col min="15111" max="15111" width="15.7109375" style="292" bestFit="1" customWidth="1"/>
    <col min="15112" max="15112" width="16.28515625" style="292" bestFit="1" customWidth="1"/>
    <col min="15113" max="15113" width="17.28515625" style="292" customWidth="1"/>
    <col min="15114" max="15114" width="23.42578125" style="292" bestFit="1" customWidth="1"/>
    <col min="15115" max="15115" width="31.85546875" style="292" bestFit="1" customWidth="1"/>
    <col min="15116" max="15116" width="7.85546875" style="292" bestFit="1" customWidth="1"/>
    <col min="15117" max="15117" width="5.7109375" style="292" bestFit="1" customWidth="1"/>
    <col min="15118" max="15118" width="9.140625" style="292" bestFit="1" customWidth="1"/>
    <col min="15119" max="15119" width="13.5703125" style="292" bestFit="1" customWidth="1"/>
    <col min="15120" max="15348" width="9.140625" style="292"/>
    <col min="15349" max="15349" width="4.42578125" style="292" bestFit="1" customWidth="1"/>
    <col min="15350" max="15350" width="18.28515625" style="292" bestFit="1" customWidth="1"/>
    <col min="15351" max="15351" width="19" style="292" bestFit="1" customWidth="1"/>
    <col min="15352" max="15352" width="15.42578125" style="292" bestFit="1" customWidth="1"/>
    <col min="15353" max="15354" width="12.42578125" style="292" bestFit="1" customWidth="1"/>
    <col min="15355" max="15355" width="7.140625" style="292" bestFit="1" customWidth="1"/>
    <col min="15356" max="15356" width="10.140625" style="292" bestFit="1" customWidth="1"/>
    <col min="15357" max="15357" width="15.85546875" style="292" bestFit="1" customWidth="1"/>
    <col min="15358" max="15358" width="15.140625" style="292" bestFit="1" customWidth="1"/>
    <col min="15359" max="15359" width="18.28515625" style="292" bestFit="1" customWidth="1"/>
    <col min="15360" max="15360" width="13.28515625" style="292" bestFit="1" customWidth="1"/>
    <col min="15361" max="15361" width="19.28515625" style="292" customWidth="1"/>
    <col min="15362" max="15362" width="15.140625" style="292" customWidth="1"/>
    <col min="15363" max="15363" width="21" style="292" bestFit="1" customWidth="1"/>
    <col min="15364" max="15364" width="17.140625" style="292" bestFit="1" customWidth="1"/>
    <col min="15365" max="15365" width="16.85546875" style="292" bestFit="1" customWidth="1"/>
    <col min="15366" max="15366" width="16.7109375" style="292" bestFit="1" customWidth="1"/>
    <col min="15367" max="15367" width="15.7109375" style="292" bestFit="1" customWidth="1"/>
    <col min="15368" max="15368" width="16.28515625" style="292" bestFit="1" customWidth="1"/>
    <col min="15369" max="15369" width="17.28515625" style="292" customWidth="1"/>
    <col min="15370" max="15370" width="23.42578125" style="292" bestFit="1" customWidth="1"/>
    <col min="15371" max="15371" width="31.85546875" style="292" bestFit="1" customWidth="1"/>
    <col min="15372" max="15372" width="7.85546875" style="292" bestFit="1" customWidth="1"/>
    <col min="15373" max="15373" width="5.7109375" style="292" bestFit="1" customWidth="1"/>
    <col min="15374" max="15374" width="9.140625" style="292" bestFit="1" customWidth="1"/>
    <col min="15375" max="15375" width="13.5703125" style="292" bestFit="1" customWidth="1"/>
    <col min="15376" max="15604" width="9.140625" style="292"/>
    <col min="15605" max="15605" width="4.42578125" style="292" bestFit="1" customWidth="1"/>
    <col min="15606" max="15606" width="18.28515625" style="292" bestFit="1" customWidth="1"/>
    <col min="15607" max="15607" width="19" style="292" bestFit="1" customWidth="1"/>
    <col min="15608" max="15608" width="15.42578125" style="292" bestFit="1" customWidth="1"/>
    <col min="15609" max="15610" width="12.42578125" style="292" bestFit="1" customWidth="1"/>
    <col min="15611" max="15611" width="7.140625" style="292" bestFit="1" customWidth="1"/>
    <col min="15612" max="15612" width="10.140625" style="292" bestFit="1" customWidth="1"/>
    <col min="15613" max="15613" width="15.85546875" style="292" bestFit="1" customWidth="1"/>
    <col min="15614" max="15614" width="15.140625" style="292" bestFit="1" customWidth="1"/>
    <col min="15615" max="15615" width="18.28515625" style="292" bestFit="1" customWidth="1"/>
    <col min="15616" max="15616" width="13.28515625" style="292" bestFit="1" customWidth="1"/>
    <col min="15617" max="15617" width="19.28515625" style="292" customWidth="1"/>
    <col min="15618" max="15618" width="15.140625" style="292" customWidth="1"/>
    <col min="15619" max="15619" width="21" style="292" bestFit="1" customWidth="1"/>
    <col min="15620" max="15620" width="17.140625" style="292" bestFit="1" customWidth="1"/>
    <col min="15621" max="15621" width="16.85546875" style="292" bestFit="1" customWidth="1"/>
    <col min="15622" max="15622" width="16.7109375" style="292" bestFit="1" customWidth="1"/>
    <col min="15623" max="15623" width="15.7109375" style="292" bestFit="1" customWidth="1"/>
    <col min="15624" max="15624" width="16.28515625" style="292" bestFit="1" customWidth="1"/>
    <col min="15625" max="15625" width="17.28515625" style="292" customWidth="1"/>
    <col min="15626" max="15626" width="23.42578125" style="292" bestFit="1" customWidth="1"/>
    <col min="15627" max="15627" width="31.85546875" style="292" bestFit="1" customWidth="1"/>
    <col min="15628" max="15628" width="7.85546875" style="292" bestFit="1" customWidth="1"/>
    <col min="15629" max="15629" width="5.7109375" style="292" bestFit="1" customWidth="1"/>
    <col min="15630" max="15630" width="9.140625" style="292" bestFit="1" customWidth="1"/>
    <col min="15631" max="15631" width="13.5703125" style="292" bestFit="1" customWidth="1"/>
    <col min="15632" max="15860" width="9.140625" style="292"/>
    <col min="15861" max="15861" width="4.42578125" style="292" bestFit="1" customWidth="1"/>
    <col min="15862" max="15862" width="18.28515625" style="292" bestFit="1" customWidth="1"/>
    <col min="15863" max="15863" width="19" style="292" bestFit="1" customWidth="1"/>
    <col min="15864" max="15864" width="15.42578125" style="292" bestFit="1" customWidth="1"/>
    <col min="15865" max="15866" width="12.42578125" style="292" bestFit="1" customWidth="1"/>
    <col min="15867" max="15867" width="7.140625" style="292" bestFit="1" customWidth="1"/>
    <col min="15868" max="15868" width="10.140625" style="292" bestFit="1" customWidth="1"/>
    <col min="15869" max="15869" width="15.85546875" style="292" bestFit="1" customWidth="1"/>
    <col min="15870" max="15870" width="15.140625" style="292" bestFit="1" customWidth="1"/>
    <col min="15871" max="15871" width="18.28515625" style="292" bestFit="1" customWidth="1"/>
    <col min="15872" max="15872" width="13.28515625" style="292" bestFit="1" customWidth="1"/>
    <col min="15873" max="15873" width="19.28515625" style="292" customWidth="1"/>
    <col min="15874" max="15874" width="15.140625" style="292" customWidth="1"/>
    <col min="15875" max="15875" width="21" style="292" bestFit="1" customWidth="1"/>
    <col min="15876" max="15876" width="17.140625" style="292" bestFit="1" customWidth="1"/>
    <col min="15877" max="15877" width="16.85546875" style="292" bestFit="1" customWidth="1"/>
    <col min="15878" max="15878" width="16.7109375" style="292" bestFit="1" customWidth="1"/>
    <col min="15879" max="15879" width="15.7109375" style="292" bestFit="1" customWidth="1"/>
    <col min="15880" max="15880" width="16.28515625" style="292" bestFit="1" customWidth="1"/>
    <col min="15881" max="15881" width="17.28515625" style="292" customWidth="1"/>
    <col min="15882" max="15882" width="23.42578125" style="292" bestFit="1" customWidth="1"/>
    <col min="15883" max="15883" width="31.85546875" style="292" bestFit="1" customWidth="1"/>
    <col min="15884" max="15884" width="7.85546875" style="292" bestFit="1" customWidth="1"/>
    <col min="15885" max="15885" width="5.7109375" style="292" bestFit="1" customWidth="1"/>
    <col min="15886" max="15886" width="9.140625" style="292" bestFit="1" customWidth="1"/>
    <col min="15887" max="15887" width="13.5703125" style="292" bestFit="1" customWidth="1"/>
    <col min="15888" max="16116" width="9.140625" style="292"/>
    <col min="16117" max="16117" width="4.42578125" style="292" bestFit="1" customWidth="1"/>
    <col min="16118" max="16118" width="18.28515625" style="292" bestFit="1" customWidth="1"/>
    <col min="16119" max="16119" width="19" style="292" bestFit="1" customWidth="1"/>
    <col min="16120" max="16120" width="15.42578125" style="292" bestFit="1" customWidth="1"/>
    <col min="16121" max="16122" width="12.42578125" style="292" bestFit="1" customWidth="1"/>
    <col min="16123" max="16123" width="7.140625" style="292" bestFit="1" customWidth="1"/>
    <col min="16124" max="16124" width="10.140625" style="292" bestFit="1" customWidth="1"/>
    <col min="16125" max="16125" width="15.85546875" style="292" bestFit="1" customWidth="1"/>
    <col min="16126" max="16126" width="15.140625" style="292" bestFit="1" customWidth="1"/>
    <col min="16127" max="16127" width="18.28515625" style="292" bestFit="1" customWidth="1"/>
    <col min="16128" max="16128" width="13.28515625" style="292" bestFit="1" customWidth="1"/>
    <col min="16129" max="16129" width="19.28515625" style="292" customWidth="1"/>
    <col min="16130" max="16130" width="15.140625" style="292" customWidth="1"/>
    <col min="16131" max="16131" width="21" style="292" bestFit="1" customWidth="1"/>
    <col min="16132" max="16132" width="17.140625" style="292" bestFit="1" customWidth="1"/>
    <col min="16133" max="16133" width="16.85546875" style="292" bestFit="1" customWidth="1"/>
    <col min="16134" max="16134" width="16.7109375" style="292" bestFit="1" customWidth="1"/>
    <col min="16135" max="16135" width="15.7109375" style="292" bestFit="1" customWidth="1"/>
    <col min="16136" max="16136" width="16.28515625" style="292" bestFit="1" customWidth="1"/>
    <col min="16137" max="16137" width="17.28515625" style="292" customWidth="1"/>
    <col min="16138" max="16138" width="23.42578125" style="292" bestFit="1" customWidth="1"/>
    <col min="16139" max="16139" width="31.85546875" style="292" bestFit="1" customWidth="1"/>
    <col min="16140" max="16140" width="7.85546875" style="292" bestFit="1" customWidth="1"/>
    <col min="16141" max="16141" width="5.7109375" style="292" bestFit="1" customWidth="1"/>
    <col min="16142" max="16142" width="9.140625" style="292" bestFit="1" customWidth="1"/>
    <col min="16143" max="16143" width="13.5703125" style="292" bestFit="1" customWidth="1"/>
    <col min="16144" max="16384" width="9.140625" style="292"/>
  </cols>
  <sheetData>
    <row r="1" spans="1:32" ht="18.75" x14ac:dyDescent="0.25">
      <c r="L1" s="295" t="s">
        <v>650</v>
      </c>
    </row>
    <row r="2" spans="1:32" ht="18.75" x14ac:dyDescent="0.3">
      <c r="L2" s="296" t="s">
        <v>1</v>
      </c>
    </row>
    <row r="3" spans="1:32" ht="18.75" x14ac:dyDescent="0.3">
      <c r="L3" s="296" t="s">
        <v>327</v>
      </c>
    </row>
    <row r="4" spans="1:32" ht="16.5" x14ac:dyDescent="0.25">
      <c r="B4" s="1339" t="s">
        <v>651</v>
      </c>
      <c r="C4" s="1339"/>
      <c r="D4" s="1339"/>
      <c r="E4" s="1339"/>
      <c r="F4" s="1339"/>
      <c r="G4" s="1339"/>
      <c r="H4" s="1339"/>
      <c r="I4" s="1339"/>
      <c r="J4" s="1339"/>
      <c r="K4" s="1339"/>
      <c r="L4" s="1339"/>
    </row>
    <row r="5" spans="1:32" x14ac:dyDescent="0.25">
      <c r="C5" s="292"/>
      <c r="D5" s="292"/>
      <c r="E5" s="292"/>
      <c r="F5" s="292"/>
      <c r="G5" s="292"/>
      <c r="H5" s="292"/>
      <c r="I5" s="292"/>
      <c r="J5" s="292"/>
      <c r="K5" s="292"/>
      <c r="L5" s="292"/>
      <c r="M5" s="297"/>
      <c r="N5" s="297"/>
    </row>
    <row r="6" spans="1:32" ht="15.75" x14ac:dyDescent="0.25">
      <c r="B6" s="1293" t="str">
        <f>'С № 1 (2020)'!B7:AY7</f>
        <v>Инвестиционная программа  ГУП НАО "Нарьян-Марская электростанция"</v>
      </c>
      <c r="C6" s="1293"/>
      <c r="D6" s="1293"/>
      <c r="E6" s="1293"/>
      <c r="F6" s="1293"/>
      <c r="G6" s="1293"/>
      <c r="H6" s="1293"/>
      <c r="I6" s="1293"/>
      <c r="J6" s="1293"/>
      <c r="K6" s="1293"/>
      <c r="L6" s="1293"/>
      <c r="M6" s="298"/>
      <c r="N6" s="298"/>
      <c r="O6" s="298"/>
      <c r="P6" s="298"/>
      <c r="Q6" s="298"/>
      <c r="R6" s="298"/>
      <c r="S6" s="298"/>
      <c r="T6" s="298"/>
      <c r="U6" s="298"/>
      <c r="V6" s="298"/>
      <c r="W6" s="298"/>
      <c r="X6" s="298"/>
      <c r="Y6" s="298"/>
      <c r="Z6" s="298"/>
      <c r="AA6" s="298"/>
      <c r="AB6" s="298"/>
      <c r="AC6" s="298"/>
      <c r="AD6" s="298"/>
      <c r="AE6" s="298"/>
      <c r="AF6" s="298"/>
    </row>
    <row r="7" spans="1:32" ht="15.75" x14ac:dyDescent="0.25">
      <c r="B7" s="1340" t="s">
        <v>4</v>
      </c>
      <c r="C7" s="1340"/>
      <c r="D7" s="1340"/>
      <c r="E7" s="1340"/>
      <c r="F7" s="1340"/>
      <c r="G7" s="1340"/>
      <c r="H7" s="1340"/>
      <c r="I7" s="1340"/>
      <c r="J7" s="1340"/>
      <c r="K7" s="1340"/>
      <c r="L7" s="1340"/>
      <c r="M7" s="299"/>
      <c r="N7" s="299"/>
      <c r="O7" s="299"/>
      <c r="P7" s="299"/>
      <c r="Q7" s="299"/>
      <c r="R7" s="299"/>
      <c r="S7" s="299"/>
      <c r="T7" s="299"/>
      <c r="U7" s="299"/>
      <c r="V7" s="299"/>
      <c r="W7" s="299"/>
      <c r="X7" s="299"/>
      <c r="Y7" s="299"/>
      <c r="Z7" s="299"/>
      <c r="AA7" s="299"/>
      <c r="AB7" s="299"/>
      <c r="AC7" s="299"/>
      <c r="AD7" s="299"/>
      <c r="AE7" s="299"/>
      <c r="AF7" s="299"/>
    </row>
    <row r="8" spans="1:32" ht="16.5" x14ac:dyDescent="0.25">
      <c r="B8" s="1346" t="str">
        <f>'С № 1 (2020)'!B12:AY12</f>
        <v>Утвержденные плановые значения показателей приведены в соответствии с:  "решение об утверждении инвестиционной программы отсутствует"</v>
      </c>
      <c r="C8" s="1346"/>
      <c r="D8" s="1346"/>
      <c r="E8" s="1346"/>
      <c r="F8" s="1346"/>
      <c r="G8" s="1346"/>
      <c r="H8" s="1346"/>
      <c r="I8" s="1346"/>
      <c r="J8" s="1346"/>
      <c r="K8" s="1346"/>
      <c r="L8" s="1346"/>
      <c r="M8" s="300"/>
      <c r="N8" s="300"/>
      <c r="O8" s="300"/>
      <c r="P8" s="300"/>
      <c r="Q8" s="300"/>
      <c r="R8" s="300"/>
      <c r="S8" s="300"/>
      <c r="T8" s="300"/>
      <c r="U8" s="300"/>
      <c r="V8" s="300"/>
      <c r="W8" s="300"/>
      <c r="X8" s="300"/>
      <c r="Y8" s="300"/>
      <c r="Z8" s="300"/>
      <c r="AA8" s="300"/>
      <c r="AB8" s="300"/>
      <c r="AC8" s="300"/>
      <c r="AD8" s="300"/>
      <c r="AE8" s="300"/>
      <c r="AF8" s="300"/>
    </row>
    <row r="9" spans="1:32" ht="15.75" x14ac:dyDescent="0.25">
      <c r="B9" s="1177" t="s">
        <v>1741</v>
      </c>
      <c r="C9" s="1178"/>
      <c r="D9" s="1178"/>
      <c r="E9" s="1178"/>
      <c r="F9" s="1178"/>
      <c r="G9" s="1178"/>
      <c r="H9" s="1178"/>
      <c r="I9" s="1178"/>
      <c r="J9" s="1178"/>
      <c r="K9" s="1178"/>
      <c r="L9" s="1178"/>
      <c r="M9" s="297"/>
      <c r="N9" s="297"/>
    </row>
    <row r="10" spans="1:32" ht="15.75" thickBot="1" x14ac:dyDescent="0.3">
      <c r="B10" s="301"/>
      <c r="C10" s="302"/>
      <c r="D10" s="302"/>
      <c r="E10" s="302"/>
      <c r="F10" s="302"/>
      <c r="G10" s="302"/>
      <c r="H10" s="302"/>
      <c r="I10" s="302"/>
      <c r="J10" s="302"/>
      <c r="M10" s="297"/>
      <c r="N10" s="297"/>
    </row>
    <row r="11" spans="1:32" s="294" customFormat="1" ht="81.75" customHeight="1" thickBot="1" x14ac:dyDescent="0.3">
      <c r="A11" s="216"/>
      <c r="B11" s="1335" t="s">
        <v>7</v>
      </c>
      <c r="C11" s="1335" t="s">
        <v>8</v>
      </c>
      <c r="D11" s="1341" t="s">
        <v>9</v>
      </c>
      <c r="E11" s="1335" t="s">
        <v>652</v>
      </c>
      <c r="F11" s="1343" t="s">
        <v>653</v>
      </c>
      <c r="G11" s="1109" t="s">
        <v>654</v>
      </c>
      <c r="H11" s="1333" t="s">
        <v>655</v>
      </c>
      <c r="I11" s="1334"/>
      <c r="J11" s="1335" t="s">
        <v>656</v>
      </c>
      <c r="K11" s="1337" t="s">
        <v>625</v>
      </c>
      <c r="L11" s="1338"/>
      <c r="M11" s="303"/>
      <c r="N11" s="293"/>
      <c r="O11" s="293"/>
      <c r="P11" s="292"/>
      <c r="Q11" s="292"/>
      <c r="R11" s="292"/>
      <c r="S11" s="292"/>
      <c r="T11" s="292"/>
      <c r="U11" s="292"/>
      <c r="V11" s="292"/>
      <c r="W11" s="292"/>
      <c r="X11" s="292"/>
      <c r="Y11" s="292"/>
    </row>
    <row r="12" spans="1:32" s="294" customFormat="1" ht="237" thickBot="1" x14ac:dyDescent="0.3">
      <c r="A12" s="216"/>
      <c r="B12" s="1336"/>
      <c r="C12" s="1336"/>
      <c r="D12" s="1342"/>
      <c r="E12" s="1336"/>
      <c r="F12" s="1344"/>
      <c r="G12" s="1345"/>
      <c r="H12" s="218" t="s">
        <v>657</v>
      </c>
      <c r="I12" s="304" t="s">
        <v>658</v>
      </c>
      <c r="J12" s="1336"/>
      <c r="K12" s="305" t="s">
        <v>636</v>
      </c>
      <c r="L12" s="306" t="s">
        <v>637</v>
      </c>
      <c r="M12" s="303"/>
      <c r="N12" s="293"/>
      <c r="O12" s="293"/>
      <c r="P12" s="292"/>
      <c r="R12" s="292"/>
      <c r="S12" s="292"/>
      <c r="T12" s="292"/>
      <c r="U12" s="292"/>
      <c r="V12" s="292"/>
      <c r="W12" s="292"/>
      <c r="X12" s="292"/>
      <c r="Y12" s="292"/>
    </row>
    <row r="13" spans="1:32" s="294" customFormat="1" ht="15.75" x14ac:dyDescent="0.25">
      <c r="A13" s="216"/>
      <c r="B13" s="558">
        <v>1</v>
      </c>
      <c r="C13" s="559">
        <v>2</v>
      </c>
      <c r="D13" s="560">
        <v>3</v>
      </c>
      <c r="E13" s="559">
        <v>4</v>
      </c>
      <c r="F13" s="560">
        <v>5</v>
      </c>
      <c r="G13" s="559">
        <v>6</v>
      </c>
      <c r="H13" s="560">
        <v>7</v>
      </c>
      <c r="I13" s="559">
        <v>8</v>
      </c>
      <c r="J13" s="560">
        <v>9</v>
      </c>
      <c r="K13" s="559">
        <v>10</v>
      </c>
      <c r="L13" s="561">
        <v>11</v>
      </c>
      <c r="M13" s="303"/>
      <c r="N13" s="293"/>
      <c r="O13" s="293"/>
      <c r="P13" s="292"/>
      <c r="Q13" s="292"/>
      <c r="R13" s="292"/>
      <c r="S13" s="292"/>
      <c r="T13" s="292"/>
      <c r="U13" s="292"/>
      <c r="V13" s="292"/>
      <c r="W13" s="292"/>
      <c r="X13" s="292"/>
      <c r="Y13" s="292"/>
    </row>
    <row r="14" spans="1:32" s="294" customFormat="1" ht="48" customHeight="1" x14ac:dyDescent="0.25">
      <c r="A14" s="216"/>
      <c r="B14" s="394" t="s">
        <v>106</v>
      </c>
      <c r="C14" s="591" t="s">
        <v>107</v>
      </c>
      <c r="D14" s="441" t="s">
        <v>93</v>
      </c>
      <c r="E14" s="441" t="s">
        <v>190</v>
      </c>
      <c r="F14" s="441" t="s">
        <v>190</v>
      </c>
      <c r="G14" s="441" t="s">
        <v>190</v>
      </c>
      <c r="H14" s="441" t="s">
        <v>190</v>
      </c>
      <c r="I14" s="441" t="s">
        <v>190</v>
      </c>
      <c r="J14" s="441" t="s">
        <v>190</v>
      </c>
      <c r="K14" s="441" t="s">
        <v>190</v>
      </c>
      <c r="L14" s="441" t="s">
        <v>190</v>
      </c>
      <c r="M14" s="303"/>
      <c r="N14" s="293"/>
      <c r="O14" s="293"/>
      <c r="P14" s="292"/>
      <c r="Q14" s="292"/>
      <c r="R14" s="292"/>
      <c r="S14" s="292"/>
      <c r="T14" s="292"/>
      <c r="U14" s="292"/>
      <c r="V14" s="292"/>
      <c r="W14" s="292"/>
      <c r="X14" s="292"/>
      <c r="Y14" s="292"/>
    </row>
    <row r="15" spans="1:32" s="294" customFormat="1" ht="48" customHeight="1" x14ac:dyDescent="0.25">
      <c r="A15" s="216"/>
      <c r="B15" s="562" t="s">
        <v>108</v>
      </c>
      <c r="C15" s="592" t="s">
        <v>109</v>
      </c>
      <c r="D15" s="441" t="s">
        <v>93</v>
      </c>
      <c r="E15" s="441" t="s">
        <v>190</v>
      </c>
      <c r="F15" s="441" t="s">
        <v>190</v>
      </c>
      <c r="G15" s="441" t="s">
        <v>190</v>
      </c>
      <c r="H15" s="441" t="s">
        <v>190</v>
      </c>
      <c r="I15" s="441" t="s">
        <v>190</v>
      </c>
      <c r="J15" s="441" t="s">
        <v>190</v>
      </c>
      <c r="K15" s="441" t="s">
        <v>190</v>
      </c>
      <c r="L15" s="441" t="s">
        <v>190</v>
      </c>
      <c r="M15" s="303"/>
      <c r="N15" s="293"/>
      <c r="O15" s="293"/>
      <c r="P15" s="292"/>
      <c r="Q15" s="292"/>
      <c r="R15" s="292"/>
      <c r="S15" s="292"/>
      <c r="T15" s="292"/>
      <c r="U15" s="292"/>
      <c r="V15" s="292"/>
      <c r="W15" s="292"/>
      <c r="X15" s="292"/>
      <c r="Y15" s="292"/>
    </row>
    <row r="16" spans="1:32" s="294" customFormat="1" ht="48" customHeight="1" x14ac:dyDescent="0.25">
      <c r="A16" s="216"/>
      <c r="B16" s="563" t="s">
        <v>110</v>
      </c>
      <c r="C16" s="592" t="s">
        <v>111</v>
      </c>
      <c r="D16" s="441" t="s">
        <v>93</v>
      </c>
      <c r="E16" s="441" t="s">
        <v>190</v>
      </c>
      <c r="F16" s="441" t="s">
        <v>190</v>
      </c>
      <c r="G16" s="441" t="s">
        <v>190</v>
      </c>
      <c r="H16" s="441" t="s">
        <v>190</v>
      </c>
      <c r="I16" s="441" t="s">
        <v>190</v>
      </c>
      <c r="J16" s="441" t="s">
        <v>190</v>
      </c>
      <c r="K16" s="441" t="s">
        <v>190</v>
      </c>
      <c r="L16" s="441" t="s">
        <v>190</v>
      </c>
      <c r="M16" s="303"/>
      <c r="N16" s="293"/>
      <c r="O16" s="293"/>
      <c r="P16" s="292"/>
      <c r="Q16" s="292"/>
      <c r="R16" s="292"/>
      <c r="S16" s="292"/>
      <c r="T16" s="292"/>
      <c r="U16" s="292"/>
      <c r="V16" s="292"/>
      <c r="W16" s="292"/>
      <c r="X16" s="292"/>
      <c r="Y16" s="292"/>
    </row>
    <row r="17" spans="1:25" s="294" customFormat="1" ht="42" customHeight="1" x14ac:dyDescent="0.25">
      <c r="A17" s="216"/>
      <c r="B17" s="564" t="s">
        <v>112</v>
      </c>
      <c r="C17" s="593" t="s">
        <v>113</v>
      </c>
      <c r="D17" s="566" t="s">
        <v>93</v>
      </c>
      <c r="E17" s="566" t="s">
        <v>190</v>
      </c>
      <c r="F17" s="566" t="s">
        <v>190</v>
      </c>
      <c r="G17" s="566" t="s">
        <v>190</v>
      </c>
      <c r="H17" s="566" t="s">
        <v>190</v>
      </c>
      <c r="I17" s="566" t="s">
        <v>190</v>
      </c>
      <c r="J17" s="566" t="s">
        <v>190</v>
      </c>
      <c r="K17" s="566" t="s">
        <v>190</v>
      </c>
      <c r="L17" s="566" t="s">
        <v>190</v>
      </c>
      <c r="M17" s="303"/>
      <c r="N17" s="293"/>
      <c r="O17" s="293"/>
      <c r="P17" s="292"/>
      <c r="Q17" s="292"/>
      <c r="R17" s="292"/>
      <c r="S17" s="292"/>
      <c r="T17" s="292"/>
      <c r="U17" s="292"/>
      <c r="V17" s="292"/>
      <c r="W17" s="292"/>
      <c r="X17" s="292"/>
      <c r="Y17" s="292"/>
    </row>
    <row r="18" spans="1:25" s="294" customFormat="1" ht="42" customHeight="1" x14ac:dyDescent="0.25">
      <c r="A18" s="216"/>
      <c r="B18" s="565" t="s">
        <v>114</v>
      </c>
      <c r="C18" s="593" t="s">
        <v>115</v>
      </c>
      <c r="D18" s="567" t="s">
        <v>93</v>
      </c>
      <c r="E18" s="567" t="s">
        <v>190</v>
      </c>
      <c r="F18" s="567" t="s">
        <v>190</v>
      </c>
      <c r="G18" s="567" t="s">
        <v>190</v>
      </c>
      <c r="H18" s="567" t="s">
        <v>190</v>
      </c>
      <c r="I18" s="564" t="s">
        <v>190</v>
      </c>
      <c r="J18" s="565" t="s">
        <v>190</v>
      </c>
      <c r="K18" s="567" t="s">
        <v>190</v>
      </c>
      <c r="L18" s="567" t="s">
        <v>190</v>
      </c>
      <c r="M18" s="303"/>
      <c r="N18" s="293"/>
      <c r="O18" s="293"/>
      <c r="P18" s="292"/>
      <c r="Q18" s="292"/>
      <c r="R18" s="292"/>
      <c r="S18" s="292"/>
      <c r="T18" s="292"/>
      <c r="U18" s="292"/>
      <c r="V18" s="292"/>
      <c r="W18" s="292"/>
      <c r="X18" s="292"/>
      <c r="Y18" s="292"/>
    </row>
    <row r="19" spans="1:25" s="294" customFormat="1" ht="42" customHeight="1" x14ac:dyDescent="0.25">
      <c r="A19" s="216"/>
      <c r="B19" s="564" t="s">
        <v>116</v>
      </c>
      <c r="C19" s="593" t="s">
        <v>117</v>
      </c>
      <c r="D19" s="567" t="s">
        <v>93</v>
      </c>
      <c r="E19" s="567" t="s">
        <v>190</v>
      </c>
      <c r="F19" s="567" t="s">
        <v>190</v>
      </c>
      <c r="G19" s="567" t="s">
        <v>190</v>
      </c>
      <c r="H19" s="567" t="s">
        <v>190</v>
      </c>
      <c r="I19" s="564" t="s">
        <v>190</v>
      </c>
      <c r="J19" s="565" t="s">
        <v>190</v>
      </c>
      <c r="K19" s="567" t="s">
        <v>190</v>
      </c>
      <c r="L19" s="567" t="s">
        <v>190</v>
      </c>
      <c r="M19" s="303"/>
      <c r="N19" s="293"/>
      <c r="O19" s="293"/>
      <c r="P19" s="292"/>
      <c r="Q19" s="292"/>
      <c r="R19" s="292"/>
      <c r="S19" s="292"/>
      <c r="T19" s="292"/>
      <c r="U19" s="292"/>
      <c r="V19" s="292"/>
      <c r="W19" s="292"/>
      <c r="X19" s="292"/>
      <c r="Y19" s="292"/>
    </row>
    <row r="20" spans="1:25" s="294" customFormat="1" ht="48" customHeight="1" x14ac:dyDescent="0.25">
      <c r="A20" s="216"/>
      <c r="B20" s="568" t="s">
        <v>124</v>
      </c>
      <c r="C20" s="594" t="s">
        <v>125</v>
      </c>
      <c r="D20" s="568" t="s">
        <v>93</v>
      </c>
      <c r="E20" s="568" t="s">
        <v>190</v>
      </c>
      <c r="F20" s="568" t="s">
        <v>190</v>
      </c>
      <c r="G20" s="568" t="s">
        <v>190</v>
      </c>
      <c r="H20" s="568" t="s">
        <v>190</v>
      </c>
      <c r="I20" s="568" t="s">
        <v>190</v>
      </c>
      <c r="J20" s="568" t="s">
        <v>190</v>
      </c>
      <c r="K20" s="568" t="s">
        <v>190</v>
      </c>
      <c r="L20" s="568" t="s">
        <v>190</v>
      </c>
      <c r="M20" s="303"/>
      <c r="N20" s="293"/>
      <c r="O20" s="293"/>
      <c r="P20" s="292"/>
      <c r="Q20" s="292"/>
      <c r="R20" s="292"/>
      <c r="S20" s="292"/>
      <c r="T20" s="292"/>
      <c r="U20" s="292"/>
      <c r="V20" s="292"/>
      <c r="W20" s="292"/>
      <c r="X20" s="292"/>
      <c r="Y20" s="292"/>
    </row>
    <row r="21" spans="1:25" s="294" customFormat="1" ht="48" customHeight="1" x14ac:dyDescent="0.25">
      <c r="A21" s="216"/>
      <c r="B21" s="569" t="s">
        <v>126</v>
      </c>
      <c r="C21" s="594" t="s">
        <v>127</v>
      </c>
      <c r="D21" s="568" t="s">
        <v>93</v>
      </c>
      <c r="E21" s="569" t="s">
        <v>190</v>
      </c>
      <c r="F21" s="568" t="s">
        <v>190</v>
      </c>
      <c r="G21" s="570" t="s">
        <v>190</v>
      </c>
      <c r="H21" s="570" t="s">
        <v>190</v>
      </c>
      <c r="I21" s="570" t="s">
        <v>190</v>
      </c>
      <c r="J21" s="570" t="s">
        <v>190</v>
      </c>
      <c r="K21" s="570" t="s">
        <v>190</v>
      </c>
      <c r="L21" s="570" t="s">
        <v>190</v>
      </c>
      <c r="M21" s="303"/>
      <c r="N21" s="293"/>
      <c r="O21" s="293"/>
      <c r="P21" s="292"/>
      <c r="Q21" s="292"/>
      <c r="R21" s="292"/>
      <c r="S21" s="292"/>
      <c r="T21" s="292"/>
      <c r="U21" s="292"/>
      <c r="V21" s="292"/>
      <c r="W21" s="292"/>
      <c r="X21" s="292"/>
      <c r="Y21" s="292"/>
    </row>
    <row r="22" spans="1:25" s="294" customFormat="1" ht="42" customHeight="1" x14ac:dyDescent="0.25">
      <c r="A22" s="216"/>
      <c r="B22" s="571" t="s">
        <v>283</v>
      </c>
      <c r="C22" s="595" t="s">
        <v>284</v>
      </c>
      <c r="D22" s="572" t="s">
        <v>93</v>
      </c>
      <c r="E22" s="571" t="s">
        <v>190</v>
      </c>
      <c r="F22" s="572" t="s">
        <v>190</v>
      </c>
      <c r="G22" s="573" t="s">
        <v>190</v>
      </c>
      <c r="H22" s="573" t="s">
        <v>190</v>
      </c>
      <c r="I22" s="573" t="s">
        <v>190</v>
      </c>
      <c r="J22" s="573" t="s">
        <v>190</v>
      </c>
      <c r="K22" s="573" t="s">
        <v>190</v>
      </c>
      <c r="L22" s="573" t="s">
        <v>190</v>
      </c>
      <c r="M22" s="303"/>
      <c r="N22" s="293"/>
      <c r="O22" s="293"/>
      <c r="P22" s="292"/>
      <c r="Q22" s="292"/>
      <c r="R22" s="292"/>
      <c r="S22" s="292"/>
      <c r="T22" s="292"/>
      <c r="U22" s="292"/>
      <c r="V22" s="292"/>
      <c r="W22" s="292"/>
      <c r="X22" s="292"/>
      <c r="Y22" s="292"/>
    </row>
    <row r="23" spans="1:25" s="294" customFormat="1" ht="42" customHeight="1" x14ac:dyDescent="0.25">
      <c r="A23" s="216"/>
      <c r="B23" s="421" t="s">
        <v>128</v>
      </c>
      <c r="C23" s="422" t="s">
        <v>129</v>
      </c>
      <c r="D23" s="444" t="s">
        <v>93</v>
      </c>
      <c r="E23" s="444" t="s">
        <v>190</v>
      </c>
      <c r="F23" s="575" t="s">
        <v>190</v>
      </c>
      <c r="G23" s="575" t="s">
        <v>190</v>
      </c>
      <c r="H23" s="575" t="s">
        <v>190</v>
      </c>
      <c r="I23" s="575" t="s">
        <v>190</v>
      </c>
      <c r="J23" s="575" t="s">
        <v>190</v>
      </c>
      <c r="K23" s="575" t="s">
        <v>190</v>
      </c>
      <c r="L23" s="575" t="s">
        <v>190</v>
      </c>
      <c r="M23" s="303"/>
      <c r="N23" s="293"/>
      <c r="O23" s="293"/>
      <c r="P23" s="292"/>
      <c r="Q23" s="292"/>
      <c r="R23" s="292"/>
      <c r="S23" s="292"/>
      <c r="T23" s="292"/>
      <c r="U23" s="292"/>
      <c r="V23" s="292"/>
      <c r="W23" s="292"/>
      <c r="X23" s="292"/>
      <c r="Y23" s="292"/>
    </row>
    <row r="24" spans="1:25" s="294" customFormat="1" ht="48" customHeight="1" x14ac:dyDescent="0.25">
      <c r="A24" s="216"/>
      <c r="B24" s="394" t="s">
        <v>130</v>
      </c>
      <c r="C24" s="395" t="s">
        <v>131</v>
      </c>
      <c r="D24" s="441" t="s">
        <v>93</v>
      </c>
      <c r="E24" s="441" t="s">
        <v>190</v>
      </c>
      <c r="F24" s="576" t="s">
        <v>190</v>
      </c>
      <c r="G24" s="576" t="s">
        <v>190</v>
      </c>
      <c r="H24" s="576" t="s">
        <v>190</v>
      </c>
      <c r="I24" s="576" t="s">
        <v>190</v>
      </c>
      <c r="J24" s="576" t="s">
        <v>190</v>
      </c>
      <c r="K24" s="576" t="s">
        <v>190</v>
      </c>
      <c r="L24" s="576" t="s">
        <v>190</v>
      </c>
      <c r="M24" s="303"/>
      <c r="N24" s="293"/>
      <c r="O24" s="293"/>
      <c r="P24" s="292"/>
      <c r="Q24" s="292"/>
      <c r="R24" s="292"/>
      <c r="S24" s="292"/>
      <c r="T24" s="292"/>
      <c r="U24" s="292"/>
      <c r="V24" s="292"/>
      <c r="W24" s="292"/>
      <c r="X24" s="292"/>
      <c r="Y24" s="292"/>
    </row>
    <row r="25" spans="1:25" s="294" customFormat="1" ht="48" customHeight="1" x14ac:dyDescent="0.25">
      <c r="A25" s="216"/>
      <c r="B25" s="394" t="s">
        <v>132</v>
      </c>
      <c r="C25" s="395" t="s">
        <v>133</v>
      </c>
      <c r="D25" s="394" t="s">
        <v>93</v>
      </c>
      <c r="E25" s="397" t="s">
        <v>190</v>
      </c>
      <c r="F25" s="394" t="s">
        <v>190</v>
      </c>
      <c r="G25" s="394" t="s">
        <v>190</v>
      </c>
      <c r="H25" s="394" t="s">
        <v>190</v>
      </c>
      <c r="I25" s="394" t="s">
        <v>190</v>
      </c>
      <c r="J25" s="394" t="s">
        <v>190</v>
      </c>
      <c r="K25" s="394" t="s">
        <v>190</v>
      </c>
      <c r="L25" s="394" t="s">
        <v>190</v>
      </c>
      <c r="M25" s="303"/>
      <c r="N25" s="293"/>
      <c r="O25" s="293"/>
      <c r="P25" s="292"/>
      <c r="Q25" s="292"/>
      <c r="R25" s="292"/>
      <c r="S25" s="292"/>
      <c r="T25" s="292"/>
      <c r="U25" s="292"/>
      <c r="V25" s="292"/>
      <c r="W25" s="292"/>
      <c r="X25" s="292"/>
      <c r="Y25" s="292"/>
    </row>
    <row r="26" spans="1:25" s="294" customFormat="1" ht="42" customHeight="1" x14ac:dyDescent="0.25">
      <c r="A26" s="216"/>
      <c r="B26" s="424" t="s">
        <v>134</v>
      </c>
      <c r="C26" s="425" t="s">
        <v>135</v>
      </c>
      <c r="D26" s="424" t="s">
        <v>93</v>
      </c>
      <c r="E26" s="424" t="s">
        <v>190</v>
      </c>
      <c r="F26" s="424" t="s">
        <v>190</v>
      </c>
      <c r="G26" s="424" t="s">
        <v>190</v>
      </c>
      <c r="H26" s="424" t="s">
        <v>190</v>
      </c>
      <c r="I26" s="424" t="s">
        <v>190</v>
      </c>
      <c r="J26" s="424" t="s">
        <v>190</v>
      </c>
      <c r="K26" s="424" t="s">
        <v>190</v>
      </c>
      <c r="L26" s="424" t="s">
        <v>190</v>
      </c>
      <c r="M26" s="303"/>
      <c r="N26" s="293"/>
      <c r="O26" s="293"/>
      <c r="P26" s="292"/>
      <c r="Q26" s="292"/>
      <c r="R26" s="292"/>
      <c r="S26" s="292"/>
      <c r="T26" s="292"/>
      <c r="U26" s="292"/>
      <c r="V26" s="292"/>
      <c r="W26" s="292"/>
      <c r="X26" s="292"/>
      <c r="Y26" s="292"/>
    </row>
    <row r="27" spans="1:25" s="294" customFormat="1" ht="27" hidden="1" customHeight="1" thickBot="1" x14ac:dyDescent="0.3">
      <c r="A27" s="216"/>
      <c r="B27" s="412"/>
      <c r="C27" s="538"/>
      <c r="D27" s="381"/>
      <c r="E27" s="412"/>
      <c r="F27" s="412"/>
      <c r="G27" s="577"/>
      <c r="H27" s="577"/>
      <c r="I27" s="577"/>
      <c r="J27" s="577"/>
      <c r="K27" s="577"/>
      <c r="L27" s="577"/>
      <c r="M27" s="303"/>
      <c r="N27" s="293"/>
      <c r="O27" s="293"/>
      <c r="P27" s="292"/>
      <c r="Q27" s="292"/>
      <c r="R27" s="292"/>
      <c r="S27" s="292"/>
      <c r="T27" s="292"/>
      <c r="U27" s="292"/>
      <c r="V27" s="292"/>
      <c r="W27" s="292"/>
      <c r="X27" s="292"/>
      <c r="Y27" s="292"/>
    </row>
    <row r="28" spans="1:25" s="294" customFormat="1" ht="42" customHeight="1" x14ac:dyDescent="0.25">
      <c r="A28" s="216"/>
      <c r="B28" s="429" t="s">
        <v>139</v>
      </c>
      <c r="C28" s="430" t="s">
        <v>140</v>
      </c>
      <c r="D28" s="429" t="s">
        <v>93</v>
      </c>
      <c r="E28" s="429" t="s">
        <v>190</v>
      </c>
      <c r="F28" s="429" t="s">
        <v>190</v>
      </c>
      <c r="G28" s="429" t="s">
        <v>190</v>
      </c>
      <c r="H28" s="429" t="s">
        <v>190</v>
      </c>
      <c r="I28" s="429" t="s">
        <v>190</v>
      </c>
      <c r="J28" s="429" t="s">
        <v>190</v>
      </c>
      <c r="K28" s="429" t="s">
        <v>190</v>
      </c>
      <c r="L28" s="429" t="s">
        <v>190</v>
      </c>
      <c r="M28" s="303"/>
      <c r="N28" s="293"/>
      <c r="O28" s="293"/>
      <c r="P28" s="292"/>
      <c r="Q28" s="292"/>
      <c r="R28" s="292"/>
      <c r="S28" s="292"/>
      <c r="T28" s="292"/>
      <c r="U28" s="292"/>
      <c r="V28" s="292"/>
      <c r="W28" s="292"/>
      <c r="X28" s="292"/>
      <c r="Y28" s="292"/>
    </row>
    <row r="29" spans="1:25" s="212" customFormat="1" ht="33" customHeight="1" x14ac:dyDescent="0.25">
      <c r="B29" s="76" t="s">
        <v>139</v>
      </c>
      <c r="C29" s="399" t="s">
        <v>737</v>
      </c>
      <c r="D29" s="76" t="s">
        <v>825</v>
      </c>
      <c r="E29" s="76" t="s">
        <v>324</v>
      </c>
      <c r="F29" s="76" t="s">
        <v>324</v>
      </c>
      <c r="G29" s="76" t="s">
        <v>190</v>
      </c>
      <c r="H29" s="76" t="s">
        <v>190</v>
      </c>
      <c r="I29" s="76" t="s">
        <v>190</v>
      </c>
      <c r="J29" s="400" t="s">
        <v>647</v>
      </c>
      <c r="K29" s="76" t="s">
        <v>190</v>
      </c>
      <c r="L29" s="76" t="s">
        <v>190</v>
      </c>
      <c r="M29" s="302"/>
      <c r="N29" s="302"/>
      <c r="O29" s="302"/>
      <c r="P29" s="301"/>
      <c r="Q29" s="301"/>
      <c r="R29" s="301"/>
      <c r="S29" s="301"/>
      <c r="T29" s="301"/>
      <c r="U29" s="301"/>
      <c r="V29" s="301"/>
      <c r="W29" s="301"/>
      <c r="X29" s="301"/>
      <c r="Y29" s="301"/>
    </row>
    <row r="30" spans="1:25" s="212" customFormat="1" ht="33" customHeight="1" x14ac:dyDescent="0.25">
      <c r="B30" s="76" t="s">
        <v>139</v>
      </c>
      <c r="C30" s="399" t="s">
        <v>745</v>
      </c>
      <c r="D30" s="76" t="s">
        <v>747</v>
      </c>
      <c r="E30" s="76" t="s">
        <v>325</v>
      </c>
      <c r="F30" s="76" t="s">
        <v>325</v>
      </c>
      <c r="G30" s="76" t="s">
        <v>190</v>
      </c>
      <c r="H30" s="76" t="s">
        <v>190</v>
      </c>
      <c r="I30" s="76" t="s">
        <v>190</v>
      </c>
      <c r="J30" s="400" t="s">
        <v>647</v>
      </c>
      <c r="K30" s="76" t="s">
        <v>190</v>
      </c>
      <c r="L30" s="76" t="s">
        <v>190</v>
      </c>
      <c r="M30" s="302"/>
      <c r="N30" s="302"/>
      <c r="O30" s="302"/>
      <c r="P30" s="301"/>
      <c r="Q30" s="301"/>
      <c r="R30" s="301"/>
      <c r="S30" s="301"/>
      <c r="T30" s="301"/>
      <c r="U30" s="301"/>
      <c r="V30" s="301"/>
      <c r="W30" s="301"/>
      <c r="X30" s="301"/>
      <c r="Y30" s="301"/>
    </row>
    <row r="31" spans="1:25" s="212" customFormat="1" ht="33" customHeight="1" x14ac:dyDescent="0.25">
      <c r="B31" s="76" t="s">
        <v>139</v>
      </c>
      <c r="C31" s="399" t="s">
        <v>748</v>
      </c>
      <c r="D31" s="76" t="s">
        <v>826</v>
      </c>
      <c r="E31" s="76" t="s">
        <v>325</v>
      </c>
      <c r="F31" s="76" t="s">
        <v>325</v>
      </c>
      <c r="G31" s="76" t="s">
        <v>190</v>
      </c>
      <c r="H31" s="76" t="s">
        <v>190</v>
      </c>
      <c r="I31" s="76" t="s">
        <v>190</v>
      </c>
      <c r="J31" s="400" t="s">
        <v>647</v>
      </c>
      <c r="K31" s="76" t="s">
        <v>190</v>
      </c>
      <c r="L31" s="76" t="s">
        <v>190</v>
      </c>
      <c r="M31" s="302"/>
      <c r="N31" s="302"/>
      <c r="O31" s="302"/>
      <c r="P31" s="301"/>
      <c r="Q31" s="301"/>
      <c r="R31" s="301"/>
      <c r="S31" s="301"/>
      <c r="T31" s="301"/>
      <c r="U31" s="301"/>
      <c r="V31" s="301"/>
      <c r="W31" s="301"/>
      <c r="X31" s="301"/>
      <c r="Y31" s="301"/>
    </row>
    <row r="32" spans="1:25" s="212" customFormat="1" ht="33" customHeight="1" x14ac:dyDescent="0.25">
      <c r="B32" s="76" t="s">
        <v>139</v>
      </c>
      <c r="C32" s="399" t="s">
        <v>708</v>
      </c>
      <c r="D32" s="76" t="s">
        <v>724</v>
      </c>
      <c r="E32" s="76" t="s">
        <v>325</v>
      </c>
      <c r="F32" s="76" t="s">
        <v>325</v>
      </c>
      <c r="G32" s="76" t="s">
        <v>190</v>
      </c>
      <c r="H32" s="76" t="s">
        <v>190</v>
      </c>
      <c r="I32" s="76" t="s">
        <v>190</v>
      </c>
      <c r="J32" s="400" t="s">
        <v>647</v>
      </c>
      <c r="K32" s="76" t="s">
        <v>190</v>
      </c>
      <c r="L32" s="76" t="s">
        <v>190</v>
      </c>
      <c r="M32" s="302"/>
      <c r="N32" s="302"/>
      <c r="O32" s="302"/>
      <c r="P32" s="301"/>
      <c r="Q32" s="301"/>
      <c r="R32" s="301"/>
      <c r="S32" s="301"/>
      <c r="T32" s="301"/>
      <c r="U32" s="301"/>
      <c r="V32" s="301"/>
      <c r="W32" s="301"/>
      <c r="X32" s="301"/>
      <c r="Y32" s="301"/>
    </row>
    <row r="33" spans="1:25" s="212" customFormat="1" ht="33" customHeight="1" x14ac:dyDescent="0.25">
      <c r="B33" s="76" t="s">
        <v>139</v>
      </c>
      <c r="C33" s="399" t="s">
        <v>709</v>
      </c>
      <c r="D33" s="76" t="s">
        <v>944</v>
      </c>
      <c r="E33" s="76" t="s">
        <v>324</v>
      </c>
      <c r="F33" s="76" t="s">
        <v>324</v>
      </c>
      <c r="G33" s="76" t="s">
        <v>190</v>
      </c>
      <c r="H33" s="76" t="s">
        <v>190</v>
      </c>
      <c r="I33" s="76" t="s">
        <v>190</v>
      </c>
      <c r="J33" s="400" t="s">
        <v>647</v>
      </c>
      <c r="K33" s="76" t="s">
        <v>190</v>
      </c>
      <c r="L33" s="76" t="s">
        <v>190</v>
      </c>
      <c r="M33" s="302"/>
      <c r="N33" s="302"/>
      <c r="O33" s="302"/>
      <c r="P33" s="301"/>
      <c r="Q33" s="301"/>
      <c r="R33" s="301"/>
      <c r="S33" s="301"/>
      <c r="T33" s="301"/>
      <c r="U33" s="301"/>
      <c r="V33" s="301"/>
      <c r="W33" s="301"/>
      <c r="X33" s="301"/>
      <c r="Y33" s="301"/>
    </row>
    <row r="34" spans="1:25" s="212" customFormat="1" ht="33" customHeight="1" x14ac:dyDescent="0.25">
      <c r="B34" s="76" t="s">
        <v>139</v>
      </c>
      <c r="C34" s="399" t="s">
        <v>1690</v>
      </c>
      <c r="D34" s="76" t="s">
        <v>1694</v>
      </c>
      <c r="E34" s="76" t="s">
        <v>325</v>
      </c>
      <c r="F34" s="76" t="s">
        <v>325</v>
      </c>
      <c r="G34" s="76" t="s">
        <v>190</v>
      </c>
      <c r="H34" s="76" t="s">
        <v>190</v>
      </c>
      <c r="I34" s="76" t="s">
        <v>190</v>
      </c>
      <c r="J34" s="400" t="s">
        <v>647</v>
      </c>
      <c r="K34" s="76" t="s">
        <v>190</v>
      </c>
      <c r="L34" s="76" t="s">
        <v>190</v>
      </c>
      <c r="M34" s="302"/>
      <c r="N34" s="302"/>
      <c r="O34" s="302"/>
      <c r="P34" s="301"/>
      <c r="Q34" s="301"/>
      <c r="R34" s="301"/>
      <c r="S34" s="301"/>
      <c r="T34" s="301"/>
      <c r="U34" s="301"/>
      <c r="V34" s="301"/>
      <c r="W34" s="301"/>
      <c r="X34" s="301"/>
      <c r="Y34" s="301"/>
    </row>
    <row r="35" spans="1:25" s="212" customFormat="1" ht="33" customHeight="1" x14ac:dyDescent="0.25">
      <c r="B35" s="76" t="s">
        <v>139</v>
      </c>
      <c r="C35" s="399" t="s">
        <v>1692</v>
      </c>
      <c r="D35" s="76" t="s">
        <v>1695</v>
      </c>
      <c r="E35" s="76" t="s">
        <v>325</v>
      </c>
      <c r="F35" s="76" t="s">
        <v>325</v>
      </c>
      <c r="G35" s="76" t="s">
        <v>190</v>
      </c>
      <c r="H35" s="76" t="s">
        <v>190</v>
      </c>
      <c r="I35" s="76" t="s">
        <v>190</v>
      </c>
      <c r="J35" s="400" t="s">
        <v>647</v>
      </c>
      <c r="K35" s="76" t="s">
        <v>190</v>
      </c>
      <c r="L35" s="76" t="s">
        <v>190</v>
      </c>
      <c r="M35" s="302"/>
      <c r="N35" s="302"/>
      <c r="O35" s="302"/>
      <c r="P35" s="301"/>
      <c r="Q35" s="301"/>
      <c r="R35" s="301"/>
      <c r="S35" s="301"/>
      <c r="T35" s="301"/>
      <c r="U35" s="301"/>
      <c r="V35" s="301"/>
      <c r="W35" s="301"/>
      <c r="X35" s="301"/>
      <c r="Y35" s="301"/>
    </row>
    <row r="36" spans="1:25" s="294" customFormat="1" ht="48" customHeight="1" x14ac:dyDescent="0.25">
      <c r="A36" s="216"/>
      <c r="B36" s="394" t="s">
        <v>141</v>
      </c>
      <c r="C36" s="395" t="s">
        <v>142</v>
      </c>
      <c r="D36" s="394" t="s">
        <v>93</v>
      </c>
      <c r="E36" s="394" t="s">
        <v>190</v>
      </c>
      <c r="F36" s="394" t="s">
        <v>190</v>
      </c>
      <c r="G36" s="394" t="s">
        <v>190</v>
      </c>
      <c r="H36" s="394" t="s">
        <v>190</v>
      </c>
      <c r="I36" s="394" t="s">
        <v>190</v>
      </c>
      <c r="J36" s="394" t="s">
        <v>190</v>
      </c>
      <c r="K36" s="394" t="s">
        <v>190</v>
      </c>
      <c r="L36" s="394" t="s">
        <v>190</v>
      </c>
      <c r="M36" s="303"/>
      <c r="N36" s="293"/>
      <c r="O36" s="293"/>
      <c r="P36" s="292"/>
      <c r="Q36" s="292"/>
      <c r="R36" s="292"/>
      <c r="S36" s="292"/>
      <c r="T36" s="292"/>
      <c r="U36" s="292"/>
      <c r="V36" s="292"/>
      <c r="W36" s="292"/>
      <c r="X36" s="292"/>
      <c r="Y36" s="292"/>
    </row>
    <row r="37" spans="1:25" s="294" customFormat="1" ht="42" customHeight="1" x14ac:dyDescent="0.25">
      <c r="A37" s="216"/>
      <c r="B37" s="424" t="s">
        <v>143</v>
      </c>
      <c r="C37" s="425" t="s">
        <v>144</v>
      </c>
      <c r="D37" s="424" t="s">
        <v>93</v>
      </c>
      <c r="E37" s="424" t="s">
        <v>190</v>
      </c>
      <c r="F37" s="424" t="s">
        <v>190</v>
      </c>
      <c r="G37" s="424" t="s">
        <v>190</v>
      </c>
      <c r="H37" s="424" t="s">
        <v>190</v>
      </c>
      <c r="I37" s="424" t="s">
        <v>190</v>
      </c>
      <c r="J37" s="424" t="s">
        <v>190</v>
      </c>
      <c r="K37" s="424" t="s">
        <v>190</v>
      </c>
      <c r="L37" s="424" t="s">
        <v>190</v>
      </c>
      <c r="M37" s="303"/>
      <c r="N37" s="293"/>
      <c r="O37" s="293"/>
      <c r="P37" s="292"/>
      <c r="Q37" s="292"/>
      <c r="R37" s="292"/>
      <c r="S37" s="292"/>
      <c r="T37" s="292"/>
      <c r="U37" s="292"/>
      <c r="V37" s="292"/>
      <c r="W37" s="292"/>
      <c r="X37" s="292"/>
      <c r="Y37" s="292"/>
    </row>
    <row r="38" spans="1:25" s="294" customFormat="1" ht="42" customHeight="1" x14ac:dyDescent="0.25">
      <c r="A38" s="216"/>
      <c r="B38" s="424" t="s">
        <v>148</v>
      </c>
      <c r="C38" s="425" t="s">
        <v>149</v>
      </c>
      <c r="D38" s="424" t="s">
        <v>93</v>
      </c>
      <c r="E38" s="424" t="s">
        <v>190</v>
      </c>
      <c r="F38" s="424" t="s">
        <v>190</v>
      </c>
      <c r="G38" s="424" t="s">
        <v>190</v>
      </c>
      <c r="H38" s="424" t="s">
        <v>190</v>
      </c>
      <c r="I38" s="424" t="s">
        <v>190</v>
      </c>
      <c r="J38" s="424" t="s">
        <v>190</v>
      </c>
      <c r="K38" s="424" t="s">
        <v>190</v>
      </c>
      <c r="L38" s="424" t="s">
        <v>190</v>
      </c>
      <c r="M38" s="303"/>
      <c r="N38" s="293"/>
      <c r="O38" s="293"/>
      <c r="P38" s="292"/>
      <c r="Q38" s="292"/>
      <c r="R38" s="292"/>
      <c r="S38" s="292"/>
      <c r="T38" s="292"/>
      <c r="U38" s="292"/>
      <c r="V38" s="292"/>
      <c r="W38" s="292"/>
      <c r="X38" s="292"/>
      <c r="Y38" s="292"/>
    </row>
    <row r="39" spans="1:25" s="294" customFormat="1" ht="48" customHeight="1" x14ac:dyDescent="0.25">
      <c r="A39" s="216"/>
      <c r="B39" s="394" t="s">
        <v>150</v>
      </c>
      <c r="C39" s="395" t="s">
        <v>151</v>
      </c>
      <c r="D39" s="394" t="s">
        <v>93</v>
      </c>
      <c r="E39" s="394" t="s">
        <v>190</v>
      </c>
      <c r="F39" s="394" t="s">
        <v>190</v>
      </c>
      <c r="G39" s="394" t="s">
        <v>190</v>
      </c>
      <c r="H39" s="394" t="s">
        <v>190</v>
      </c>
      <c r="I39" s="394" t="s">
        <v>190</v>
      </c>
      <c r="J39" s="394" t="s">
        <v>190</v>
      </c>
      <c r="K39" s="394" t="s">
        <v>190</v>
      </c>
      <c r="L39" s="394" t="s">
        <v>190</v>
      </c>
      <c r="M39" s="303"/>
      <c r="N39" s="293"/>
      <c r="O39" s="293"/>
      <c r="P39" s="292"/>
      <c r="Q39" s="292"/>
      <c r="R39" s="292"/>
      <c r="S39" s="292"/>
      <c r="T39" s="292"/>
      <c r="U39" s="292"/>
      <c r="V39" s="292"/>
      <c r="W39" s="292"/>
      <c r="X39" s="292"/>
      <c r="Y39" s="292"/>
    </row>
    <row r="40" spans="1:25" s="294" customFormat="1" ht="42" customHeight="1" x14ac:dyDescent="0.25">
      <c r="A40" s="216"/>
      <c r="B40" s="578" t="s">
        <v>152</v>
      </c>
      <c r="C40" s="597" t="s">
        <v>153</v>
      </c>
      <c r="D40" s="421" t="s">
        <v>93</v>
      </c>
      <c r="E40" s="421" t="s">
        <v>190</v>
      </c>
      <c r="F40" s="421" t="s">
        <v>190</v>
      </c>
      <c r="G40" s="421" t="s">
        <v>190</v>
      </c>
      <c r="H40" s="421" t="s">
        <v>190</v>
      </c>
      <c r="I40" s="421" t="s">
        <v>190</v>
      </c>
      <c r="J40" s="421" t="s">
        <v>190</v>
      </c>
      <c r="K40" s="421" t="s">
        <v>190</v>
      </c>
      <c r="L40" s="421" t="s">
        <v>190</v>
      </c>
      <c r="M40" s="303"/>
      <c r="N40" s="293"/>
      <c r="O40" s="293"/>
      <c r="P40" s="292"/>
      <c r="Q40" s="292"/>
      <c r="R40" s="292"/>
      <c r="S40" s="292"/>
      <c r="T40" s="292"/>
      <c r="U40" s="292"/>
      <c r="V40" s="292"/>
      <c r="W40" s="292"/>
      <c r="X40" s="292"/>
      <c r="Y40" s="292"/>
    </row>
    <row r="41" spans="1:25" s="294" customFormat="1" ht="42" customHeight="1" x14ac:dyDescent="0.25">
      <c r="A41" s="216"/>
      <c r="B41" s="578" t="s">
        <v>154</v>
      </c>
      <c r="C41" s="597" t="s">
        <v>155</v>
      </c>
      <c r="D41" s="421" t="s">
        <v>93</v>
      </c>
      <c r="E41" s="421" t="s">
        <v>190</v>
      </c>
      <c r="F41" s="421" t="s">
        <v>190</v>
      </c>
      <c r="G41" s="421" t="s">
        <v>190</v>
      </c>
      <c r="H41" s="421" t="s">
        <v>190</v>
      </c>
      <c r="I41" s="421" t="s">
        <v>190</v>
      </c>
      <c r="J41" s="421" t="s">
        <v>190</v>
      </c>
      <c r="K41" s="421" t="s">
        <v>190</v>
      </c>
      <c r="L41" s="421" t="s">
        <v>190</v>
      </c>
      <c r="M41" s="303"/>
      <c r="N41" s="293"/>
      <c r="O41" s="293"/>
      <c r="P41" s="292"/>
      <c r="Q41" s="292"/>
      <c r="R41" s="292"/>
      <c r="S41" s="292"/>
      <c r="T41" s="292"/>
      <c r="U41" s="292"/>
      <c r="V41" s="292"/>
      <c r="W41" s="292"/>
      <c r="X41" s="292"/>
      <c r="Y41" s="292"/>
    </row>
    <row r="42" spans="1:25" s="212" customFormat="1" ht="33" customHeight="1" x14ac:dyDescent="0.25">
      <c r="B42" s="579" t="s">
        <v>154</v>
      </c>
      <c r="C42" s="598" t="s">
        <v>725</v>
      </c>
      <c r="D42" s="76" t="s">
        <v>828</v>
      </c>
      <c r="E42" s="76" t="s">
        <v>755</v>
      </c>
      <c r="F42" s="76" t="s">
        <v>755</v>
      </c>
      <c r="G42" s="76" t="s">
        <v>190</v>
      </c>
      <c r="H42" s="76" t="s">
        <v>190</v>
      </c>
      <c r="I42" s="76" t="s">
        <v>190</v>
      </c>
      <c r="J42" s="76" t="s">
        <v>647</v>
      </c>
      <c r="K42" s="76" t="s">
        <v>190</v>
      </c>
      <c r="L42" s="76" t="s">
        <v>190</v>
      </c>
      <c r="M42" s="302"/>
      <c r="N42" s="302"/>
      <c r="O42" s="302"/>
      <c r="P42" s="301"/>
      <c r="Q42" s="301"/>
      <c r="R42" s="301"/>
      <c r="S42" s="301"/>
      <c r="T42" s="301"/>
      <c r="U42" s="301"/>
      <c r="V42" s="301"/>
      <c r="W42" s="301"/>
      <c r="X42" s="301"/>
      <c r="Y42" s="301"/>
    </row>
    <row r="43" spans="1:25" s="294" customFormat="1" ht="42" customHeight="1" x14ac:dyDescent="0.25">
      <c r="A43" s="216"/>
      <c r="B43" s="421" t="s">
        <v>156</v>
      </c>
      <c r="C43" s="422" t="s">
        <v>157</v>
      </c>
      <c r="D43" s="421" t="s">
        <v>93</v>
      </c>
      <c r="E43" s="421" t="s">
        <v>190</v>
      </c>
      <c r="F43" s="421" t="s">
        <v>190</v>
      </c>
      <c r="G43" s="421" t="s">
        <v>190</v>
      </c>
      <c r="H43" s="421" t="s">
        <v>190</v>
      </c>
      <c r="I43" s="421" t="s">
        <v>190</v>
      </c>
      <c r="J43" s="421" t="s">
        <v>190</v>
      </c>
      <c r="K43" s="421" t="s">
        <v>190</v>
      </c>
      <c r="L43" s="421" t="s">
        <v>190</v>
      </c>
      <c r="M43" s="303"/>
      <c r="N43" s="293"/>
      <c r="O43" s="293"/>
      <c r="P43" s="292"/>
      <c r="Q43" s="292"/>
      <c r="R43" s="292"/>
      <c r="S43" s="292"/>
      <c r="T43" s="292"/>
      <c r="U43" s="292"/>
      <c r="V43" s="292"/>
      <c r="W43" s="292"/>
      <c r="X43" s="292"/>
      <c r="Y43" s="292"/>
    </row>
    <row r="44" spans="1:25" s="294" customFormat="1" ht="42" customHeight="1" x14ac:dyDescent="0.25">
      <c r="A44" s="216"/>
      <c r="B44" s="421" t="s">
        <v>158</v>
      </c>
      <c r="C44" s="422" t="s">
        <v>159</v>
      </c>
      <c r="D44" s="421" t="s">
        <v>93</v>
      </c>
      <c r="E44" s="421" t="s">
        <v>190</v>
      </c>
      <c r="F44" s="421" t="s">
        <v>190</v>
      </c>
      <c r="G44" s="421" t="s">
        <v>190</v>
      </c>
      <c r="H44" s="421" t="s">
        <v>190</v>
      </c>
      <c r="I44" s="421" t="s">
        <v>190</v>
      </c>
      <c r="J44" s="421" t="s">
        <v>190</v>
      </c>
      <c r="K44" s="421" t="s">
        <v>190</v>
      </c>
      <c r="L44" s="421" t="s">
        <v>190</v>
      </c>
      <c r="M44" s="303"/>
      <c r="N44" s="293"/>
      <c r="O44" s="293"/>
      <c r="P44" s="292"/>
      <c r="Q44" s="292"/>
      <c r="R44" s="292"/>
      <c r="S44" s="292"/>
      <c r="T44" s="292"/>
      <c r="U44" s="292"/>
      <c r="V44" s="292"/>
      <c r="W44" s="292"/>
      <c r="X44" s="292"/>
      <c r="Y44" s="292"/>
    </row>
    <row r="45" spans="1:25" s="294" customFormat="1" ht="42" customHeight="1" x14ac:dyDescent="0.25">
      <c r="A45" s="216"/>
      <c r="B45" s="421" t="s">
        <v>160</v>
      </c>
      <c r="C45" s="422" t="s">
        <v>161</v>
      </c>
      <c r="D45" s="421" t="s">
        <v>93</v>
      </c>
      <c r="E45" s="421" t="s">
        <v>190</v>
      </c>
      <c r="F45" s="421" t="s">
        <v>190</v>
      </c>
      <c r="G45" s="421" t="s">
        <v>190</v>
      </c>
      <c r="H45" s="421" t="s">
        <v>190</v>
      </c>
      <c r="I45" s="421" t="s">
        <v>190</v>
      </c>
      <c r="J45" s="421" t="s">
        <v>190</v>
      </c>
      <c r="K45" s="421" t="s">
        <v>190</v>
      </c>
      <c r="L45" s="421" t="s">
        <v>190</v>
      </c>
      <c r="M45" s="303"/>
      <c r="N45" s="293"/>
      <c r="O45" s="293"/>
      <c r="P45" s="292"/>
      <c r="Q45" s="292"/>
      <c r="R45" s="292"/>
      <c r="S45" s="292"/>
      <c r="T45" s="292"/>
      <c r="U45" s="292"/>
      <c r="V45" s="292"/>
      <c r="W45" s="292"/>
      <c r="X45" s="292"/>
      <c r="Y45" s="292"/>
    </row>
    <row r="46" spans="1:25" s="294" customFormat="1" ht="42" customHeight="1" x14ac:dyDescent="0.25">
      <c r="A46" s="216"/>
      <c r="B46" s="421" t="s">
        <v>165</v>
      </c>
      <c r="C46" s="422" t="s">
        <v>166</v>
      </c>
      <c r="D46" s="421" t="s">
        <v>93</v>
      </c>
      <c r="E46" s="421" t="s">
        <v>190</v>
      </c>
      <c r="F46" s="421" t="s">
        <v>190</v>
      </c>
      <c r="G46" s="421" t="s">
        <v>190</v>
      </c>
      <c r="H46" s="421" t="s">
        <v>190</v>
      </c>
      <c r="I46" s="421" t="s">
        <v>190</v>
      </c>
      <c r="J46" s="421" t="s">
        <v>190</v>
      </c>
      <c r="K46" s="421" t="s">
        <v>190</v>
      </c>
      <c r="L46" s="421" t="s">
        <v>190</v>
      </c>
      <c r="M46" s="303"/>
      <c r="N46" s="293"/>
      <c r="O46" s="293"/>
      <c r="P46" s="292"/>
      <c r="Q46" s="292"/>
      <c r="R46" s="292"/>
      <c r="S46" s="292"/>
      <c r="T46" s="292"/>
      <c r="U46" s="292"/>
      <c r="V46" s="292"/>
      <c r="W46" s="292"/>
      <c r="X46" s="292"/>
      <c r="Y46" s="292"/>
    </row>
    <row r="47" spans="1:25" s="294" customFormat="1" ht="42" customHeight="1" x14ac:dyDescent="0.25">
      <c r="A47" s="216"/>
      <c r="B47" s="580" t="s">
        <v>167</v>
      </c>
      <c r="C47" s="599" t="s">
        <v>168</v>
      </c>
      <c r="D47" s="421" t="s">
        <v>93</v>
      </c>
      <c r="E47" s="421" t="s">
        <v>190</v>
      </c>
      <c r="F47" s="421" t="s">
        <v>190</v>
      </c>
      <c r="G47" s="421" t="s">
        <v>190</v>
      </c>
      <c r="H47" s="421" t="s">
        <v>190</v>
      </c>
      <c r="I47" s="421" t="s">
        <v>190</v>
      </c>
      <c r="J47" s="421" t="s">
        <v>190</v>
      </c>
      <c r="K47" s="421" t="s">
        <v>190</v>
      </c>
      <c r="L47" s="421" t="s">
        <v>190</v>
      </c>
      <c r="M47" s="303"/>
      <c r="N47" s="293"/>
      <c r="O47" s="293"/>
      <c r="P47" s="292"/>
      <c r="Q47" s="292"/>
      <c r="R47" s="292"/>
      <c r="S47" s="292"/>
      <c r="T47" s="292"/>
      <c r="U47" s="292"/>
      <c r="V47" s="292"/>
      <c r="W47" s="292"/>
      <c r="X47" s="292"/>
      <c r="Y47" s="292"/>
    </row>
    <row r="48" spans="1:25" s="294" customFormat="1" ht="42" customHeight="1" x14ac:dyDescent="0.25">
      <c r="A48" s="216"/>
      <c r="B48" s="580" t="s">
        <v>169</v>
      </c>
      <c r="C48" s="599" t="s">
        <v>170</v>
      </c>
      <c r="D48" s="421" t="s">
        <v>93</v>
      </c>
      <c r="E48" s="421" t="s">
        <v>190</v>
      </c>
      <c r="F48" s="421" t="s">
        <v>190</v>
      </c>
      <c r="G48" s="421" t="s">
        <v>190</v>
      </c>
      <c r="H48" s="421" t="s">
        <v>190</v>
      </c>
      <c r="I48" s="421" t="s">
        <v>190</v>
      </c>
      <c r="J48" s="421" t="s">
        <v>190</v>
      </c>
      <c r="K48" s="421" t="s">
        <v>190</v>
      </c>
      <c r="L48" s="421" t="s">
        <v>190</v>
      </c>
      <c r="M48" s="303"/>
      <c r="N48" s="293"/>
      <c r="O48" s="293"/>
      <c r="P48" s="292"/>
      <c r="Q48" s="292"/>
      <c r="R48" s="292"/>
      <c r="S48" s="292"/>
      <c r="T48" s="292"/>
      <c r="U48" s="292"/>
      <c r="V48" s="292"/>
      <c r="W48" s="292"/>
      <c r="X48" s="292"/>
      <c r="Y48" s="292"/>
    </row>
    <row r="49" spans="1:25" s="294" customFormat="1" ht="48" customHeight="1" x14ac:dyDescent="0.25">
      <c r="A49" s="216"/>
      <c r="B49" s="394" t="s">
        <v>171</v>
      </c>
      <c r="C49" s="395" t="s">
        <v>172</v>
      </c>
      <c r="D49" s="394" t="s">
        <v>93</v>
      </c>
      <c r="E49" s="394" t="s">
        <v>190</v>
      </c>
      <c r="F49" s="394" t="s">
        <v>190</v>
      </c>
      <c r="G49" s="394" t="s">
        <v>190</v>
      </c>
      <c r="H49" s="394" t="s">
        <v>190</v>
      </c>
      <c r="I49" s="394" t="s">
        <v>190</v>
      </c>
      <c r="J49" s="394" t="s">
        <v>190</v>
      </c>
      <c r="K49" s="394" t="s">
        <v>190</v>
      </c>
      <c r="L49" s="394" t="s">
        <v>190</v>
      </c>
      <c r="M49" s="303"/>
      <c r="N49" s="293"/>
      <c r="O49" s="293"/>
      <c r="P49" s="292"/>
      <c r="Q49" s="292"/>
      <c r="R49" s="292"/>
      <c r="S49" s="292"/>
      <c r="T49" s="292"/>
      <c r="U49" s="292"/>
      <c r="V49" s="292"/>
      <c r="W49" s="292"/>
      <c r="X49" s="292"/>
      <c r="Y49" s="292"/>
    </row>
    <row r="50" spans="1:25" s="294" customFormat="1" ht="42" customHeight="1" x14ac:dyDescent="0.25">
      <c r="A50" s="216"/>
      <c r="B50" s="421" t="s">
        <v>173</v>
      </c>
      <c r="C50" s="422" t="s">
        <v>174</v>
      </c>
      <c r="D50" s="421" t="s">
        <v>93</v>
      </c>
      <c r="E50" s="421" t="s">
        <v>190</v>
      </c>
      <c r="F50" s="421" t="s">
        <v>190</v>
      </c>
      <c r="G50" s="421" t="s">
        <v>190</v>
      </c>
      <c r="H50" s="421" t="s">
        <v>190</v>
      </c>
      <c r="I50" s="421" t="s">
        <v>190</v>
      </c>
      <c r="J50" s="421" t="s">
        <v>190</v>
      </c>
      <c r="K50" s="421" t="s">
        <v>190</v>
      </c>
      <c r="L50" s="421" t="s">
        <v>190</v>
      </c>
      <c r="M50" s="303"/>
      <c r="N50" s="293"/>
      <c r="O50" s="293"/>
      <c r="P50" s="292"/>
      <c r="Q50" s="292"/>
      <c r="R50" s="292"/>
      <c r="S50" s="292"/>
      <c r="T50" s="292"/>
      <c r="U50" s="292"/>
      <c r="V50" s="292"/>
      <c r="W50" s="292"/>
      <c r="X50" s="292"/>
      <c r="Y50" s="292"/>
    </row>
    <row r="51" spans="1:25" s="294" customFormat="1" ht="42" customHeight="1" x14ac:dyDescent="0.25">
      <c r="A51" s="216"/>
      <c r="B51" s="421" t="s">
        <v>175</v>
      </c>
      <c r="C51" s="422" t="s">
        <v>176</v>
      </c>
      <c r="D51" s="421" t="s">
        <v>93</v>
      </c>
      <c r="E51" s="421" t="s">
        <v>190</v>
      </c>
      <c r="F51" s="421" t="s">
        <v>190</v>
      </c>
      <c r="G51" s="421" t="s">
        <v>190</v>
      </c>
      <c r="H51" s="421" t="s">
        <v>190</v>
      </c>
      <c r="I51" s="421" t="s">
        <v>190</v>
      </c>
      <c r="J51" s="421" t="s">
        <v>190</v>
      </c>
      <c r="K51" s="421" t="s">
        <v>190</v>
      </c>
      <c r="L51" s="421" t="s">
        <v>190</v>
      </c>
      <c r="M51" s="303"/>
      <c r="N51" s="293"/>
      <c r="O51" s="293"/>
      <c r="P51" s="292"/>
      <c r="Q51" s="292"/>
      <c r="R51" s="292"/>
      <c r="S51" s="292"/>
      <c r="T51" s="292"/>
      <c r="U51" s="292"/>
      <c r="V51" s="292"/>
      <c r="W51" s="292"/>
      <c r="X51" s="292"/>
      <c r="Y51" s="292"/>
    </row>
    <row r="52" spans="1:25" s="294" customFormat="1" ht="48" customHeight="1" x14ac:dyDescent="0.25">
      <c r="A52" s="216"/>
      <c r="B52" s="394" t="s">
        <v>177</v>
      </c>
      <c r="C52" s="395" t="s">
        <v>178</v>
      </c>
      <c r="D52" s="581" t="s">
        <v>93</v>
      </c>
      <c r="E52" s="582" t="s">
        <v>190</v>
      </c>
      <c r="F52" s="582" t="s">
        <v>190</v>
      </c>
      <c r="G52" s="583" t="s">
        <v>190</v>
      </c>
      <c r="H52" s="583" t="s">
        <v>190</v>
      </c>
      <c r="I52" s="583" t="s">
        <v>190</v>
      </c>
      <c r="J52" s="583" t="s">
        <v>190</v>
      </c>
      <c r="K52" s="583" t="s">
        <v>190</v>
      </c>
      <c r="L52" s="583" t="s">
        <v>190</v>
      </c>
      <c r="M52" s="303"/>
      <c r="N52" s="293"/>
      <c r="O52" s="293"/>
      <c r="P52" s="292"/>
      <c r="Q52" s="292"/>
      <c r="R52" s="292"/>
      <c r="S52" s="292"/>
      <c r="T52" s="292"/>
      <c r="U52" s="292"/>
      <c r="V52" s="292"/>
      <c r="W52" s="292"/>
      <c r="X52" s="292"/>
      <c r="Y52" s="292"/>
    </row>
    <row r="53" spans="1:25" s="294" customFormat="1" ht="42" customHeight="1" x14ac:dyDescent="0.25">
      <c r="A53" s="216"/>
      <c r="B53" s="421" t="s">
        <v>179</v>
      </c>
      <c r="C53" s="422" t="s">
        <v>180</v>
      </c>
      <c r="D53" s="421" t="s">
        <v>93</v>
      </c>
      <c r="E53" s="580" t="s">
        <v>190</v>
      </c>
      <c r="F53" s="421" t="s">
        <v>190</v>
      </c>
      <c r="G53" s="421" t="s">
        <v>190</v>
      </c>
      <c r="H53" s="584" t="s">
        <v>190</v>
      </c>
      <c r="I53" s="584" t="s">
        <v>190</v>
      </c>
      <c r="J53" s="584" t="s">
        <v>190</v>
      </c>
      <c r="K53" s="584" t="s">
        <v>190</v>
      </c>
      <c r="L53" s="584" t="s">
        <v>190</v>
      </c>
      <c r="M53" s="303"/>
      <c r="N53" s="293"/>
      <c r="O53" s="293"/>
      <c r="P53" s="292"/>
      <c r="Q53" s="292"/>
      <c r="R53" s="292"/>
      <c r="S53" s="292"/>
      <c r="T53" s="292"/>
      <c r="U53" s="292"/>
      <c r="V53" s="292"/>
      <c r="W53" s="292"/>
      <c r="X53" s="292"/>
      <c r="Y53" s="292"/>
    </row>
    <row r="54" spans="1:25" s="294" customFormat="1" ht="42" customHeight="1" x14ac:dyDescent="0.25">
      <c r="A54" s="216"/>
      <c r="B54" s="421" t="s">
        <v>181</v>
      </c>
      <c r="C54" s="422" t="s">
        <v>182</v>
      </c>
      <c r="D54" s="421" t="s">
        <v>93</v>
      </c>
      <c r="E54" s="580" t="s">
        <v>190</v>
      </c>
      <c r="F54" s="421" t="s">
        <v>190</v>
      </c>
      <c r="G54" s="421" t="s">
        <v>190</v>
      </c>
      <c r="H54" s="584" t="s">
        <v>190</v>
      </c>
      <c r="I54" s="584" t="s">
        <v>190</v>
      </c>
      <c r="J54" s="584" t="s">
        <v>190</v>
      </c>
      <c r="K54" s="584" t="s">
        <v>190</v>
      </c>
      <c r="L54" s="584" t="s">
        <v>190</v>
      </c>
      <c r="M54" s="303"/>
      <c r="N54" s="293"/>
      <c r="O54" s="293"/>
      <c r="P54" s="292"/>
      <c r="Q54" s="292"/>
      <c r="R54" s="292"/>
      <c r="S54" s="292"/>
      <c r="T54" s="292"/>
      <c r="U54" s="292"/>
      <c r="V54" s="292"/>
      <c r="W54" s="292"/>
      <c r="X54" s="292"/>
      <c r="Y54" s="292"/>
    </row>
    <row r="55" spans="1:25" s="221" customFormat="1" ht="48" customHeight="1" x14ac:dyDescent="0.25">
      <c r="A55" s="216"/>
      <c r="B55" s="394" t="s">
        <v>183</v>
      </c>
      <c r="C55" s="395" t="s">
        <v>184</v>
      </c>
      <c r="D55" s="394" t="s">
        <v>93</v>
      </c>
      <c r="E55" s="582" t="s">
        <v>190</v>
      </c>
      <c r="F55" s="394" t="s">
        <v>190</v>
      </c>
      <c r="G55" s="394" t="s">
        <v>190</v>
      </c>
      <c r="H55" s="583" t="s">
        <v>190</v>
      </c>
      <c r="I55" s="583" t="s">
        <v>190</v>
      </c>
      <c r="J55" s="583" t="s">
        <v>190</v>
      </c>
      <c r="K55" s="583" t="s">
        <v>190</v>
      </c>
      <c r="L55" s="583" t="s">
        <v>190</v>
      </c>
      <c r="M55" s="303"/>
      <c r="N55" s="307"/>
      <c r="O55" s="307"/>
      <c r="P55" s="308"/>
      <c r="Q55" s="308"/>
      <c r="R55" s="308"/>
      <c r="S55" s="308"/>
      <c r="T55" s="308"/>
      <c r="U55" s="308"/>
      <c r="V55" s="308"/>
      <c r="W55" s="308"/>
      <c r="X55" s="308"/>
      <c r="Y55" s="308"/>
    </row>
    <row r="56" spans="1:25" s="212" customFormat="1" ht="33" customHeight="1" x14ac:dyDescent="0.25">
      <c r="B56" s="76" t="s">
        <v>183</v>
      </c>
      <c r="C56" s="399" t="s">
        <v>728</v>
      </c>
      <c r="D56" s="76" t="s">
        <v>727</v>
      </c>
      <c r="E56" s="588">
        <v>2020</v>
      </c>
      <c r="F56" s="589" t="s">
        <v>286</v>
      </c>
      <c r="G56" s="76" t="s">
        <v>190</v>
      </c>
      <c r="H56" s="590" t="s">
        <v>190</v>
      </c>
      <c r="I56" s="590" t="s">
        <v>190</v>
      </c>
      <c r="J56" s="585" t="s">
        <v>647</v>
      </c>
      <c r="K56" s="590" t="s">
        <v>190</v>
      </c>
      <c r="L56" s="590" t="s">
        <v>190</v>
      </c>
      <c r="M56" s="302"/>
      <c r="N56" s="302"/>
      <c r="O56" s="302"/>
      <c r="P56" s="301"/>
      <c r="Q56" s="301"/>
      <c r="R56" s="301"/>
      <c r="S56" s="301"/>
      <c r="T56" s="301"/>
      <c r="U56" s="301"/>
      <c r="V56" s="301"/>
      <c r="W56" s="301"/>
      <c r="X56" s="301"/>
      <c r="Y56" s="301"/>
    </row>
    <row r="57" spans="1:25" s="212" customFormat="1" ht="33" customHeight="1" x14ac:dyDescent="0.25">
      <c r="B57" s="76" t="s">
        <v>183</v>
      </c>
      <c r="C57" s="399" t="s">
        <v>729</v>
      </c>
      <c r="D57" s="76" t="s">
        <v>730</v>
      </c>
      <c r="E57" s="588">
        <v>2020</v>
      </c>
      <c r="F57" s="589" t="s">
        <v>286</v>
      </c>
      <c r="G57" s="76" t="s">
        <v>190</v>
      </c>
      <c r="H57" s="590" t="s">
        <v>190</v>
      </c>
      <c r="I57" s="590" t="s">
        <v>190</v>
      </c>
      <c r="J57" s="585" t="s">
        <v>647</v>
      </c>
      <c r="K57" s="590" t="s">
        <v>190</v>
      </c>
      <c r="L57" s="590" t="s">
        <v>190</v>
      </c>
      <c r="M57" s="302"/>
      <c r="N57" s="302"/>
      <c r="O57" s="302"/>
      <c r="P57" s="301"/>
      <c r="Q57" s="301"/>
      <c r="R57" s="301"/>
      <c r="S57" s="301"/>
      <c r="T57" s="301"/>
      <c r="U57" s="301"/>
      <c r="V57" s="301"/>
      <c r="W57" s="301"/>
      <c r="X57" s="301"/>
      <c r="Y57" s="301"/>
    </row>
    <row r="58" spans="1:25" s="212" customFormat="1" ht="33" customHeight="1" x14ac:dyDescent="0.25">
      <c r="B58" s="76" t="s">
        <v>183</v>
      </c>
      <c r="C58" s="399" t="s">
        <v>712</v>
      </c>
      <c r="D58" s="76" t="s">
        <v>733</v>
      </c>
      <c r="E58" s="588">
        <v>2020</v>
      </c>
      <c r="F58" s="589" t="s">
        <v>286</v>
      </c>
      <c r="G58" s="76" t="s">
        <v>190</v>
      </c>
      <c r="H58" s="590" t="s">
        <v>190</v>
      </c>
      <c r="I58" s="590" t="s">
        <v>190</v>
      </c>
      <c r="J58" s="585" t="s">
        <v>647</v>
      </c>
      <c r="K58" s="590" t="s">
        <v>190</v>
      </c>
      <c r="L58" s="590" t="s">
        <v>190</v>
      </c>
      <c r="M58" s="302"/>
      <c r="N58" s="302"/>
      <c r="O58" s="302"/>
      <c r="P58" s="301"/>
      <c r="Q58" s="301"/>
      <c r="R58" s="301"/>
      <c r="S58" s="301"/>
      <c r="T58" s="301"/>
      <c r="U58" s="301"/>
      <c r="V58" s="301"/>
      <c r="W58" s="301"/>
      <c r="X58" s="301"/>
      <c r="Y58" s="301"/>
    </row>
    <row r="59" spans="1:25" s="212" customFormat="1" ht="33" customHeight="1" x14ac:dyDescent="0.25">
      <c r="B59" s="76" t="s">
        <v>183</v>
      </c>
      <c r="C59" s="596" t="s">
        <v>711</v>
      </c>
      <c r="D59" s="811" t="s">
        <v>829</v>
      </c>
      <c r="E59" s="586">
        <v>2020</v>
      </c>
      <c r="F59" s="587">
        <v>2020</v>
      </c>
      <c r="G59" s="574" t="s">
        <v>190</v>
      </c>
      <c r="H59" s="574" t="s">
        <v>190</v>
      </c>
      <c r="I59" s="574" t="s">
        <v>190</v>
      </c>
      <c r="J59" s="574" t="s">
        <v>647</v>
      </c>
      <c r="K59" s="574" t="s">
        <v>190</v>
      </c>
      <c r="L59" s="574" t="s">
        <v>190</v>
      </c>
      <c r="M59" s="302"/>
      <c r="N59" s="302"/>
      <c r="O59" s="302"/>
      <c r="P59" s="301"/>
      <c r="Q59" s="301"/>
      <c r="R59" s="301"/>
      <c r="S59" s="301"/>
      <c r="T59" s="301"/>
      <c r="U59" s="301"/>
      <c r="V59" s="301"/>
      <c r="W59" s="301"/>
      <c r="X59" s="301"/>
      <c r="Y59" s="301"/>
    </row>
    <row r="60" spans="1:25" s="212" customFormat="1" ht="33" customHeight="1" x14ac:dyDescent="0.25">
      <c r="B60" s="76" t="s">
        <v>183</v>
      </c>
      <c r="C60" s="596" t="s">
        <v>707</v>
      </c>
      <c r="D60" s="811" t="s">
        <v>830</v>
      </c>
      <c r="E60" s="586">
        <v>2021</v>
      </c>
      <c r="F60" s="587">
        <v>2021</v>
      </c>
      <c r="G60" s="574" t="s">
        <v>190</v>
      </c>
      <c r="H60" s="574" t="s">
        <v>190</v>
      </c>
      <c r="I60" s="574" t="s">
        <v>190</v>
      </c>
      <c r="J60" s="574" t="s">
        <v>647</v>
      </c>
      <c r="K60" s="574" t="s">
        <v>190</v>
      </c>
      <c r="L60" s="574" t="s">
        <v>190</v>
      </c>
      <c r="M60" s="302"/>
      <c r="N60" s="302"/>
      <c r="O60" s="302"/>
      <c r="P60" s="301"/>
      <c r="Q60" s="301"/>
      <c r="R60" s="301"/>
      <c r="S60" s="301"/>
      <c r="T60" s="301"/>
      <c r="U60" s="301"/>
      <c r="V60" s="301"/>
      <c r="W60" s="301"/>
      <c r="X60" s="301"/>
      <c r="Y60" s="301"/>
    </row>
    <row r="61" spans="1:25" s="212" customFormat="1" ht="33" customHeight="1" x14ac:dyDescent="0.25">
      <c r="B61" s="76" t="s">
        <v>183</v>
      </c>
      <c r="C61" s="399" t="s">
        <v>1715</v>
      </c>
      <c r="D61" s="76" t="s">
        <v>789</v>
      </c>
      <c r="E61" s="588">
        <v>2021</v>
      </c>
      <c r="F61" s="589">
        <v>2021</v>
      </c>
      <c r="G61" s="76" t="s">
        <v>190</v>
      </c>
      <c r="H61" s="590" t="s">
        <v>190</v>
      </c>
      <c r="I61" s="590" t="s">
        <v>190</v>
      </c>
      <c r="J61" s="585" t="s">
        <v>647</v>
      </c>
      <c r="K61" s="590" t="s">
        <v>190</v>
      </c>
      <c r="L61" s="590" t="s">
        <v>190</v>
      </c>
      <c r="M61" s="302"/>
      <c r="N61" s="302"/>
      <c r="O61" s="302"/>
      <c r="P61" s="301"/>
      <c r="Q61" s="301"/>
      <c r="R61" s="301"/>
      <c r="S61" s="301"/>
      <c r="T61" s="301"/>
      <c r="U61" s="301"/>
      <c r="V61" s="301"/>
      <c r="W61" s="301"/>
      <c r="X61" s="301"/>
      <c r="Y61" s="301"/>
    </row>
    <row r="62" spans="1:25" s="212" customFormat="1" ht="33" customHeight="1" x14ac:dyDescent="0.25">
      <c r="B62" s="76" t="s">
        <v>183</v>
      </c>
      <c r="C62" s="399" t="s">
        <v>743</v>
      </c>
      <c r="D62" s="76" t="s">
        <v>790</v>
      </c>
      <c r="E62" s="588" t="s">
        <v>190</v>
      </c>
      <c r="F62" s="589" t="s">
        <v>190</v>
      </c>
      <c r="G62" s="76" t="s">
        <v>190</v>
      </c>
      <c r="H62" s="590" t="s">
        <v>190</v>
      </c>
      <c r="I62" s="590" t="s">
        <v>190</v>
      </c>
      <c r="J62" s="585" t="s">
        <v>647</v>
      </c>
      <c r="K62" s="590" t="s">
        <v>190</v>
      </c>
      <c r="L62" s="590" t="s">
        <v>190</v>
      </c>
      <c r="M62" s="302"/>
      <c r="N62" s="302"/>
      <c r="O62" s="302"/>
      <c r="P62" s="301"/>
      <c r="Q62" s="301"/>
      <c r="R62" s="301"/>
      <c r="S62" s="301"/>
      <c r="T62" s="301"/>
      <c r="U62" s="301"/>
      <c r="V62" s="301"/>
      <c r="W62" s="301"/>
      <c r="X62" s="301"/>
      <c r="Y62" s="301"/>
    </row>
    <row r="63" spans="1:25" s="212" customFormat="1" ht="33" customHeight="1" x14ac:dyDescent="0.25">
      <c r="B63" s="76" t="s">
        <v>183</v>
      </c>
      <c r="C63" s="399" t="s">
        <v>756</v>
      </c>
      <c r="D63" s="76" t="s">
        <v>791</v>
      </c>
      <c r="E63" s="588">
        <v>2022</v>
      </c>
      <c r="F63" s="589">
        <v>2022</v>
      </c>
      <c r="G63" s="76" t="s">
        <v>190</v>
      </c>
      <c r="H63" s="590" t="s">
        <v>190</v>
      </c>
      <c r="I63" s="590" t="s">
        <v>190</v>
      </c>
      <c r="J63" s="585" t="s">
        <v>647</v>
      </c>
      <c r="K63" s="590" t="s">
        <v>190</v>
      </c>
      <c r="L63" s="590" t="s">
        <v>190</v>
      </c>
      <c r="M63" s="302"/>
      <c r="N63" s="302"/>
      <c r="O63" s="302"/>
      <c r="P63" s="301"/>
      <c r="Q63" s="301"/>
      <c r="R63" s="301"/>
      <c r="S63" s="301"/>
      <c r="T63" s="301"/>
      <c r="U63" s="301"/>
      <c r="V63" s="301"/>
      <c r="W63" s="301"/>
      <c r="X63" s="301"/>
      <c r="Y63" s="301"/>
    </row>
    <row r="64" spans="1:25" s="212" customFormat="1" ht="33" customHeight="1" x14ac:dyDescent="0.25">
      <c r="B64" s="76" t="s">
        <v>183</v>
      </c>
      <c r="C64" s="399" t="s">
        <v>749</v>
      </c>
      <c r="D64" s="76" t="s">
        <v>796</v>
      </c>
      <c r="E64" s="588">
        <v>2022</v>
      </c>
      <c r="F64" s="589">
        <v>2022</v>
      </c>
      <c r="G64" s="76" t="s">
        <v>190</v>
      </c>
      <c r="H64" s="590" t="s">
        <v>190</v>
      </c>
      <c r="I64" s="590" t="s">
        <v>190</v>
      </c>
      <c r="J64" s="585" t="s">
        <v>647</v>
      </c>
      <c r="K64" s="590" t="s">
        <v>190</v>
      </c>
      <c r="L64" s="590" t="s">
        <v>190</v>
      </c>
      <c r="M64" s="302"/>
      <c r="N64" s="302"/>
      <c r="O64" s="302"/>
      <c r="P64" s="301"/>
      <c r="Q64" s="301"/>
      <c r="R64" s="301"/>
      <c r="S64" s="301"/>
      <c r="T64" s="301"/>
      <c r="U64" s="301"/>
      <c r="V64" s="301"/>
      <c r="W64" s="301"/>
      <c r="X64" s="301"/>
      <c r="Y64" s="301"/>
    </row>
    <row r="65" spans="1:25" s="212" customFormat="1" ht="33" customHeight="1" x14ac:dyDescent="0.25">
      <c r="B65" s="388" t="s">
        <v>183</v>
      </c>
      <c r="C65" s="406" t="s">
        <v>805</v>
      </c>
      <c r="D65" s="388" t="s">
        <v>842</v>
      </c>
      <c r="E65" s="588">
        <v>2022</v>
      </c>
      <c r="F65" s="589">
        <v>2022</v>
      </c>
      <c r="G65" s="76" t="s">
        <v>190</v>
      </c>
      <c r="H65" s="590" t="s">
        <v>190</v>
      </c>
      <c r="I65" s="590" t="s">
        <v>190</v>
      </c>
      <c r="J65" s="585" t="s">
        <v>647</v>
      </c>
      <c r="K65" s="590" t="s">
        <v>190</v>
      </c>
      <c r="L65" s="590" t="s">
        <v>190</v>
      </c>
      <c r="M65" s="302"/>
      <c r="N65" s="302"/>
      <c r="O65" s="302"/>
      <c r="P65" s="301"/>
      <c r="Q65" s="301"/>
      <c r="R65" s="301"/>
      <c r="S65" s="301"/>
      <c r="T65" s="301"/>
      <c r="U65" s="301"/>
      <c r="V65" s="301"/>
      <c r="W65" s="301"/>
      <c r="X65" s="301"/>
      <c r="Y65" s="301"/>
    </row>
    <row r="66" spans="1:25" s="212" customFormat="1" ht="33" customHeight="1" x14ac:dyDescent="0.25">
      <c r="B66" s="388" t="s">
        <v>183</v>
      </c>
      <c r="C66" s="406" t="s">
        <v>1688</v>
      </c>
      <c r="D66" s="388" t="s">
        <v>1718</v>
      </c>
      <c r="E66" s="588">
        <v>2021</v>
      </c>
      <c r="F66" s="589">
        <v>2021</v>
      </c>
      <c r="G66" s="76" t="s">
        <v>190</v>
      </c>
      <c r="H66" s="590" t="s">
        <v>190</v>
      </c>
      <c r="I66" s="590" t="s">
        <v>190</v>
      </c>
      <c r="J66" s="585" t="s">
        <v>647</v>
      </c>
      <c r="K66" s="590" t="s">
        <v>190</v>
      </c>
      <c r="L66" s="590" t="s">
        <v>190</v>
      </c>
      <c r="M66" s="302"/>
      <c r="N66" s="302"/>
      <c r="O66" s="302"/>
      <c r="P66" s="301"/>
      <c r="Q66" s="301"/>
      <c r="R66" s="301"/>
      <c r="S66" s="301"/>
      <c r="T66" s="301"/>
      <c r="U66" s="301"/>
      <c r="V66" s="301"/>
      <c r="W66" s="301"/>
      <c r="X66" s="301"/>
      <c r="Y66" s="301"/>
    </row>
    <row r="67" spans="1:25" s="212" customFormat="1" ht="33" customHeight="1" x14ac:dyDescent="0.25">
      <c r="B67" s="76" t="s">
        <v>183</v>
      </c>
      <c r="C67" s="399" t="s">
        <v>732</v>
      </c>
      <c r="D67" s="76" t="s">
        <v>843</v>
      </c>
      <c r="E67" s="588">
        <v>2022</v>
      </c>
      <c r="F67" s="589">
        <v>2022</v>
      </c>
      <c r="G67" s="76" t="s">
        <v>190</v>
      </c>
      <c r="H67" s="590" t="s">
        <v>190</v>
      </c>
      <c r="I67" s="590" t="s">
        <v>190</v>
      </c>
      <c r="J67" s="585" t="s">
        <v>647</v>
      </c>
      <c r="K67" s="590" t="s">
        <v>190</v>
      </c>
      <c r="L67" s="590" t="s">
        <v>190</v>
      </c>
      <c r="M67" s="302"/>
      <c r="N67" s="302"/>
      <c r="O67" s="302"/>
      <c r="P67" s="301"/>
      <c r="Q67" s="301"/>
      <c r="R67" s="301"/>
      <c r="S67" s="301"/>
      <c r="T67" s="301"/>
      <c r="U67" s="301"/>
      <c r="V67" s="301"/>
      <c r="W67" s="301"/>
      <c r="X67" s="301"/>
      <c r="Y67" s="301"/>
    </row>
    <row r="68" spans="1:25" s="221" customFormat="1" ht="48" customHeight="1" x14ac:dyDescent="0.25">
      <c r="A68" s="216"/>
      <c r="B68" s="394" t="s">
        <v>185</v>
      </c>
      <c r="C68" s="395" t="s">
        <v>186</v>
      </c>
      <c r="D68" s="394" t="s">
        <v>93</v>
      </c>
      <c r="E68" s="582" t="s">
        <v>190</v>
      </c>
      <c r="F68" s="394" t="s">
        <v>190</v>
      </c>
      <c r="G68" s="394" t="s">
        <v>190</v>
      </c>
      <c r="H68" s="583" t="s">
        <v>190</v>
      </c>
      <c r="I68" s="583" t="s">
        <v>190</v>
      </c>
      <c r="J68" s="583" t="s">
        <v>190</v>
      </c>
      <c r="K68" s="583" t="s">
        <v>190</v>
      </c>
      <c r="L68" s="583" t="s">
        <v>190</v>
      </c>
      <c r="M68" s="303"/>
      <c r="N68" s="307"/>
      <c r="O68" s="307"/>
      <c r="P68" s="308"/>
      <c r="Q68" s="308"/>
      <c r="R68" s="308"/>
      <c r="S68" s="308"/>
      <c r="T68" s="308"/>
      <c r="U68" s="308"/>
      <c r="V68" s="308"/>
      <c r="W68" s="308"/>
      <c r="X68" s="308"/>
      <c r="Y68" s="308"/>
    </row>
    <row r="69" spans="1:25" s="221" customFormat="1" ht="48" customHeight="1" x14ac:dyDescent="0.25">
      <c r="A69" s="216"/>
      <c r="B69" s="394" t="s">
        <v>187</v>
      </c>
      <c r="C69" s="395" t="s">
        <v>188</v>
      </c>
      <c r="D69" s="394" t="s">
        <v>93</v>
      </c>
      <c r="E69" s="582" t="s">
        <v>190</v>
      </c>
      <c r="F69" s="394" t="s">
        <v>190</v>
      </c>
      <c r="G69" s="394" t="s">
        <v>190</v>
      </c>
      <c r="H69" s="583" t="s">
        <v>190</v>
      </c>
      <c r="I69" s="583" t="s">
        <v>190</v>
      </c>
      <c r="J69" s="583" t="s">
        <v>190</v>
      </c>
      <c r="K69" s="583" t="s">
        <v>190</v>
      </c>
      <c r="L69" s="583" t="s">
        <v>190</v>
      </c>
      <c r="M69" s="303"/>
      <c r="N69" s="307"/>
      <c r="O69" s="307"/>
      <c r="P69" s="308"/>
      <c r="Q69" s="308"/>
      <c r="R69" s="308"/>
      <c r="S69" s="308"/>
      <c r="T69" s="308"/>
      <c r="U69" s="308"/>
      <c r="V69" s="308"/>
      <c r="W69" s="308"/>
      <c r="X69" s="308"/>
      <c r="Y69" s="308"/>
    </row>
    <row r="70" spans="1:25" s="212" customFormat="1" ht="33" customHeight="1" x14ac:dyDescent="0.25">
      <c r="B70" s="76" t="s">
        <v>187</v>
      </c>
      <c r="C70" s="399" t="s">
        <v>713</v>
      </c>
      <c r="D70" s="76" t="s">
        <v>794</v>
      </c>
      <c r="E70" s="76" t="s">
        <v>190</v>
      </c>
      <c r="F70" s="76" t="s">
        <v>190</v>
      </c>
      <c r="G70" s="539" t="s">
        <v>190</v>
      </c>
      <c r="H70" s="539" t="s">
        <v>190</v>
      </c>
      <c r="I70" s="539" t="s">
        <v>190</v>
      </c>
      <c r="J70" s="539" t="s">
        <v>647</v>
      </c>
      <c r="K70" s="539" t="s">
        <v>190</v>
      </c>
      <c r="L70" s="539" t="s">
        <v>190</v>
      </c>
      <c r="M70" s="302"/>
      <c r="N70" s="302"/>
      <c r="O70" s="302"/>
      <c r="P70" s="301"/>
      <c r="Q70" s="301"/>
      <c r="R70" s="301"/>
      <c r="S70" s="301"/>
      <c r="T70" s="301"/>
      <c r="U70" s="301"/>
      <c r="V70" s="301"/>
      <c r="W70" s="301"/>
      <c r="X70" s="301"/>
      <c r="Y70" s="301"/>
    </row>
    <row r="71" spans="1:25" s="212" customFormat="1" ht="33" customHeight="1" x14ac:dyDescent="0.25">
      <c r="B71" s="76" t="s">
        <v>187</v>
      </c>
      <c r="C71" s="399" t="s">
        <v>714</v>
      </c>
      <c r="D71" s="76" t="s">
        <v>844</v>
      </c>
      <c r="E71" s="76" t="s">
        <v>190</v>
      </c>
      <c r="F71" s="76" t="s">
        <v>190</v>
      </c>
      <c r="G71" s="539" t="s">
        <v>190</v>
      </c>
      <c r="H71" s="539" t="s">
        <v>190</v>
      </c>
      <c r="I71" s="539" t="s">
        <v>190</v>
      </c>
      <c r="J71" s="539" t="s">
        <v>647</v>
      </c>
      <c r="K71" s="539" t="s">
        <v>190</v>
      </c>
      <c r="L71" s="539" t="s">
        <v>190</v>
      </c>
      <c r="M71" s="302"/>
      <c r="N71" s="302"/>
      <c r="O71" s="302"/>
      <c r="P71" s="301"/>
      <c r="Q71" s="301"/>
      <c r="R71" s="301"/>
      <c r="S71" s="301"/>
      <c r="T71" s="301"/>
      <c r="U71" s="301"/>
      <c r="V71" s="301"/>
      <c r="W71" s="301"/>
      <c r="X71" s="301"/>
      <c r="Y71" s="301"/>
    </row>
    <row r="72" spans="1:25" s="212" customFormat="1" ht="33" customHeight="1" x14ac:dyDescent="0.25">
      <c r="B72" s="76" t="s">
        <v>187</v>
      </c>
      <c r="C72" s="399" t="s">
        <v>715</v>
      </c>
      <c r="D72" s="76" t="s">
        <v>845</v>
      </c>
      <c r="E72" s="76" t="s">
        <v>190</v>
      </c>
      <c r="F72" s="76" t="s">
        <v>190</v>
      </c>
      <c r="G72" s="539" t="s">
        <v>190</v>
      </c>
      <c r="H72" s="539" t="s">
        <v>190</v>
      </c>
      <c r="I72" s="539" t="s">
        <v>190</v>
      </c>
      <c r="J72" s="539" t="s">
        <v>647</v>
      </c>
      <c r="K72" s="539" t="s">
        <v>190</v>
      </c>
      <c r="L72" s="539" t="s">
        <v>190</v>
      </c>
      <c r="M72" s="302"/>
      <c r="N72" s="302"/>
      <c r="O72" s="302"/>
      <c r="P72" s="301"/>
      <c r="Q72" s="301"/>
      <c r="R72" s="301"/>
      <c r="S72" s="301"/>
      <c r="T72" s="301"/>
      <c r="U72" s="301"/>
      <c r="V72" s="301"/>
      <c r="W72" s="301"/>
      <c r="X72" s="301"/>
      <c r="Y72" s="301"/>
    </row>
    <row r="73" spans="1:25" s="301" customFormat="1" ht="33" customHeight="1" x14ac:dyDescent="0.25">
      <c r="B73" s="76" t="s">
        <v>187</v>
      </c>
      <c r="C73" s="544" t="s">
        <v>761</v>
      </c>
      <c r="D73" s="380" t="s">
        <v>847</v>
      </c>
      <c r="E73" s="76" t="s">
        <v>190</v>
      </c>
      <c r="F73" s="76" t="s">
        <v>190</v>
      </c>
      <c r="G73" s="539" t="s">
        <v>190</v>
      </c>
      <c r="H73" s="539" t="s">
        <v>190</v>
      </c>
      <c r="I73" s="539" t="s">
        <v>190</v>
      </c>
      <c r="J73" s="539" t="s">
        <v>647</v>
      </c>
      <c r="K73" s="539" t="s">
        <v>190</v>
      </c>
      <c r="L73" s="539" t="s">
        <v>190</v>
      </c>
      <c r="M73" s="302"/>
      <c r="N73" s="302"/>
      <c r="O73" s="302"/>
    </row>
  </sheetData>
  <sheetProtection formatCells="0" formatColumns="0" formatRows="0" insertColumns="0" insertRows="0" insertHyperlinks="0" deleteColumns="0" deleteRows="0" sort="0" autoFilter="0" pivotTables="0"/>
  <mergeCells count="14">
    <mergeCell ref="H11:I11"/>
    <mergeCell ref="J11:J12"/>
    <mergeCell ref="K11:L11"/>
    <mergeCell ref="B4:L4"/>
    <mergeCell ref="B6:L6"/>
    <mergeCell ref="B7:L7"/>
    <mergeCell ref="B9:L9"/>
    <mergeCell ref="B11:B12"/>
    <mergeCell ref="C11:C12"/>
    <mergeCell ref="D11:D12"/>
    <mergeCell ref="E11:E12"/>
    <mergeCell ref="F11:F12"/>
    <mergeCell ref="G11:G12"/>
    <mergeCell ref="B8:L8"/>
  </mergeCells>
  <conditionalFormatting sqref="B55:D58 B27 B61:D64 B59:B60 B67:D72">
    <cfRule type="containsText" dxfId="82" priority="24" operator="containsText" text="Наименование инвестиционного проекта">
      <formula>NOT(ISERROR(SEARCH("Наименование инвестиционного проекта",B27)))</formula>
    </cfRule>
  </conditionalFormatting>
  <conditionalFormatting sqref="B27">
    <cfRule type="cellIs" dxfId="81" priority="21" operator="equal">
      <formula>0</formula>
    </cfRule>
  </conditionalFormatting>
  <conditionalFormatting sqref="C73">
    <cfRule type="cellIs" dxfId="80" priority="16" operator="equal">
      <formula>0</formula>
    </cfRule>
  </conditionalFormatting>
  <conditionalFormatting sqref="B73">
    <cfRule type="containsText" dxfId="79" priority="18" operator="containsText" text="Наименование инвестиционного проекта">
      <formula>NOT(ISERROR(SEARCH("Наименование инвестиционного проекта",B73)))</formula>
    </cfRule>
  </conditionalFormatting>
  <conditionalFormatting sqref="B73">
    <cfRule type="cellIs" dxfId="78" priority="17" operator="equal">
      <formula>0</formula>
    </cfRule>
  </conditionalFormatting>
  <conditionalFormatting sqref="C27">
    <cfRule type="cellIs" dxfId="77" priority="15" operator="equal">
      <formula>0</formula>
    </cfRule>
  </conditionalFormatting>
  <conditionalFormatting sqref="D27">
    <cfRule type="containsText" dxfId="76" priority="14" operator="containsText" text="Наименование инвестиционного проекта">
      <formula>NOT(ISERROR(SEARCH("Наименование инвестиционного проекта",D27)))</formula>
    </cfRule>
  </conditionalFormatting>
  <conditionalFormatting sqref="D36:D37">
    <cfRule type="containsText" dxfId="75" priority="13" operator="containsText" text="Наименование инвестиционного проекта">
      <formula>NOT(ISERROR(SEARCH("Наименование инвестиционного проекта",D36)))</formula>
    </cfRule>
  </conditionalFormatting>
  <conditionalFormatting sqref="D36:D37">
    <cfRule type="cellIs" dxfId="74" priority="12" operator="equal">
      <formula>0</formula>
    </cfRule>
  </conditionalFormatting>
  <conditionalFormatting sqref="D27">
    <cfRule type="cellIs" dxfId="73" priority="11" operator="equal">
      <formula>0</formula>
    </cfRule>
  </conditionalFormatting>
  <conditionalFormatting sqref="D73">
    <cfRule type="containsText" dxfId="72" priority="10" operator="containsText" text="Наименование инвестиционного проекта">
      <formula>NOT(ISERROR(SEARCH("Наименование инвестиционного проекта",D73)))</formula>
    </cfRule>
  </conditionalFormatting>
  <conditionalFormatting sqref="D73">
    <cfRule type="cellIs" dxfId="71" priority="9" operator="equal">
      <formula>0</formula>
    </cfRule>
  </conditionalFormatting>
  <conditionalFormatting sqref="B65:D66">
    <cfRule type="cellIs" dxfId="70" priority="1" operator="equal">
      <formula>0</formula>
    </cfRule>
  </conditionalFormatting>
  <conditionalFormatting sqref="B65:D66">
    <cfRule type="containsText" dxfId="69" priority="2" operator="containsText" text="Наименование инвестиционного проекта">
      <formula>NOT(ISERROR(SEARCH("Наименование инвестиционного проекта",B65)))</formula>
    </cfRule>
  </conditionalFormatting>
  <pageMargins left="0.70866141732283472" right="0.70866141732283472" top="0.74803149606299213" bottom="0.74803149606299213" header="0.31496062992125984" footer="0.31496062992125984"/>
  <pageSetup paperSize="8" scale="17" orientation="landscape" r:id="rId1"/>
  <ignoredErrors>
    <ignoredError sqref="E29:F33 E42:F42 F56:F58 E34:F3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CL79"/>
  <sheetViews>
    <sheetView view="pageBreakPreview" zoomScale="70" zoomScaleNormal="55" zoomScaleSheetLayoutView="70" workbookViewId="0">
      <pane xSplit="4" ySplit="20" topLeftCell="L67" activePane="bottomRight" state="frozen"/>
      <selection activeCell="A15" sqref="A15"/>
      <selection pane="topRight" activeCell="E15" sqref="E15"/>
      <selection pane="bottomLeft" activeCell="A21" sqref="A21"/>
      <selection pane="bottomRight" activeCell="B10" sqref="B10:AY10"/>
    </sheetView>
  </sheetViews>
  <sheetFormatPr defaultRowHeight="15.75" outlineLevelRow="1" x14ac:dyDescent="0.25"/>
  <cols>
    <col min="1" max="1" width="7.140625" style="1" customWidth="1"/>
    <col min="2" max="2" width="13.28515625" style="1" customWidth="1"/>
    <col min="3" max="3" width="105.85546875" style="1" customWidth="1"/>
    <col min="4" max="4" width="28.5703125" style="1" customWidth="1"/>
    <col min="5" max="5" width="9.5703125" style="1" customWidth="1"/>
    <col min="6" max="6" width="20.140625" style="1" customWidth="1"/>
    <col min="7" max="7" width="9.5703125" style="1" customWidth="1"/>
    <col min="8" max="8" width="19.42578125" style="1" customWidth="1"/>
    <col min="9" max="9" width="9.5703125" style="1" customWidth="1"/>
    <col min="10" max="10" width="20" style="1" customWidth="1"/>
    <col min="11" max="11" width="9.5703125" style="1" customWidth="1"/>
    <col min="12" max="12" width="20.140625" style="1" customWidth="1"/>
    <col min="13" max="13" width="9.5703125" style="1" customWidth="1"/>
    <col min="14" max="14" width="18" style="1" customWidth="1"/>
    <col min="15" max="15" width="10.7109375" style="1" customWidth="1"/>
    <col min="16" max="16" width="19.5703125" style="1" customWidth="1"/>
    <col min="17" max="17" width="10.7109375" style="1" customWidth="1"/>
    <col min="18" max="18" width="22" style="1" customWidth="1"/>
    <col min="19" max="19" width="9.5703125" style="1" customWidth="1"/>
    <col min="20" max="20" width="19.28515625" style="1" customWidth="1"/>
    <col min="21" max="21" width="9.5703125" style="1" customWidth="1"/>
    <col min="22" max="22" width="19.5703125" style="1" customWidth="1"/>
    <col min="23" max="23" width="11.140625" style="1" customWidth="1"/>
    <col min="24" max="24" width="18.5703125" style="1" customWidth="1"/>
    <col min="25" max="25" width="9.5703125" style="1" customWidth="1"/>
    <col min="26" max="26" width="18.5703125" style="1" customWidth="1"/>
    <col min="27" max="27" width="9.5703125" style="1" customWidth="1"/>
    <col min="28" max="28" width="19" style="1" customWidth="1"/>
    <col min="29" max="29" width="9.5703125" style="1" customWidth="1"/>
    <col min="30" max="30" width="21.28515625" style="1" customWidth="1"/>
    <col min="31" max="31" width="9.5703125" style="1" customWidth="1"/>
    <col min="32" max="32" width="23.140625" style="1" customWidth="1"/>
    <col min="33" max="33" width="9.5703125" style="1" customWidth="1"/>
    <col min="34" max="34" width="21.140625" style="1" customWidth="1"/>
    <col min="35" max="35" width="9.5703125" style="1" customWidth="1"/>
    <col min="36" max="36" width="19.140625" style="1" customWidth="1"/>
    <col min="37" max="37" width="9.5703125" style="1" customWidth="1"/>
    <col min="38" max="38" width="26.7109375" style="1" customWidth="1"/>
    <col min="39" max="39" width="9.5703125" style="1" customWidth="1"/>
    <col min="40" max="40" width="24.85546875" style="1" customWidth="1"/>
    <col min="41" max="41" width="10.5703125" style="1" customWidth="1"/>
    <col min="42" max="42" width="22.42578125" style="1" customWidth="1"/>
    <col min="43" max="43" width="9.5703125" style="1" customWidth="1"/>
    <col min="44" max="44" width="23.28515625" style="1" customWidth="1"/>
    <col min="45" max="45" width="9.5703125" style="1" customWidth="1"/>
    <col min="46" max="46" width="21.7109375" style="1" customWidth="1"/>
    <col min="47" max="47" width="9.5703125" style="1" customWidth="1"/>
    <col min="48" max="48" width="21" style="1" customWidth="1"/>
    <col min="49" max="49" width="14.5703125" style="1" customWidth="1"/>
    <col min="50" max="50" width="23.28515625" style="1" customWidth="1"/>
    <col min="51" max="51" width="16.42578125" style="1" customWidth="1"/>
    <col min="52" max="52" width="18.42578125" style="1" customWidth="1"/>
    <col min="53" max="53" width="8" style="4" customWidth="1"/>
    <col min="54" max="60" width="9.140625" style="4"/>
    <col min="61" max="16384" width="9.140625" style="1"/>
  </cols>
  <sheetData>
    <row r="1" spans="1:53" x14ac:dyDescent="0.25">
      <c r="AW1" s="2"/>
      <c r="AX1" s="2"/>
      <c r="AZ1" s="3" t="s">
        <v>0</v>
      </c>
    </row>
    <row r="2" spans="1:53" x14ac:dyDescent="0.25">
      <c r="AC2" s="5"/>
      <c r="AD2" s="5"/>
      <c r="AW2" s="2"/>
      <c r="AX2" s="2"/>
      <c r="AZ2" s="2" t="s">
        <v>1</v>
      </c>
    </row>
    <row r="3" spans="1:53" x14ac:dyDescent="0.25">
      <c r="AC3" s="6"/>
      <c r="AD3" s="6"/>
      <c r="AW3" s="2"/>
      <c r="AX3" s="2"/>
      <c r="AZ3" s="2" t="s">
        <v>2</v>
      </c>
    </row>
    <row r="4" spans="1:53" x14ac:dyDescent="0.25">
      <c r="B4" s="1020" t="s">
        <v>3</v>
      </c>
      <c r="C4" s="1020"/>
      <c r="D4" s="1020"/>
      <c r="E4" s="1020"/>
      <c r="F4" s="1020"/>
      <c r="G4" s="1020"/>
      <c r="H4" s="1020"/>
      <c r="I4" s="1020"/>
      <c r="J4" s="1020"/>
      <c r="K4" s="1020"/>
      <c r="L4" s="1020"/>
      <c r="M4" s="1020"/>
      <c r="N4" s="1020"/>
      <c r="O4" s="1020"/>
      <c r="P4" s="1020"/>
      <c r="Q4" s="1020"/>
      <c r="R4" s="1020"/>
      <c r="S4" s="1020"/>
      <c r="T4" s="1020"/>
      <c r="U4" s="1020"/>
      <c r="V4" s="1020"/>
      <c r="W4" s="1020"/>
      <c r="X4" s="1020"/>
      <c r="Y4" s="1020"/>
      <c r="Z4" s="1020"/>
      <c r="AA4" s="1020"/>
      <c r="AB4" s="1020"/>
      <c r="AC4" s="1020"/>
      <c r="AD4" s="1020"/>
      <c r="AE4" s="1020"/>
      <c r="AF4" s="1020"/>
      <c r="AG4" s="1020"/>
      <c r="AH4" s="1020"/>
      <c r="AI4" s="1020"/>
      <c r="AJ4" s="1020"/>
      <c r="AK4" s="1020"/>
      <c r="AL4" s="1020"/>
      <c r="AM4" s="1020"/>
      <c r="AN4" s="1020"/>
      <c r="AO4" s="1020"/>
      <c r="AP4" s="1020"/>
      <c r="AQ4" s="1020"/>
      <c r="AR4" s="1020"/>
      <c r="AS4" s="1020"/>
      <c r="AT4" s="1020"/>
      <c r="AU4" s="1020"/>
      <c r="AV4" s="1020"/>
      <c r="AW4" s="1020"/>
      <c r="AX4" s="1020"/>
      <c r="AY4" s="1020"/>
    </row>
    <row r="5" spans="1:53" x14ac:dyDescent="0.25">
      <c r="B5" s="1020" t="s">
        <v>193</v>
      </c>
      <c r="C5" s="1029"/>
      <c r="D5" s="1029"/>
      <c r="E5" s="1029"/>
      <c r="F5" s="1029"/>
      <c r="G5" s="1029"/>
      <c r="H5" s="1029"/>
      <c r="I5" s="1029"/>
      <c r="J5" s="1029"/>
      <c r="K5" s="1029"/>
      <c r="L5" s="1029"/>
      <c r="M5" s="1029"/>
      <c r="N5" s="1029"/>
      <c r="O5" s="1029"/>
      <c r="P5" s="1029"/>
      <c r="Q5" s="1029"/>
      <c r="R5" s="1029"/>
      <c r="S5" s="1029"/>
      <c r="T5" s="1029"/>
      <c r="U5" s="1029"/>
      <c r="V5" s="1029"/>
      <c r="W5" s="1029"/>
      <c r="X5" s="1029"/>
      <c r="Y5" s="1029"/>
      <c r="Z5" s="1029"/>
      <c r="AA5" s="1029"/>
      <c r="AB5" s="1029"/>
      <c r="AC5" s="1029"/>
      <c r="AD5" s="1029"/>
      <c r="AE5" s="1029"/>
      <c r="AF5" s="1029"/>
      <c r="AG5" s="1029"/>
      <c r="AH5" s="1029"/>
      <c r="AI5" s="1029"/>
      <c r="AJ5" s="1029"/>
      <c r="AK5" s="1029"/>
      <c r="AL5" s="1029"/>
      <c r="AM5" s="1029"/>
      <c r="AN5" s="1029"/>
      <c r="AO5" s="1029"/>
      <c r="AP5" s="1029"/>
      <c r="AQ5" s="1029"/>
      <c r="AR5" s="1029"/>
      <c r="AS5" s="1029"/>
      <c r="AT5" s="1029"/>
      <c r="AU5" s="1029"/>
      <c r="AV5" s="1029"/>
      <c r="AW5" s="1029"/>
      <c r="AX5" s="1029"/>
      <c r="AY5" s="1029"/>
    </row>
    <row r="6" spans="1:53" x14ac:dyDescent="0.25">
      <c r="B6" s="1020"/>
      <c r="C6" s="1020"/>
      <c r="D6" s="1020"/>
      <c r="E6" s="1020"/>
      <c r="F6" s="1020"/>
      <c r="G6" s="1020"/>
      <c r="H6" s="1020"/>
      <c r="I6" s="1020"/>
      <c r="J6" s="1020"/>
      <c r="K6" s="1020"/>
      <c r="L6" s="1020"/>
      <c r="M6" s="1020"/>
      <c r="N6" s="1020"/>
      <c r="O6" s="1020"/>
      <c r="P6" s="1020"/>
      <c r="Q6" s="1020"/>
      <c r="R6" s="1020"/>
      <c r="S6" s="1020"/>
      <c r="T6" s="1020"/>
      <c r="U6" s="1020"/>
      <c r="V6" s="1020"/>
      <c r="W6" s="1020"/>
      <c r="X6" s="1020"/>
      <c r="Y6" s="1020"/>
      <c r="Z6" s="1020"/>
      <c r="AA6" s="1020"/>
      <c r="AB6" s="1020"/>
      <c r="AC6" s="1020"/>
      <c r="AD6" s="1020"/>
      <c r="AE6" s="1020"/>
      <c r="AF6" s="1020"/>
      <c r="AG6" s="1020"/>
      <c r="AH6" s="1020"/>
      <c r="AI6" s="1020"/>
      <c r="AJ6" s="1020"/>
      <c r="AK6" s="1020"/>
      <c r="AL6" s="1020"/>
      <c r="AM6" s="1020"/>
      <c r="AN6" s="1020"/>
      <c r="AO6" s="1020"/>
      <c r="AP6" s="1020"/>
      <c r="AQ6" s="1020"/>
      <c r="AR6" s="1020"/>
      <c r="AS6" s="1020"/>
      <c r="AT6" s="1020"/>
      <c r="AU6" s="1020"/>
      <c r="AV6" s="1020"/>
      <c r="AW6" s="1020"/>
      <c r="AX6" s="1020"/>
      <c r="AY6" s="1020"/>
    </row>
    <row r="7" spans="1:53" x14ac:dyDescent="0.25">
      <c r="B7" s="1020" t="str">
        <f>'С № 1 (2020)'!B7:AY7</f>
        <v>Инвестиционная программа  ГУП НАО "Нарьян-Марская электростанция"</v>
      </c>
      <c r="C7" s="1020"/>
      <c r="D7" s="1020"/>
      <c r="E7" s="1020"/>
      <c r="F7" s="1020"/>
      <c r="G7" s="1020"/>
      <c r="H7" s="1020"/>
      <c r="I7" s="1020"/>
      <c r="J7" s="1020"/>
      <c r="K7" s="1020"/>
      <c r="L7" s="1020"/>
      <c r="M7" s="1020"/>
      <c r="N7" s="1020"/>
      <c r="O7" s="1020"/>
      <c r="P7" s="1020"/>
      <c r="Q7" s="1020"/>
      <c r="R7" s="1020"/>
      <c r="S7" s="1020"/>
      <c r="T7" s="1020"/>
      <c r="U7" s="1020"/>
      <c r="V7" s="1020"/>
      <c r="W7" s="1020"/>
      <c r="X7" s="1020"/>
      <c r="Y7" s="1020"/>
      <c r="Z7" s="1020"/>
      <c r="AA7" s="1020"/>
      <c r="AB7" s="1020"/>
      <c r="AC7" s="1020"/>
      <c r="AD7" s="1020"/>
      <c r="AE7" s="1020"/>
      <c r="AF7" s="1020"/>
      <c r="AG7" s="1020"/>
      <c r="AH7" s="1020"/>
      <c r="AI7" s="1020"/>
      <c r="AJ7" s="1020"/>
      <c r="AK7" s="1020"/>
      <c r="AL7" s="1020"/>
      <c r="AM7" s="1020"/>
      <c r="AN7" s="1020"/>
      <c r="AO7" s="1020"/>
      <c r="AP7" s="1020"/>
      <c r="AQ7" s="1020"/>
      <c r="AR7" s="1020"/>
      <c r="AS7" s="1020"/>
      <c r="AT7" s="1020"/>
      <c r="AU7" s="1020"/>
      <c r="AV7" s="1020"/>
      <c r="AW7" s="1020"/>
      <c r="AX7" s="1020"/>
      <c r="AY7" s="1020"/>
    </row>
    <row r="8" spans="1:53" x14ac:dyDescent="0.25">
      <c r="B8" s="1022" t="s">
        <v>4</v>
      </c>
      <c r="C8" s="1022"/>
      <c r="D8" s="1022"/>
      <c r="E8" s="1022"/>
      <c r="F8" s="1022"/>
      <c r="G8" s="1022"/>
      <c r="H8" s="1022"/>
      <c r="I8" s="1022"/>
      <c r="J8" s="1022"/>
      <c r="K8" s="1022"/>
      <c r="L8" s="1022"/>
      <c r="M8" s="1022"/>
      <c r="N8" s="1022"/>
      <c r="O8" s="1022"/>
      <c r="P8" s="1022"/>
      <c r="Q8" s="1022"/>
      <c r="R8" s="1022"/>
      <c r="S8" s="1022"/>
      <c r="T8" s="1022"/>
      <c r="U8" s="1022"/>
      <c r="V8" s="1022"/>
      <c r="W8" s="1022"/>
      <c r="X8" s="1022"/>
      <c r="Y8" s="1022"/>
      <c r="Z8" s="1022"/>
      <c r="AA8" s="1022"/>
      <c r="AB8" s="1022"/>
      <c r="AC8" s="1022"/>
      <c r="AD8" s="1022"/>
      <c r="AE8" s="1022"/>
      <c r="AF8" s="1022"/>
      <c r="AG8" s="1022"/>
      <c r="AH8" s="1022"/>
      <c r="AI8" s="1022"/>
      <c r="AJ8" s="1022"/>
      <c r="AK8" s="1022"/>
      <c r="AL8" s="1022"/>
      <c r="AM8" s="1022"/>
      <c r="AN8" s="1022"/>
      <c r="AO8" s="1022"/>
      <c r="AP8" s="1022"/>
      <c r="AQ8" s="1022"/>
      <c r="AR8" s="1022"/>
      <c r="AS8" s="1022"/>
      <c r="AT8" s="1022"/>
      <c r="AU8" s="1022"/>
      <c r="AV8" s="1022"/>
      <c r="AW8" s="1022"/>
      <c r="AX8" s="1022"/>
      <c r="AY8" s="1022"/>
    </row>
    <row r="9" spans="1:53" x14ac:dyDescent="0.25">
      <c r="B9" s="1021"/>
      <c r="C9" s="1021"/>
      <c r="D9" s="1021"/>
      <c r="E9" s="1021"/>
      <c r="F9" s="1021"/>
      <c r="G9" s="1021"/>
      <c r="H9" s="1021"/>
      <c r="I9" s="1021"/>
      <c r="J9" s="1021"/>
      <c r="K9" s="1021"/>
      <c r="L9" s="1021"/>
      <c r="M9" s="1021"/>
      <c r="N9" s="1021"/>
      <c r="O9" s="1021"/>
      <c r="P9" s="1021"/>
      <c r="Q9" s="1021"/>
      <c r="R9" s="1021"/>
      <c r="S9" s="1021"/>
      <c r="T9" s="1021"/>
      <c r="U9" s="1021"/>
      <c r="V9" s="1021"/>
      <c r="W9" s="1021"/>
      <c r="X9" s="1021"/>
      <c r="Y9" s="1021"/>
      <c r="Z9" s="1021"/>
      <c r="AA9" s="1021"/>
      <c r="AB9" s="1021"/>
      <c r="AC9" s="1021"/>
      <c r="AD9" s="1021"/>
      <c r="AE9" s="1021"/>
      <c r="AF9" s="1021"/>
      <c r="AG9" s="1021"/>
      <c r="AH9" s="1021"/>
      <c r="AI9" s="1021"/>
      <c r="AJ9" s="1021"/>
      <c r="AK9" s="1021"/>
      <c r="AL9" s="1021"/>
      <c r="AM9" s="1021"/>
      <c r="AN9" s="1021"/>
      <c r="AO9" s="1021"/>
      <c r="AP9" s="1021"/>
      <c r="AQ9" s="1021"/>
      <c r="AR9" s="1021"/>
      <c r="AS9" s="1021"/>
      <c r="AT9" s="1021"/>
      <c r="AU9" s="1021"/>
      <c r="AV9" s="1021"/>
      <c r="AW9" s="1021"/>
      <c r="AX9" s="1021"/>
      <c r="AY9" s="1021"/>
    </row>
    <row r="10" spans="1:53" x14ac:dyDescent="0.25">
      <c r="B10" s="1020" t="s">
        <v>1741</v>
      </c>
      <c r="C10" s="1020"/>
      <c r="D10" s="1020"/>
      <c r="E10" s="1020"/>
      <c r="F10" s="1020"/>
      <c r="G10" s="1020"/>
      <c r="H10" s="1020"/>
      <c r="I10" s="1020"/>
      <c r="J10" s="1020"/>
      <c r="K10" s="1020"/>
      <c r="L10" s="1020"/>
      <c r="M10" s="1020"/>
      <c r="N10" s="1020"/>
      <c r="O10" s="1020"/>
      <c r="P10" s="1020"/>
      <c r="Q10" s="1020"/>
      <c r="R10" s="1020"/>
      <c r="S10" s="1020"/>
      <c r="T10" s="1020"/>
      <c r="U10" s="1020"/>
      <c r="V10" s="1020"/>
      <c r="W10" s="1020"/>
      <c r="X10" s="1020"/>
      <c r="Y10" s="1020"/>
      <c r="Z10" s="1020"/>
      <c r="AA10" s="1020"/>
      <c r="AB10" s="1020"/>
      <c r="AC10" s="1020"/>
      <c r="AD10" s="1020"/>
      <c r="AE10" s="1020"/>
      <c r="AF10" s="1020"/>
      <c r="AG10" s="1020"/>
      <c r="AH10" s="1020"/>
      <c r="AI10" s="1020"/>
      <c r="AJ10" s="1020"/>
      <c r="AK10" s="1020"/>
      <c r="AL10" s="1020"/>
      <c r="AM10" s="1020"/>
      <c r="AN10" s="1020"/>
      <c r="AO10" s="1020"/>
      <c r="AP10" s="1020"/>
      <c r="AQ10" s="1020"/>
      <c r="AR10" s="1020"/>
      <c r="AS10" s="1020"/>
      <c r="AT10" s="1020"/>
      <c r="AU10" s="1020"/>
      <c r="AV10" s="1020"/>
      <c r="AW10" s="1020"/>
      <c r="AX10" s="1020"/>
      <c r="AY10" s="1020"/>
    </row>
    <row r="12" spans="1:53" x14ac:dyDescent="0.25">
      <c r="B12" s="1021" t="str">
        <f>'С № 1 (2020)'!B12:AY12</f>
        <v>Утвержденные плановые значения показателей приведены в соответствии с:  "решение об утверждении инвестиционной программы отсутствует"</v>
      </c>
      <c r="C12" s="1021"/>
      <c r="D12" s="1021"/>
      <c r="E12" s="1021"/>
      <c r="F12" s="1021"/>
      <c r="G12" s="1021"/>
      <c r="H12" s="1021"/>
      <c r="I12" s="1021"/>
      <c r="J12" s="1021"/>
      <c r="K12" s="1021"/>
      <c r="L12" s="1021"/>
      <c r="M12" s="1021"/>
      <c r="N12" s="1021"/>
      <c r="O12" s="1021"/>
      <c r="P12" s="1021"/>
      <c r="Q12" s="1021"/>
      <c r="R12" s="1021"/>
      <c r="S12" s="1021"/>
      <c r="T12" s="1021"/>
      <c r="U12" s="1021"/>
      <c r="V12" s="1021"/>
      <c r="W12" s="1021"/>
      <c r="X12" s="1021"/>
      <c r="Y12" s="1021"/>
      <c r="Z12" s="1021"/>
      <c r="AA12" s="1021"/>
      <c r="AB12" s="1021"/>
      <c r="AC12" s="1021"/>
      <c r="AD12" s="1021"/>
      <c r="AE12" s="1021"/>
      <c r="AF12" s="1021"/>
      <c r="AG12" s="1021"/>
      <c r="AH12" s="1021"/>
      <c r="AI12" s="1021"/>
      <c r="AJ12" s="1021"/>
      <c r="AK12" s="1021"/>
      <c r="AL12" s="1021"/>
      <c r="AM12" s="1021"/>
      <c r="AN12" s="1021"/>
      <c r="AO12" s="1021"/>
      <c r="AP12" s="1021"/>
      <c r="AQ12" s="1021"/>
      <c r="AR12" s="1021"/>
      <c r="AS12" s="1021"/>
      <c r="AT12" s="1021"/>
      <c r="AU12" s="1021"/>
      <c r="AV12" s="1021"/>
      <c r="AW12" s="1021"/>
      <c r="AX12" s="1021"/>
      <c r="AY12" s="1021"/>
    </row>
    <row r="13" spans="1:53" x14ac:dyDescent="0.25">
      <c r="B13" s="1022" t="s">
        <v>6</v>
      </c>
      <c r="C13" s="1022"/>
      <c r="D13" s="1022"/>
      <c r="E13" s="1022"/>
      <c r="F13" s="1022"/>
      <c r="G13" s="1022"/>
      <c r="H13" s="1022"/>
      <c r="I13" s="1022"/>
      <c r="J13" s="1022"/>
      <c r="K13" s="1022"/>
      <c r="L13" s="1022"/>
      <c r="M13" s="1022"/>
      <c r="N13" s="1022"/>
      <c r="O13" s="1022"/>
      <c r="P13" s="1022"/>
      <c r="Q13" s="1022"/>
      <c r="R13" s="1022"/>
      <c r="S13" s="1022"/>
      <c r="T13" s="1022"/>
      <c r="U13" s="1022"/>
      <c r="V13" s="1022"/>
      <c r="W13" s="1022"/>
      <c r="X13" s="1022"/>
      <c r="Y13" s="1022"/>
      <c r="Z13" s="1022"/>
      <c r="AA13" s="1022"/>
      <c r="AB13" s="1022"/>
      <c r="AC13" s="1022"/>
      <c r="AD13" s="1022"/>
      <c r="AE13" s="1022"/>
      <c r="AF13" s="1022"/>
      <c r="AG13" s="1022"/>
      <c r="AH13" s="1022"/>
      <c r="AI13" s="1022"/>
      <c r="AJ13" s="1022"/>
      <c r="AK13" s="1022"/>
      <c r="AL13" s="1022"/>
      <c r="AM13" s="1022"/>
      <c r="AN13" s="1022"/>
      <c r="AO13" s="1022"/>
      <c r="AP13" s="1022"/>
      <c r="AQ13" s="1022"/>
      <c r="AR13" s="1022"/>
      <c r="AS13" s="1022"/>
      <c r="AT13" s="1022"/>
      <c r="AU13" s="1022"/>
      <c r="AV13" s="1022"/>
      <c r="AW13" s="1022"/>
      <c r="AX13" s="1022"/>
      <c r="AY13" s="1022"/>
    </row>
    <row r="14" spans="1:53" ht="16.5" thickBot="1" x14ac:dyDescent="0.3"/>
    <row r="15" spans="1:53" ht="33.75" customHeight="1" thickBot="1" x14ac:dyDescent="0.3">
      <c r="A15" s="7"/>
      <c r="B15" s="1023" t="s">
        <v>7</v>
      </c>
      <c r="C15" s="1023" t="s">
        <v>8</v>
      </c>
      <c r="D15" s="1023" t="s">
        <v>9</v>
      </c>
      <c r="E15" s="1012" t="s">
        <v>10</v>
      </c>
      <c r="F15" s="1015"/>
      <c r="G15" s="1015"/>
      <c r="H15" s="1015"/>
      <c r="I15" s="1015"/>
      <c r="J15" s="1015"/>
      <c r="K15" s="1015"/>
      <c r="L15" s="1015"/>
      <c r="M15" s="1015"/>
      <c r="N15" s="1015"/>
      <c r="O15" s="1015"/>
      <c r="P15" s="1015"/>
      <c r="Q15" s="1015"/>
      <c r="R15" s="1015"/>
      <c r="S15" s="1015"/>
      <c r="T15" s="1015"/>
      <c r="U15" s="1015"/>
      <c r="V15" s="1015"/>
      <c r="W15" s="1015"/>
      <c r="X15" s="1015"/>
      <c r="Y15" s="1015"/>
      <c r="Z15" s="1015"/>
      <c r="AA15" s="1015"/>
      <c r="AB15" s="1015"/>
      <c r="AC15" s="1015"/>
      <c r="AD15" s="1015"/>
      <c r="AE15" s="1015"/>
      <c r="AF15" s="1015"/>
      <c r="AG15" s="1015"/>
      <c r="AH15" s="1015"/>
      <c r="AI15" s="1015"/>
      <c r="AJ15" s="1015"/>
      <c r="AK15" s="1015"/>
      <c r="AL15" s="1015"/>
      <c r="AM15" s="1015"/>
      <c r="AN15" s="1015"/>
      <c r="AO15" s="1015"/>
      <c r="AP15" s="1015"/>
      <c r="AQ15" s="1015"/>
      <c r="AR15" s="1015"/>
      <c r="AS15" s="1015"/>
      <c r="AT15" s="1015"/>
      <c r="AU15" s="1015"/>
      <c r="AV15" s="1015"/>
      <c r="AW15" s="1015"/>
      <c r="AX15" s="1015"/>
      <c r="AY15" s="1015"/>
      <c r="AZ15" s="1013"/>
      <c r="BA15" s="8"/>
    </row>
    <row r="16" spans="1:53" ht="47.25" customHeight="1" thickBot="1" x14ac:dyDescent="0.3">
      <c r="A16" s="7"/>
      <c r="B16" s="1024"/>
      <c r="C16" s="1024"/>
      <c r="D16" s="1026"/>
      <c r="E16" s="1027" t="s">
        <v>11</v>
      </c>
      <c r="F16" s="1028"/>
      <c r="G16" s="1028"/>
      <c r="H16" s="1028"/>
      <c r="I16" s="1028"/>
      <c r="J16" s="1028"/>
      <c r="K16" s="1028"/>
      <c r="L16" s="1028"/>
      <c r="M16" s="1015"/>
      <c r="N16" s="1015"/>
      <c r="O16" s="1015"/>
      <c r="P16" s="1015"/>
      <c r="Q16" s="1015"/>
      <c r="R16" s="1015"/>
      <c r="S16" s="1015"/>
      <c r="T16" s="1013"/>
      <c r="U16" s="1028" t="s">
        <v>12</v>
      </c>
      <c r="V16" s="1028"/>
      <c r="W16" s="1028"/>
      <c r="X16" s="1028"/>
      <c r="Y16" s="1015"/>
      <c r="Z16" s="1015"/>
      <c r="AA16" s="1015"/>
      <c r="AB16" s="1015"/>
      <c r="AC16" s="1015"/>
      <c r="AD16" s="1013"/>
      <c r="AE16" s="1012" t="s">
        <v>13</v>
      </c>
      <c r="AF16" s="1015"/>
      <c r="AG16" s="1015"/>
      <c r="AH16" s="1015"/>
      <c r="AI16" s="1015"/>
      <c r="AJ16" s="1013"/>
      <c r="AK16" s="1012" t="s">
        <v>14</v>
      </c>
      <c r="AL16" s="1015"/>
      <c r="AM16" s="1015"/>
      <c r="AN16" s="1013"/>
      <c r="AO16" s="1012" t="s">
        <v>15</v>
      </c>
      <c r="AP16" s="1015"/>
      <c r="AQ16" s="1015"/>
      <c r="AR16" s="1015"/>
      <c r="AS16" s="1015"/>
      <c r="AT16" s="1013"/>
      <c r="AU16" s="1015" t="s">
        <v>16</v>
      </c>
      <c r="AV16" s="1015"/>
      <c r="AW16" s="1015"/>
      <c r="AX16" s="1013"/>
      <c r="AY16" s="1015" t="s">
        <v>17</v>
      </c>
      <c r="AZ16" s="1013"/>
      <c r="BA16" s="8"/>
    </row>
    <row r="17" spans="1:90" s="10" customFormat="1" ht="179.25" customHeight="1" thickBot="1" x14ac:dyDescent="0.3">
      <c r="A17" s="9"/>
      <c r="B17" s="1024"/>
      <c r="C17" s="1024"/>
      <c r="D17" s="1026"/>
      <c r="E17" s="1012" t="s">
        <v>18</v>
      </c>
      <c r="F17" s="1013"/>
      <c r="G17" s="1012" t="s">
        <v>19</v>
      </c>
      <c r="H17" s="1013"/>
      <c r="I17" s="1012" t="s">
        <v>20</v>
      </c>
      <c r="J17" s="1013"/>
      <c r="K17" s="1012" t="s">
        <v>21</v>
      </c>
      <c r="L17" s="1013"/>
      <c r="M17" s="1015" t="s">
        <v>22</v>
      </c>
      <c r="N17" s="1013"/>
      <c r="O17" s="1012" t="s">
        <v>23</v>
      </c>
      <c r="P17" s="1013"/>
      <c r="Q17" s="1012" t="s">
        <v>24</v>
      </c>
      <c r="R17" s="1013"/>
      <c r="S17" s="1012" t="s">
        <v>25</v>
      </c>
      <c r="T17" s="1013"/>
      <c r="U17" s="1012" t="s">
        <v>26</v>
      </c>
      <c r="V17" s="1013"/>
      <c r="W17" s="1012" t="s">
        <v>27</v>
      </c>
      <c r="X17" s="1013"/>
      <c r="Y17" s="1014" t="s">
        <v>28</v>
      </c>
      <c r="Z17" s="1011"/>
      <c r="AA17" s="1010" t="s">
        <v>29</v>
      </c>
      <c r="AB17" s="1011"/>
      <c r="AC17" s="1010" t="s">
        <v>30</v>
      </c>
      <c r="AD17" s="1011"/>
      <c r="AE17" s="1012" t="s">
        <v>31</v>
      </c>
      <c r="AF17" s="1013"/>
      <c r="AG17" s="1012" t="s">
        <v>32</v>
      </c>
      <c r="AH17" s="1013"/>
      <c r="AI17" s="1012" t="s">
        <v>33</v>
      </c>
      <c r="AJ17" s="1013"/>
      <c r="AK17" s="1012" t="s">
        <v>34</v>
      </c>
      <c r="AL17" s="1013"/>
      <c r="AM17" s="1012" t="s">
        <v>35</v>
      </c>
      <c r="AN17" s="1013"/>
      <c r="AO17" s="1018" t="s">
        <v>36</v>
      </c>
      <c r="AP17" s="1019"/>
      <c r="AQ17" s="1012" t="s">
        <v>37</v>
      </c>
      <c r="AR17" s="1013"/>
      <c r="AS17" s="1012" t="s">
        <v>38</v>
      </c>
      <c r="AT17" s="1013"/>
      <c r="AU17" s="1015" t="s">
        <v>39</v>
      </c>
      <c r="AV17" s="1013"/>
      <c r="AW17" s="1018" t="s">
        <v>40</v>
      </c>
      <c r="AX17" s="1019"/>
      <c r="AY17" s="1016" t="s">
        <v>41</v>
      </c>
      <c r="AZ17" s="1017"/>
      <c r="BA17" s="8"/>
      <c r="BB17" s="4"/>
      <c r="BC17" s="4"/>
      <c r="BD17" s="4"/>
      <c r="BE17" s="4"/>
      <c r="BF17" s="4"/>
      <c r="BG17" s="4"/>
      <c r="BH17" s="4"/>
    </row>
    <row r="18" spans="1:90" s="10" customFormat="1" ht="81" customHeight="1" thickBot="1" x14ac:dyDescent="0.3">
      <c r="A18" s="9"/>
      <c r="B18" s="1025"/>
      <c r="C18" s="1025"/>
      <c r="D18" s="1010"/>
      <c r="E18" s="11" t="s">
        <v>42</v>
      </c>
      <c r="F18" s="12" t="s">
        <v>43</v>
      </c>
      <c r="G18" s="11" t="s">
        <v>42</v>
      </c>
      <c r="H18" s="12" t="s">
        <v>43</v>
      </c>
      <c r="I18" s="11" t="s">
        <v>42</v>
      </c>
      <c r="J18" s="12" t="s">
        <v>43</v>
      </c>
      <c r="K18" s="11" t="s">
        <v>42</v>
      </c>
      <c r="L18" s="12" t="s">
        <v>43</v>
      </c>
      <c r="M18" s="13" t="s">
        <v>42</v>
      </c>
      <c r="N18" s="12" t="s">
        <v>43</v>
      </c>
      <c r="O18" s="11" t="s">
        <v>42</v>
      </c>
      <c r="P18" s="12" t="s">
        <v>43</v>
      </c>
      <c r="Q18" s="11" t="s">
        <v>42</v>
      </c>
      <c r="R18" s="12" t="s">
        <v>43</v>
      </c>
      <c r="S18" s="11" t="s">
        <v>42</v>
      </c>
      <c r="T18" s="12" t="s">
        <v>43</v>
      </c>
      <c r="U18" s="11" t="s">
        <v>42</v>
      </c>
      <c r="V18" s="12" t="s">
        <v>43</v>
      </c>
      <c r="W18" s="11" t="s">
        <v>42</v>
      </c>
      <c r="X18" s="12" t="s">
        <v>43</v>
      </c>
      <c r="Y18" s="13" t="s">
        <v>42</v>
      </c>
      <c r="Z18" s="12" t="s">
        <v>43</v>
      </c>
      <c r="AA18" s="11" t="s">
        <v>42</v>
      </c>
      <c r="AB18" s="12" t="s">
        <v>43</v>
      </c>
      <c r="AC18" s="11" t="s">
        <v>42</v>
      </c>
      <c r="AD18" s="12" t="s">
        <v>43</v>
      </c>
      <c r="AE18" s="11" t="s">
        <v>42</v>
      </c>
      <c r="AF18" s="12" t="s">
        <v>43</v>
      </c>
      <c r="AG18" s="11" t="s">
        <v>42</v>
      </c>
      <c r="AH18" s="12" t="s">
        <v>43</v>
      </c>
      <c r="AI18" s="11" t="s">
        <v>42</v>
      </c>
      <c r="AJ18" s="12" t="s">
        <v>43</v>
      </c>
      <c r="AK18" s="11" t="s">
        <v>42</v>
      </c>
      <c r="AL18" s="12" t="s">
        <v>43</v>
      </c>
      <c r="AM18" s="11" t="s">
        <v>42</v>
      </c>
      <c r="AN18" s="12" t="s">
        <v>43</v>
      </c>
      <c r="AO18" s="14" t="s">
        <v>42</v>
      </c>
      <c r="AP18" s="15" t="s">
        <v>43</v>
      </c>
      <c r="AQ18" s="14" t="s">
        <v>42</v>
      </c>
      <c r="AR18" s="15" t="s">
        <v>43</v>
      </c>
      <c r="AS18" s="14" t="s">
        <v>42</v>
      </c>
      <c r="AT18" s="15" t="s">
        <v>43</v>
      </c>
      <c r="AU18" s="16" t="s">
        <v>42</v>
      </c>
      <c r="AV18" s="15" t="s">
        <v>43</v>
      </c>
      <c r="AW18" s="14" t="s">
        <v>42</v>
      </c>
      <c r="AX18" s="17" t="s">
        <v>43</v>
      </c>
      <c r="AY18" s="14" t="s">
        <v>42</v>
      </c>
      <c r="AZ18" s="15" t="s">
        <v>43</v>
      </c>
      <c r="BA18" s="8"/>
      <c r="BB18" s="4"/>
      <c r="BC18" s="4"/>
      <c r="BD18" s="4"/>
      <c r="BE18" s="4"/>
      <c r="BF18" s="4"/>
      <c r="BG18" s="4"/>
      <c r="BH18" s="4"/>
    </row>
    <row r="19" spans="1:90" x14ac:dyDescent="0.25">
      <c r="A19" s="7"/>
      <c r="B19" s="658">
        <v>1</v>
      </c>
      <c r="C19" s="658">
        <v>2</v>
      </c>
      <c r="D19" s="658">
        <v>3</v>
      </c>
      <c r="E19" s="18" t="s">
        <v>44</v>
      </c>
      <c r="F19" s="18" t="s">
        <v>45</v>
      </c>
      <c r="G19" s="18" t="s">
        <v>46</v>
      </c>
      <c r="H19" s="18" t="s">
        <v>47</v>
      </c>
      <c r="I19" s="18" t="s">
        <v>48</v>
      </c>
      <c r="J19" s="18" t="s">
        <v>49</v>
      </c>
      <c r="K19" s="18" t="s">
        <v>50</v>
      </c>
      <c r="L19" s="18" t="s">
        <v>51</v>
      </c>
      <c r="M19" s="18" t="s">
        <v>52</v>
      </c>
      <c r="N19" s="18" t="s">
        <v>53</v>
      </c>
      <c r="O19" s="18" t="s">
        <v>54</v>
      </c>
      <c r="P19" s="18" t="s">
        <v>55</v>
      </c>
      <c r="Q19" s="18" t="s">
        <v>56</v>
      </c>
      <c r="R19" s="18" t="s">
        <v>57</v>
      </c>
      <c r="S19" s="18" t="s">
        <v>58</v>
      </c>
      <c r="T19" s="18" t="s">
        <v>59</v>
      </c>
      <c r="U19" s="19" t="s">
        <v>60</v>
      </c>
      <c r="V19" s="19" t="s">
        <v>61</v>
      </c>
      <c r="W19" s="19" t="s">
        <v>62</v>
      </c>
      <c r="X19" s="19" t="s">
        <v>63</v>
      </c>
      <c r="Y19" s="19" t="s">
        <v>64</v>
      </c>
      <c r="Z19" s="19" t="s">
        <v>65</v>
      </c>
      <c r="AA19" s="19" t="s">
        <v>66</v>
      </c>
      <c r="AB19" s="19" t="s">
        <v>67</v>
      </c>
      <c r="AC19" s="19" t="s">
        <v>68</v>
      </c>
      <c r="AD19" s="19" t="s">
        <v>69</v>
      </c>
      <c r="AE19" s="19" t="s">
        <v>70</v>
      </c>
      <c r="AF19" s="19" t="s">
        <v>71</v>
      </c>
      <c r="AG19" s="19" t="s">
        <v>72</v>
      </c>
      <c r="AH19" s="19" t="s">
        <v>73</v>
      </c>
      <c r="AI19" s="19" t="s">
        <v>74</v>
      </c>
      <c r="AJ19" s="19" t="s">
        <v>75</v>
      </c>
      <c r="AK19" s="19" t="s">
        <v>76</v>
      </c>
      <c r="AL19" s="19" t="s">
        <v>77</v>
      </c>
      <c r="AM19" s="19" t="s">
        <v>78</v>
      </c>
      <c r="AN19" s="19" t="s">
        <v>79</v>
      </c>
      <c r="AO19" s="19" t="s">
        <v>80</v>
      </c>
      <c r="AP19" s="19" t="s">
        <v>81</v>
      </c>
      <c r="AQ19" s="19" t="s">
        <v>82</v>
      </c>
      <c r="AR19" s="19" t="s">
        <v>83</v>
      </c>
      <c r="AS19" s="19" t="s">
        <v>84</v>
      </c>
      <c r="AT19" s="19" t="s">
        <v>85</v>
      </c>
      <c r="AU19" s="19" t="s">
        <v>86</v>
      </c>
      <c r="AV19" s="19" t="s">
        <v>87</v>
      </c>
      <c r="AW19" s="19" t="s">
        <v>88</v>
      </c>
      <c r="AX19" s="19" t="s">
        <v>89</v>
      </c>
      <c r="AY19" s="20" t="s">
        <v>90</v>
      </c>
      <c r="AZ19" s="20" t="s">
        <v>91</v>
      </c>
      <c r="BA19" s="8"/>
    </row>
    <row r="20" spans="1:90" s="24" customFormat="1" ht="48" customHeight="1" x14ac:dyDescent="0.25">
      <c r="A20" s="21"/>
      <c r="B20" s="688">
        <v>0</v>
      </c>
      <c r="C20" s="688" t="s">
        <v>92</v>
      </c>
      <c r="D20" s="441" t="s">
        <v>93</v>
      </c>
      <c r="E20" s="458">
        <f>SUM(E21:E26)</f>
        <v>0.5</v>
      </c>
      <c r="F20" s="458">
        <f>SUM(F21:F26)</f>
        <v>0.5</v>
      </c>
      <c r="G20" s="405">
        <f t="shared" ref="G20:AZ20" si="0">SUM(G21:G26)</f>
        <v>0</v>
      </c>
      <c r="H20" s="405">
        <f t="shared" si="0"/>
        <v>0</v>
      </c>
      <c r="I20" s="405">
        <f t="shared" si="0"/>
        <v>3.23</v>
      </c>
      <c r="J20" s="405">
        <f t="shared" si="0"/>
        <v>0.38009999999999999</v>
      </c>
      <c r="K20" s="458">
        <f t="shared" si="0"/>
        <v>0</v>
      </c>
      <c r="L20" s="458">
        <f t="shared" si="0"/>
        <v>0</v>
      </c>
      <c r="M20" s="458">
        <f t="shared" si="0"/>
        <v>0</v>
      </c>
      <c r="N20" s="458">
        <f t="shared" si="0"/>
        <v>0</v>
      </c>
      <c r="O20" s="458">
        <f t="shared" si="0"/>
        <v>0</v>
      </c>
      <c r="P20" s="458">
        <f t="shared" si="0"/>
        <v>0</v>
      </c>
      <c r="Q20" s="458">
        <f t="shared" si="0"/>
        <v>0</v>
      </c>
      <c r="R20" s="458">
        <f t="shared" si="0"/>
        <v>0</v>
      </c>
      <c r="S20" s="458">
        <f t="shared" si="0"/>
        <v>0</v>
      </c>
      <c r="T20" s="458">
        <f t="shared" si="0"/>
        <v>0</v>
      </c>
      <c r="U20" s="405">
        <f t="shared" si="0"/>
        <v>0</v>
      </c>
      <c r="V20" s="405">
        <f t="shared" si="0"/>
        <v>0</v>
      </c>
      <c r="W20" s="405">
        <f t="shared" si="0"/>
        <v>0</v>
      </c>
      <c r="X20" s="405">
        <f t="shared" si="0"/>
        <v>0</v>
      </c>
      <c r="Y20" s="405">
        <f t="shared" si="0"/>
        <v>0</v>
      </c>
      <c r="Z20" s="405">
        <f t="shared" si="0"/>
        <v>0</v>
      </c>
      <c r="AA20" s="458">
        <f t="shared" si="0"/>
        <v>0</v>
      </c>
      <c r="AB20" s="458">
        <f t="shared" si="0"/>
        <v>0</v>
      </c>
      <c r="AC20" s="458">
        <f t="shared" si="0"/>
        <v>0</v>
      </c>
      <c r="AD20" s="458">
        <f t="shared" si="0"/>
        <v>0</v>
      </c>
      <c r="AE20" s="458">
        <f t="shared" si="0"/>
        <v>0</v>
      </c>
      <c r="AF20" s="458">
        <f t="shared" si="0"/>
        <v>0</v>
      </c>
      <c r="AG20" s="458">
        <f t="shared" si="0"/>
        <v>0</v>
      </c>
      <c r="AH20" s="458">
        <f t="shared" si="0"/>
        <v>0</v>
      </c>
      <c r="AI20" s="458">
        <f t="shared" si="0"/>
        <v>0</v>
      </c>
      <c r="AJ20" s="458">
        <f t="shared" si="0"/>
        <v>0</v>
      </c>
      <c r="AK20" s="458">
        <f t="shared" si="0"/>
        <v>0</v>
      </c>
      <c r="AL20" s="458">
        <f t="shared" si="0"/>
        <v>0</v>
      </c>
      <c r="AM20" s="458">
        <f t="shared" si="0"/>
        <v>0</v>
      </c>
      <c r="AN20" s="458">
        <f t="shared" si="0"/>
        <v>0</v>
      </c>
      <c r="AO20" s="405">
        <f t="shared" si="0"/>
        <v>0</v>
      </c>
      <c r="AP20" s="405">
        <f t="shared" si="0"/>
        <v>0</v>
      </c>
      <c r="AQ20" s="458">
        <f t="shared" si="0"/>
        <v>0</v>
      </c>
      <c r="AR20" s="458">
        <f t="shared" si="0"/>
        <v>0</v>
      </c>
      <c r="AS20" s="405">
        <f t="shared" si="0"/>
        <v>0</v>
      </c>
      <c r="AT20" s="405">
        <f t="shared" si="0"/>
        <v>0</v>
      </c>
      <c r="AU20" s="458">
        <f t="shared" si="0"/>
        <v>0</v>
      </c>
      <c r="AV20" s="458">
        <f t="shared" si="0"/>
        <v>0</v>
      </c>
      <c r="AW20" s="405">
        <f t="shared" si="0"/>
        <v>38.200099999999999</v>
      </c>
      <c r="AX20" s="405">
        <f t="shared" si="0"/>
        <v>40.635999999999996</v>
      </c>
      <c r="AY20" s="458">
        <f t="shared" si="0"/>
        <v>0</v>
      </c>
      <c r="AZ20" s="458">
        <f t="shared" si="0"/>
        <v>0</v>
      </c>
      <c r="BA20" s="22"/>
      <c r="BB20" s="23"/>
      <c r="BC20" s="22"/>
      <c r="BD20" s="22"/>
      <c r="BE20" s="22"/>
      <c r="BF20" s="22"/>
      <c r="BG20" s="22"/>
      <c r="BH20" s="22"/>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row>
    <row r="21" spans="1:90" s="24" customFormat="1" ht="42" customHeight="1" x14ac:dyDescent="0.25">
      <c r="A21" s="21"/>
      <c r="B21" s="443" t="s">
        <v>94</v>
      </c>
      <c r="C21" s="689" t="s">
        <v>95</v>
      </c>
      <c r="D21" s="444" t="s">
        <v>93</v>
      </c>
      <c r="E21" s="423">
        <f>E28</f>
        <v>0</v>
      </c>
      <c r="F21" s="423">
        <f>F28</f>
        <v>0</v>
      </c>
      <c r="G21" s="423">
        <f t="shared" ref="G21:AZ21" si="1">G28</f>
        <v>0</v>
      </c>
      <c r="H21" s="423">
        <f t="shared" si="1"/>
        <v>0</v>
      </c>
      <c r="I21" s="423">
        <f t="shared" si="1"/>
        <v>0</v>
      </c>
      <c r="J21" s="423">
        <f t="shared" si="1"/>
        <v>0</v>
      </c>
      <c r="K21" s="423">
        <f t="shared" si="1"/>
        <v>0</v>
      </c>
      <c r="L21" s="423">
        <f t="shared" si="1"/>
        <v>0</v>
      </c>
      <c r="M21" s="423">
        <f t="shared" si="1"/>
        <v>0</v>
      </c>
      <c r="N21" s="423">
        <f t="shared" si="1"/>
        <v>0</v>
      </c>
      <c r="O21" s="423">
        <f t="shared" si="1"/>
        <v>0</v>
      </c>
      <c r="P21" s="423">
        <f t="shared" si="1"/>
        <v>0</v>
      </c>
      <c r="Q21" s="423">
        <f t="shared" si="1"/>
        <v>0</v>
      </c>
      <c r="R21" s="423">
        <f t="shared" si="1"/>
        <v>0</v>
      </c>
      <c r="S21" s="423">
        <f t="shared" si="1"/>
        <v>0</v>
      </c>
      <c r="T21" s="423">
        <f t="shared" si="1"/>
        <v>0</v>
      </c>
      <c r="U21" s="423">
        <f>U28</f>
        <v>0</v>
      </c>
      <c r="V21" s="423">
        <f t="shared" si="1"/>
        <v>0</v>
      </c>
      <c r="W21" s="423">
        <f t="shared" si="1"/>
        <v>0</v>
      </c>
      <c r="X21" s="423">
        <f t="shared" si="1"/>
        <v>0</v>
      </c>
      <c r="Y21" s="423">
        <f t="shared" si="1"/>
        <v>0</v>
      </c>
      <c r="Z21" s="423">
        <f t="shared" si="1"/>
        <v>0</v>
      </c>
      <c r="AA21" s="423">
        <f t="shared" si="1"/>
        <v>0</v>
      </c>
      <c r="AB21" s="423">
        <f t="shared" si="1"/>
        <v>0</v>
      </c>
      <c r="AC21" s="423">
        <f t="shared" si="1"/>
        <v>0</v>
      </c>
      <c r="AD21" s="423">
        <f t="shared" si="1"/>
        <v>0</v>
      </c>
      <c r="AE21" s="423">
        <f t="shared" si="1"/>
        <v>0</v>
      </c>
      <c r="AF21" s="423">
        <f t="shared" si="1"/>
        <v>0</v>
      </c>
      <c r="AG21" s="423">
        <f t="shared" si="1"/>
        <v>0</v>
      </c>
      <c r="AH21" s="423">
        <f t="shared" si="1"/>
        <v>0</v>
      </c>
      <c r="AI21" s="423">
        <f t="shared" si="1"/>
        <v>0</v>
      </c>
      <c r="AJ21" s="423">
        <f t="shared" si="1"/>
        <v>0</v>
      </c>
      <c r="AK21" s="423">
        <f t="shared" si="1"/>
        <v>0</v>
      </c>
      <c r="AL21" s="423">
        <f t="shared" si="1"/>
        <v>0</v>
      </c>
      <c r="AM21" s="423">
        <f t="shared" si="1"/>
        <v>0</v>
      </c>
      <c r="AN21" s="423">
        <f t="shared" si="1"/>
        <v>0</v>
      </c>
      <c r="AO21" s="423">
        <f t="shared" si="1"/>
        <v>0</v>
      </c>
      <c r="AP21" s="423">
        <f t="shared" si="1"/>
        <v>0</v>
      </c>
      <c r="AQ21" s="423">
        <f t="shared" si="1"/>
        <v>0</v>
      </c>
      <c r="AR21" s="423">
        <f t="shared" si="1"/>
        <v>0</v>
      </c>
      <c r="AS21" s="423">
        <f t="shared" si="1"/>
        <v>0</v>
      </c>
      <c r="AT21" s="423">
        <f t="shared" si="1"/>
        <v>0</v>
      </c>
      <c r="AU21" s="423">
        <f t="shared" si="1"/>
        <v>0</v>
      </c>
      <c r="AV21" s="423">
        <f t="shared" si="1"/>
        <v>0</v>
      </c>
      <c r="AW21" s="423">
        <f t="shared" si="1"/>
        <v>0</v>
      </c>
      <c r="AX21" s="423">
        <f t="shared" si="1"/>
        <v>1.33</v>
      </c>
      <c r="AY21" s="423">
        <f t="shared" si="1"/>
        <v>0</v>
      </c>
      <c r="AZ21" s="423">
        <f t="shared" si="1"/>
        <v>0</v>
      </c>
      <c r="BA21" s="25">
        <f>AX21+AP21</f>
        <v>1.33</v>
      </c>
      <c r="BB21" s="22"/>
      <c r="BC21" s="22"/>
      <c r="BD21" s="22"/>
      <c r="BE21" s="22"/>
      <c r="BF21" s="22"/>
      <c r="BG21" s="22"/>
      <c r="BH21" s="22"/>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row>
    <row r="22" spans="1:90" s="24" customFormat="1" ht="42" customHeight="1" x14ac:dyDescent="0.25">
      <c r="A22" s="21"/>
      <c r="B22" s="443" t="s">
        <v>96</v>
      </c>
      <c r="C22" s="689" t="s">
        <v>97</v>
      </c>
      <c r="D22" s="444" t="s">
        <v>93</v>
      </c>
      <c r="E22" s="423">
        <f>E41</f>
        <v>0</v>
      </c>
      <c r="F22" s="423">
        <f>F41</f>
        <v>0</v>
      </c>
      <c r="G22" s="423">
        <f t="shared" ref="G22:AZ22" si="2">G41</f>
        <v>0</v>
      </c>
      <c r="H22" s="423">
        <f t="shared" si="2"/>
        <v>0</v>
      </c>
      <c r="I22" s="423">
        <f t="shared" si="2"/>
        <v>0</v>
      </c>
      <c r="J22" s="423">
        <f t="shared" si="2"/>
        <v>0</v>
      </c>
      <c r="K22" s="423">
        <f t="shared" si="2"/>
        <v>0</v>
      </c>
      <c r="L22" s="423">
        <f t="shared" si="2"/>
        <v>0</v>
      </c>
      <c r="M22" s="423">
        <f t="shared" si="2"/>
        <v>0</v>
      </c>
      <c r="N22" s="423">
        <f t="shared" si="2"/>
        <v>0</v>
      </c>
      <c r="O22" s="423">
        <f t="shared" si="2"/>
        <v>0</v>
      </c>
      <c r="P22" s="423">
        <f t="shared" si="2"/>
        <v>0</v>
      </c>
      <c r="Q22" s="423">
        <f t="shared" si="2"/>
        <v>0</v>
      </c>
      <c r="R22" s="423">
        <f t="shared" si="2"/>
        <v>0</v>
      </c>
      <c r="S22" s="423">
        <f t="shared" si="2"/>
        <v>0</v>
      </c>
      <c r="T22" s="423">
        <f t="shared" si="2"/>
        <v>0</v>
      </c>
      <c r="U22" s="423">
        <f t="shared" si="2"/>
        <v>0</v>
      </c>
      <c r="V22" s="423">
        <f t="shared" si="2"/>
        <v>0</v>
      </c>
      <c r="W22" s="423">
        <f t="shared" si="2"/>
        <v>0</v>
      </c>
      <c r="X22" s="423">
        <f t="shared" si="2"/>
        <v>0</v>
      </c>
      <c r="Y22" s="423">
        <f t="shared" si="2"/>
        <v>0</v>
      </c>
      <c r="Z22" s="423">
        <f t="shared" si="2"/>
        <v>0</v>
      </c>
      <c r="AA22" s="423">
        <f t="shared" si="2"/>
        <v>0</v>
      </c>
      <c r="AB22" s="423">
        <f t="shared" si="2"/>
        <v>0</v>
      </c>
      <c r="AC22" s="423">
        <f t="shared" si="2"/>
        <v>0</v>
      </c>
      <c r="AD22" s="423">
        <f t="shared" si="2"/>
        <v>0</v>
      </c>
      <c r="AE22" s="423">
        <f t="shared" si="2"/>
        <v>0</v>
      </c>
      <c r="AF22" s="423">
        <f t="shared" si="2"/>
        <v>0</v>
      </c>
      <c r="AG22" s="423">
        <f t="shared" si="2"/>
        <v>0</v>
      </c>
      <c r="AH22" s="423">
        <f t="shared" si="2"/>
        <v>0</v>
      </c>
      <c r="AI22" s="423">
        <f t="shared" si="2"/>
        <v>0</v>
      </c>
      <c r="AJ22" s="423">
        <f t="shared" si="2"/>
        <v>0</v>
      </c>
      <c r="AK22" s="423">
        <f t="shared" si="2"/>
        <v>0</v>
      </c>
      <c r="AL22" s="423">
        <f t="shared" si="2"/>
        <v>0</v>
      </c>
      <c r="AM22" s="423">
        <f t="shared" si="2"/>
        <v>0</v>
      </c>
      <c r="AN22" s="423">
        <f t="shared" si="2"/>
        <v>0</v>
      </c>
      <c r="AO22" s="423">
        <f t="shared" si="2"/>
        <v>0</v>
      </c>
      <c r="AP22" s="423">
        <f t="shared" si="2"/>
        <v>0</v>
      </c>
      <c r="AQ22" s="423">
        <f t="shared" si="2"/>
        <v>0</v>
      </c>
      <c r="AR22" s="423">
        <f t="shared" si="2"/>
        <v>0</v>
      </c>
      <c r="AS22" s="423">
        <f t="shared" si="2"/>
        <v>0</v>
      </c>
      <c r="AT22" s="423">
        <f t="shared" si="2"/>
        <v>0</v>
      </c>
      <c r="AU22" s="423">
        <f t="shared" si="2"/>
        <v>0</v>
      </c>
      <c r="AV22" s="423">
        <f t="shared" si="2"/>
        <v>0</v>
      </c>
      <c r="AW22" s="423">
        <f t="shared" si="2"/>
        <v>2.9409999999999998</v>
      </c>
      <c r="AX22" s="423">
        <f t="shared" si="2"/>
        <v>15.956</v>
      </c>
      <c r="AY22" s="423">
        <f t="shared" si="2"/>
        <v>0</v>
      </c>
      <c r="AZ22" s="423">
        <f t="shared" si="2"/>
        <v>0</v>
      </c>
      <c r="BA22" s="25">
        <f t="shared" ref="BA22:BA75" si="3">AX22+AP22</f>
        <v>15.956</v>
      </c>
      <c r="BB22" s="22"/>
      <c r="BC22" s="22"/>
      <c r="BD22" s="22"/>
      <c r="BE22" s="22"/>
      <c r="BF22" s="22"/>
      <c r="BG22" s="22"/>
      <c r="BH22" s="22"/>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row>
    <row r="23" spans="1:90" s="24" customFormat="1" ht="42" customHeight="1" x14ac:dyDescent="0.25">
      <c r="A23" s="21"/>
      <c r="B23" s="443" t="s">
        <v>98</v>
      </c>
      <c r="C23" s="689" t="s">
        <v>99</v>
      </c>
      <c r="D23" s="444" t="s">
        <v>93</v>
      </c>
      <c r="E23" s="423">
        <f>E64</f>
        <v>0</v>
      </c>
      <c r="F23" s="423">
        <f>F64</f>
        <v>0</v>
      </c>
      <c r="G23" s="423">
        <f t="shared" ref="G23:AZ23" si="4">G64</f>
        <v>0</v>
      </c>
      <c r="H23" s="423">
        <f t="shared" si="4"/>
        <v>0</v>
      </c>
      <c r="I23" s="423">
        <f t="shared" si="4"/>
        <v>0</v>
      </c>
      <c r="J23" s="423">
        <f t="shared" si="4"/>
        <v>0</v>
      </c>
      <c r="K23" s="423">
        <f t="shared" si="4"/>
        <v>0</v>
      </c>
      <c r="L23" s="423">
        <f t="shared" si="4"/>
        <v>0</v>
      </c>
      <c r="M23" s="423">
        <f t="shared" si="4"/>
        <v>0</v>
      </c>
      <c r="N23" s="423">
        <f t="shared" si="4"/>
        <v>0</v>
      </c>
      <c r="O23" s="423">
        <f t="shared" si="4"/>
        <v>0</v>
      </c>
      <c r="P23" s="423">
        <f t="shared" si="4"/>
        <v>0</v>
      </c>
      <c r="Q23" s="423">
        <f t="shared" si="4"/>
        <v>0</v>
      </c>
      <c r="R23" s="423">
        <f t="shared" si="4"/>
        <v>0</v>
      </c>
      <c r="S23" s="423">
        <f t="shared" si="4"/>
        <v>0</v>
      </c>
      <c r="T23" s="423">
        <f t="shared" si="4"/>
        <v>0</v>
      </c>
      <c r="U23" s="423">
        <f t="shared" si="4"/>
        <v>0</v>
      </c>
      <c r="V23" s="423">
        <f t="shared" si="4"/>
        <v>0</v>
      </c>
      <c r="W23" s="423">
        <f t="shared" si="4"/>
        <v>0</v>
      </c>
      <c r="X23" s="423">
        <f t="shared" si="4"/>
        <v>0</v>
      </c>
      <c r="Y23" s="423">
        <f t="shared" si="4"/>
        <v>0</v>
      </c>
      <c r="Z23" s="423">
        <f t="shared" si="4"/>
        <v>0</v>
      </c>
      <c r="AA23" s="423">
        <f t="shared" si="4"/>
        <v>0</v>
      </c>
      <c r="AB23" s="423">
        <f t="shared" si="4"/>
        <v>0</v>
      </c>
      <c r="AC23" s="423">
        <f t="shared" si="4"/>
        <v>0</v>
      </c>
      <c r="AD23" s="423">
        <f t="shared" si="4"/>
        <v>0</v>
      </c>
      <c r="AE23" s="423">
        <f t="shared" si="4"/>
        <v>0</v>
      </c>
      <c r="AF23" s="423">
        <f t="shared" si="4"/>
        <v>0</v>
      </c>
      <c r="AG23" s="423">
        <f t="shared" si="4"/>
        <v>0</v>
      </c>
      <c r="AH23" s="423">
        <f t="shared" si="4"/>
        <v>0</v>
      </c>
      <c r="AI23" s="423">
        <f t="shared" si="4"/>
        <v>0</v>
      </c>
      <c r="AJ23" s="423">
        <f t="shared" si="4"/>
        <v>0</v>
      </c>
      <c r="AK23" s="423">
        <f t="shared" si="4"/>
        <v>0</v>
      </c>
      <c r="AL23" s="423">
        <f t="shared" si="4"/>
        <v>0</v>
      </c>
      <c r="AM23" s="423">
        <f t="shared" si="4"/>
        <v>0</v>
      </c>
      <c r="AN23" s="423">
        <f t="shared" si="4"/>
        <v>0</v>
      </c>
      <c r="AO23" s="423">
        <f t="shared" si="4"/>
        <v>0</v>
      </c>
      <c r="AP23" s="423">
        <f t="shared" si="4"/>
        <v>0</v>
      </c>
      <c r="AQ23" s="423">
        <f t="shared" si="4"/>
        <v>0</v>
      </c>
      <c r="AR23" s="423">
        <f t="shared" si="4"/>
        <v>0</v>
      </c>
      <c r="AS23" s="423">
        <f t="shared" si="4"/>
        <v>0</v>
      </c>
      <c r="AT23" s="423">
        <f t="shared" si="4"/>
        <v>0</v>
      </c>
      <c r="AU23" s="423">
        <f t="shared" si="4"/>
        <v>0</v>
      </c>
      <c r="AV23" s="423">
        <f t="shared" si="4"/>
        <v>0</v>
      </c>
      <c r="AW23" s="423">
        <f t="shared" si="4"/>
        <v>0</v>
      </c>
      <c r="AX23" s="423">
        <f t="shared" si="4"/>
        <v>0</v>
      </c>
      <c r="AY23" s="423">
        <f t="shared" si="4"/>
        <v>0</v>
      </c>
      <c r="AZ23" s="423">
        <f t="shared" si="4"/>
        <v>0</v>
      </c>
      <c r="BA23" s="25">
        <f t="shared" si="3"/>
        <v>0</v>
      </c>
      <c r="BB23" s="22"/>
      <c r="BC23" s="22"/>
      <c r="BD23" s="22"/>
      <c r="BE23" s="22"/>
      <c r="BF23" s="22"/>
      <c r="BG23" s="22"/>
      <c r="BH23" s="22"/>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row>
    <row r="24" spans="1:90" s="24" customFormat="1" ht="42" customHeight="1" x14ac:dyDescent="0.25">
      <c r="A24" s="21"/>
      <c r="B24" s="443" t="s">
        <v>100</v>
      </c>
      <c r="C24" s="689" t="s">
        <v>101</v>
      </c>
      <c r="D24" s="444" t="s">
        <v>93</v>
      </c>
      <c r="E24" s="423">
        <f t="shared" ref="E24:AZ24" si="5">E67</f>
        <v>0.5</v>
      </c>
      <c r="F24" s="423">
        <f t="shared" si="5"/>
        <v>0.5</v>
      </c>
      <c r="G24" s="423">
        <f t="shared" si="5"/>
        <v>0</v>
      </c>
      <c r="H24" s="423">
        <f t="shared" si="5"/>
        <v>0</v>
      </c>
      <c r="I24" s="423">
        <f t="shared" si="5"/>
        <v>3.23</v>
      </c>
      <c r="J24" s="423">
        <f t="shared" si="5"/>
        <v>0.38009999999999999</v>
      </c>
      <c r="K24" s="423">
        <f t="shared" si="5"/>
        <v>0</v>
      </c>
      <c r="L24" s="423">
        <f t="shared" si="5"/>
        <v>0</v>
      </c>
      <c r="M24" s="423">
        <f t="shared" si="5"/>
        <v>0</v>
      </c>
      <c r="N24" s="423">
        <f t="shared" si="5"/>
        <v>0</v>
      </c>
      <c r="O24" s="423">
        <f t="shared" si="5"/>
        <v>0</v>
      </c>
      <c r="P24" s="423">
        <f t="shared" si="5"/>
        <v>0</v>
      </c>
      <c r="Q24" s="423">
        <f t="shared" si="5"/>
        <v>0</v>
      </c>
      <c r="R24" s="423">
        <f t="shared" si="5"/>
        <v>0</v>
      </c>
      <c r="S24" s="423">
        <f t="shared" si="5"/>
        <v>0</v>
      </c>
      <c r="T24" s="423">
        <f t="shared" si="5"/>
        <v>0</v>
      </c>
      <c r="U24" s="423">
        <f t="shared" si="5"/>
        <v>0</v>
      </c>
      <c r="V24" s="423">
        <f t="shared" si="5"/>
        <v>0</v>
      </c>
      <c r="W24" s="423">
        <f t="shared" si="5"/>
        <v>0</v>
      </c>
      <c r="X24" s="423">
        <f t="shared" si="5"/>
        <v>0</v>
      </c>
      <c r="Y24" s="423">
        <f t="shared" si="5"/>
        <v>0</v>
      </c>
      <c r="Z24" s="423">
        <f t="shared" si="5"/>
        <v>0</v>
      </c>
      <c r="AA24" s="423">
        <f t="shared" si="5"/>
        <v>0</v>
      </c>
      <c r="AB24" s="423">
        <f t="shared" si="5"/>
        <v>0</v>
      </c>
      <c r="AC24" s="423">
        <f t="shared" si="5"/>
        <v>0</v>
      </c>
      <c r="AD24" s="423">
        <f t="shared" si="5"/>
        <v>0</v>
      </c>
      <c r="AE24" s="423">
        <f t="shared" si="5"/>
        <v>0</v>
      </c>
      <c r="AF24" s="423">
        <f t="shared" si="5"/>
        <v>0</v>
      </c>
      <c r="AG24" s="423">
        <f t="shared" si="5"/>
        <v>0</v>
      </c>
      <c r="AH24" s="423">
        <f t="shared" si="5"/>
        <v>0</v>
      </c>
      <c r="AI24" s="423">
        <f t="shared" si="5"/>
        <v>0</v>
      </c>
      <c r="AJ24" s="423">
        <f t="shared" si="5"/>
        <v>0</v>
      </c>
      <c r="AK24" s="423">
        <f t="shared" si="5"/>
        <v>0</v>
      </c>
      <c r="AL24" s="423">
        <f t="shared" si="5"/>
        <v>0</v>
      </c>
      <c r="AM24" s="423">
        <f t="shared" si="5"/>
        <v>0</v>
      </c>
      <c r="AN24" s="423">
        <f t="shared" si="5"/>
        <v>0</v>
      </c>
      <c r="AO24" s="423">
        <f t="shared" si="5"/>
        <v>0</v>
      </c>
      <c r="AP24" s="423">
        <f t="shared" si="5"/>
        <v>0</v>
      </c>
      <c r="AQ24" s="423">
        <f t="shared" si="5"/>
        <v>0</v>
      </c>
      <c r="AR24" s="423">
        <f t="shared" si="5"/>
        <v>0</v>
      </c>
      <c r="AS24" s="423">
        <f t="shared" si="5"/>
        <v>0</v>
      </c>
      <c r="AT24" s="423">
        <f t="shared" si="5"/>
        <v>0</v>
      </c>
      <c r="AU24" s="423">
        <f t="shared" si="5"/>
        <v>0</v>
      </c>
      <c r="AV24" s="423">
        <f t="shared" si="5"/>
        <v>0</v>
      </c>
      <c r="AW24" s="423">
        <f t="shared" si="5"/>
        <v>26.959099999999999</v>
      </c>
      <c r="AX24" s="423">
        <f t="shared" si="5"/>
        <v>23.049999999999997</v>
      </c>
      <c r="AY24" s="423">
        <f t="shared" si="5"/>
        <v>0</v>
      </c>
      <c r="AZ24" s="423">
        <f t="shared" si="5"/>
        <v>0</v>
      </c>
      <c r="BA24" s="25">
        <f t="shared" si="3"/>
        <v>23.049999999999997</v>
      </c>
      <c r="BB24" s="22"/>
      <c r="BC24" s="22"/>
      <c r="BD24" s="22"/>
      <c r="BE24" s="22"/>
      <c r="BF24" s="22"/>
      <c r="BG24" s="22"/>
      <c r="BH24" s="22"/>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row>
    <row r="25" spans="1:90" s="24" customFormat="1" ht="42" customHeight="1" x14ac:dyDescent="0.25">
      <c r="A25" s="21"/>
      <c r="B25" s="443" t="s">
        <v>102</v>
      </c>
      <c r="C25" s="689" t="s">
        <v>103</v>
      </c>
      <c r="D25" s="444" t="s">
        <v>93</v>
      </c>
      <c r="E25" s="423">
        <f t="shared" ref="E25:AZ25" si="6">E74</f>
        <v>0</v>
      </c>
      <c r="F25" s="423">
        <f t="shared" si="6"/>
        <v>0</v>
      </c>
      <c r="G25" s="423">
        <f t="shared" si="6"/>
        <v>0</v>
      </c>
      <c r="H25" s="423">
        <f t="shared" si="6"/>
        <v>0</v>
      </c>
      <c r="I25" s="423">
        <f t="shared" si="6"/>
        <v>0</v>
      </c>
      <c r="J25" s="423">
        <f t="shared" si="6"/>
        <v>0</v>
      </c>
      <c r="K25" s="423">
        <f t="shared" si="6"/>
        <v>0</v>
      </c>
      <c r="L25" s="423">
        <f t="shared" si="6"/>
        <v>0</v>
      </c>
      <c r="M25" s="423">
        <f t="shared" si="6"/>
        <v>0</v>
      </c>
      <c r="N25" s="423">
        <f t="shared" si="6"/>
        <v>0</v>
      </c>
      <c r="O25" s="423">
        <f t="shared" si="6"/>
        <v>0</v>
      </c>
      <c r="P25" s="423">
        <f t="shared" si="6"/>
        <v>0</v>
      </c>
      <c r="Q25" s="423">
        <f t="shared" si="6"/>
        <v>0</v>
      </c>
      <c r="R25" s="423">
        <f t="shared" si="6"/>
        <v>0</v>
      </c>
      <c r="S25" s="423">
        <f t="shared" si="6"/>
        <v>0</v>
      </c>
      <c r="T25" s="423">
        <f t="shared" si="6"/>
        <v>0</v>
      </c>
      <c r="U25" s="423">
        <f t="shared" si="6"/>
        <v>0</v>
      </c>
      <c r="V25" s="423">
        <f t="shared" si="6"/>
        <v>0</v>
      </c>
      <c r="W25" s="423">
        <f t="shared" si="6"/>
        <v>0</v>
      </c>
      <c r="X25" s="423">
        <f t="shared" si="6"/>
        <v>0</v>
      </c>
      <c r="Y25" s="423">
        <f t="shared" si="6"/>
        <v>0</v>
      </c>
      <c r="Z25" s="423">
        <f t="shared" si="6"/>
        <v>0</v>
      </c>
      <c r="AA25" s="423">
        <f t="shared" si="6"/>
        <v>0</v>
      </c>
      <c r="AB25" s="423">
        <f t="shared" si="6"/>
        <v>0</v>
      </c>
      <c r="AC25" s="423">
        <f t="shared" si="6"/>
        <v>0</v>
      </c>
      <c r="AD25" s="423">
        <f t="shared" si="6"/>
        <v>0</v>
      </c>
      <c r="AE25" s="423">
        <f t="shared" si="6"/>
        <v>0</v>
      </c>
      <c r="AF25" s="423">
        <f t="shared" si="6"/>
        <v>0</v>
      </c>
      <c r="AG25" s="423">
        <f t="shared" si="6"/>
        <v>0</v>
      </c>
      <c r="AH25" s="423">
        <f t="shared" si="6"/>
        <v>0</v>
      </c>
      <c r="AI25" s="423">
        <f t="shared" si="6"/>
        <v>0</v>
      </c>
      <c r="AJ25" s="423">
        <f t="shared" si="6"/>
        <v>0</v>
      </c>
      <c r="AK25" s="423">
        <f t="shared" si="6"/>
        <v>0</v>
      </c>
      <c r="AL25" s="423">
        <f t="shared" si="6"/>
        <v>0</v>
      </c>
      <c r="AM25" s="423">
        <f t="shared" si="6"/>
        <v>0</v>
      </c>
      <c r="AN25" s="423">
        <f t="shared" si="6"/>
        <v>0</v>
      </c>
      <c r="AO25" s="423">
        <f t="shared" si="6"/>
        <v>0</v>
      </c>
      <c r="AP25" s="423">
        <f t="shared" si="6"/>
        <v>0</v>
      </c>
      <c r="AQ25" s="423">
        <f t="shared" si="6"/>
        <v>0</v>
      </c>
      <c r="AR25" s="423">
        <f t="shared" si="6"/>
        <v>0</v>
      </c>
      <c r="AS25" s="423">
        <f t="shared" si="6"/>
        <v>0</v>
      </c>
      <c r="AT25" s="423">
        <f t="shared" si="6"/>
        <v>0</v>
      </c>
      <c r="AU25" s="423">
        <f t="shared" si="6"/>
        <v>0</v>
      </c>
      <c r="AV25" s="423">
        <f t="shared" si="6"/>
        <v>0</v>
      </c>
      <c r="AW25" s="423">
        <f t="shared" si="6"/>
        <v>0</v>
      </c>
      <c r="AX25" s="423">
        <f t="shared" si="6"/>
        <v>0</v>
      </c>
      <c r="AY25" s="423">
        <f t="shared" si="6"/>
        <v>0</v>
      </c>
      <c r="AZ25" s="423">
        <f t="shared" si="6"/>
        <v>0</v>
      </c>
      <c r="BA25" s="25">
        <f t="shared" si="3"/>
        <v>0</v>
      </c>
      <c r="BB25" s="22"/>
      <c r="BC25" s="22"/>
      <c r="BD25" s="22"/>
      <c r="BE25" s="22"/>
      <c r="BF25" s="22"/>
      <c r="BG25" s="22"/>
      <c r="BH25" s="22"/>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row>
    <row r="26" spans="1:90" s="24" customFormat="1" ht="42" customHeight="1" x14ac:dyDescent="0.25">
      <c r="A26" s="21"/>
      <c r="B26" s="443" t="s">
        <v>104</v>
      </c>
      <c r="C26" s="689" t="s">
        <v>105</v>
      </c>
      <c r="D26" s="444" t="s">
        <v>93</v>
      </c>
      <c r="E26" s="423">
        <f t="shared" ref="E26:AZ26" si="7">E75</f>
        <v>0</v>
      </c>
      <c r="F26" s="423">
        <f t="shared" si="7"/>
        <v>0</v>
      </c>
      <c r="G26" s="423">
        <f t="shared" si="7"/>
        <v>0</v>
      </c>
      <c r="H26" s="423">
        <f t="shared" si="7"/>
        <v>0</v>
      </c>
      <c r="I26" s="423">
        <f t="shared" si="7"/>
        <v>0</v>
      </c>
      <c r="J26" s="423">
        <f t="shared" si="7"/>
        <v>0</v>
      </c>
      <c r="K26" s="423">
        <f t="shared" si="7"/>
        <v>0</v>
      </c>
      <c r="L26" s="423">
        <f t="shared" si="7"/>
        <v>0</v>
      </c>
      <c r="M26" s="423">
        <f t="shared" si="7"/>
        <v>0</v>
      </c>
      <c r="N26" s="423">
        <f t="shared" si="7"/>
        <v>0</v>
      </c>
      <c r="O26" s="423">
        <f t="shared" si="7"/>
        <v>0</v>
      </c>
      <c r="P26" s="423">
        <f t="shared" si="7"/>
        <v>0</v>
      </c>
      <c r="Q26" s="423">
        <f t="shared" si="7"/>
        <v>0</v>
      </c>
      <c r="R26" s="423">
        <f t="shared" si="7"/>
        <v>0</v>
      </c>
      <c r="S26" s="423">
        <f t="shared" si="7"/>
        <v>0</v>
      </c>
      <c r="T26" s="423">
        <f t="shared" si="7"/>
        <v>0</v>
      </c>
      <c r="U26" s="423">
        <f t="shared" si="7"/>
        <v>0</v>
      </c>
      <c r="V26" s="423">
        <f t="shared" si="7"/>
        <v>0</v>
      </c>
      <c r="W26" s="423">
        <f t="shared" si="7"/>
        <v>0</v>
      </c>
      <c r="X26" s="423">
        <f t="shared" si="7"/>
        <v>0</v>
      </c>
      <c r="Y26" s="423">
        <f t="shared" si="7"/>
        <v>0</v>
      </c>
      <c r="Z26" s="423">
        <f t="shared" si="7"/>
        <v>0</v>
      </c>
      <c r="AA26" s="423">
        <f t="shared" si="7"/>
        <v>0</v>
      </c>
      <c r="AB26" s="423">
        <f t="shared" si="7"/>
        <v>0</v>
      </c>
      <c r="AC26" s="423">
        <f t="shared" si="7"/>
        <v>0</v>
      </c>
      <c r="AD26" s="423">
        <f t="shared" si="7"/>
        <v>0</v>
      </c>
      <c r="AE26" s="423">
        <f t="shared" si="7"/>
        <v>0</v>
      </c>
      <c r="AF26" s="423">
        <f t="shared" si="7"/>
        <v>0</v>
      </c>
      <c r="AG26" s="423">
        <f t="shared" si="7"/>
        <v>0</v>
      </c>
      <c r="AH26" s="423">
        <f t="shared" si="7"/>
        <v>0</v>
      </c>
      <c r="AI26" s="423">
        <f t="shared" si="7"/>
        <v>0</v>
      </c>
      <c r="AJ26" s="423">
        <f t="shared" si="7"/>
        <v>0</v>
      </c>
      <c r="AK26" s="423">
        <f t="shared" si="7"/>
        <v>0</v>
      </c>
      <c r="AL26" s="423">
        <f t="shared" si="7"/>
        <v>0</v>
      </c>
      <c r="AM26" s="423">
        <f t="shared" si="7"/>
        <v>0</v>
      </c>
      <c r="AN26" s="423">
        <f t="shared" si="7"/>
        <v>0</v>
      </c>
      <c r="AO26" s="423">
        <f t="shared" si="7"/>
        <v>0</v>
      </c>
      <c r="AP26" s="423">
        <f t="shared" si="7"/>
        <v>0</v>
      </c>
      <c r="AQ26" s="423">
        <f t="shared" si="7"/>
        <v>0</v>
      </c>
      <c r="AR26" s="423">
        <f t="shared" si="7"/>
        <v>0</v>
      </c>
      <c r="AS26" s="423">
        <f t="shared" si="7"/>
        <v>0</v>
      </c>
      <c r="AT26" s="423">
        <f t="shared" si="7"/>
        <v>0</v>
      </c>
      <c r="AU26" s="423">
        <f t="shared" si="7"/>
        <v>0</v>
      </c>
      <c r="AV26" s="423">
        <f t="shared" si="7"/>
        <v>0</v>
      </c>
      <c r="AW26" s="423">
        <f t="shared" si="7"/>
        <v>8.3000000000000007</v>
      </c>
      <c r="AX26" s="423">
        <f t="shared" si="7"/>
        <v>0.3</v>
      </c>
      <c r="AY26" s="423">
        <f t="shared" si="7"/>
        <v>0</v>
      </c>
      <c r="AZ26" s="423">
        <f t="shared" si="7"/>
        <v>0</v>
      </c>
      <c r="BA26" s="25">
        <f t="shared" si="3"/>
        <v>0.3</v>
      </c>
      <c r="BB26" s="22"/>
      <c r="BC26" s="22"/>
      <c r="BD26" s="22"/>
      <c r="BE26" s="22"/>
      <c r="BF26" s="22"/>
      <c r="BG26" s="22"/>
      <c r="BH26" s="22"/>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row>
    <row r="27" spans="1:90" ht="48" customHeight="1" x14ac:dyDescent="0.25">
      <c r="A27" s="7"/>
      <c r="B27" s="688" t="s">
        <v>106</v>
      </c>
      <c r="C27" s="445" t="s">
        <v>107</v>
      </c>
      <c r="D27" s="441" t="s">
        <v>93</v>
      </c>
      <c r="E27" s="405">
        <f>E28+E41+E64+E67+E74+E75</f>
        <v>0.5</v>
      </c>
      <c r="F27" s="405">
        <f>F28+F41+F64+F67+F74+F75</f>
        <v>0.5</v>
      </c>
      <c r="G27" s="405">
        <f>G28+G41+G64+G67+G74+G75</f>
        <v>0</v>
      </c>
      <c r="H27" s="405">
        <v>0</v>
      </c>
      <c r="I27" s="405">
        <v>0</v>
      </c>
      <c r="J27" s="405">
        <f t="shared" ref="J27:AZ27" si="8">J28+J41+J64+J67+J74+J75</f>
        <v>0.38009999999999999</v>
      </c>
      <c r="K27" s="405">
        <f t="shared" si="8"/>
        <v>0</v>
      </c>
      <c r="L27" s="405">
        <f t="shared" si="8"/>
        <v>0</v>
      </c>
      <c r="M27" s="405">
        <f t="shared" si="8"/>
        <v>0</v>
      </c>
      <c r="N27" s="405">
        <f t="shared" si="8"/>
        <v>0</v>
      </c>
      <c r="O27" s="405">
        <f t="shared" si="8"/>
        <v>0</v>
      </c>
      <c r="P27" s="405">
        <f t="shared" si="8"/>
        <v>0</v>
      </c>
      <c r="Q27" s="405">
        <f t="shared" si="8"/>
        <v>0</v>
      </c>
      <c r="R27" s="405">
        <f t="shared" si="8"/>
        <v>0</v>
      </c>
      <c r="S27" s="405">
        <f t="shared" si="8"/>
        <v>0</v>
      </c>
      <c r="T27" s="405">
        <f t="shared" si="8"/>
        <v>0</v>
      </c>
      <c r="U27" s="405">
        <f t="shared" si="8"/>
        <v>0</v>
      </c>
      <c r="V27" s="405">
        <f t="shared" si="8"/>
        <v>0</v>
      </c>
      <c r="W27" s="405">
        <f t="shared" si="8"/>
        <v>0</v>
      </c>
      <c r="X27" s="405">
        <f t="shared" si="8"/>
        <v>0</v>
      </c>
      <c r="Y27" s="405">
        <f t="shared" si="8"/>
        <v>0</v>
      </c>
      <c r="Z27" s="405">
        <f t="shared" si="8"/>
        <v>0</v>
      </c>
      <c r="AA27" s="405">
        <f t="shared" si="8"/>
        <v>0</v>
      </c>
      <c r="AB27" s="405">
        <f t="shared" si="8"/>
        <v>0</v>
      </c>
      <c r="AC27" s="405">
        <f t="shared" si="8"/>
        <v>0</v>
      </c>
      <c r="AD27" s="405">
        <f t="shared" si="8"/>
        <v>0</v>
      </c>
      <c r="AE27" s="405">
        <f t="shared" si="8"/>
        <v>0</v>
      </c>
      <c r="AF27" s="405">
        <f t="shared" si="8"/>
        <v>0</v>
      </c>
      <c r="AG27" s="405">
        <f t="shared" si="8"/>
        <v>0</v>
      </c>
      <c r="AH27" s="405">
        <f t="shared" si="8"/>
        <v>0</v>
      </c>
      <c r="AI27" s="405">
        <f t="shared" si="8"/>
        <v>0</v>
      </c>
      <c r="AJ27" s="405">
        <f t="shared" si="8"/>
        <v>0</v>
      </c>
      <c r="AK27" s="405">
        <f t="shared" si="8"/>
        <v>0</v>
      </c>
      <c r="AL27" s="405">
        <f t="shared" si="8"/>
        <v>0</v>
      </c>
      <c r="AM27" s="405">
        <f t="shared" si="8"/>
        <v>0</v>
      </c>
      <c r="AN27" s="405">
        <f t="shared" si="8"/>
        <v>0</v>
      </c>
      <c r="AO27" s="405">
        <f t="shared" si="8"/>
        <v>0</v>
      </c>
      <c r="AP27" s="405">
        <f t="shared" si="8"/>
        <v>0</v>
      </c>
      <c r="AQ27" s="405">
        <f t="shared" si="8"/>
        <v>0</v>
      </c>
      <c r="AR27" s="405">
        <f t="shared" si="8"/>
        <v>0</v>
      </c>
      <c r="AS27" s="405">
        <f t="shared" si="8"/>
        <v>0</v>
      </c>
      <c r="AT27" s="405">
        <f t="shared" si="8"/>
        <v>0</v>
      </c>
      <c r="AU27" s="405">
        <f t="shared" si="8"/>
        <v>0</v>
      </c>
      <c r="AV27" s="405">
        <f t="shared" si="8"/>
        <v>0</v>
      </c>
      <c r="AW27" s="405">
        <f t="shared" si="8"/>
        <v>38.200099999999999</v>
      </c>
      <c r="AX27" s="405">
        <f t="shared" si="8"/>
        <v>40.635999999999996</v>
      </c>
      <c r="AY27" s="405">
        <f t="shared" si="8"/>
        <v>0</v>
      </c>
      <c r="AZ27" s="405">
        <f t="shared" si="8"/>
        <v>0</v>
      </c>
      <c r="BA27" s="25">
        <f t="shared" si="3"/>
        <v>40.635999999999996</v>
      </c>
      <c r="BB27" s="8"/>
      <c r="BC27" s="8"/>
      <c r="BD27" s="8"/>
      <c r="BE27" s="8"/>
      <c r="BF27" s="8"/>
      <c r="BG27" s="8"/>
      <c r="BH27" s="8"/>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row>
    <row r="28" spans="1:90" s="24" customFormat="1" ht="48" customHeight="1" x14ac:dyDescent="0.25">
      <c r="A28" s="21"/>
      <c r="B28" s="688" t="s">
        <v>108</v>
      </c>
      <c r="C28" s="445" t="s">
        <v>109</v>
      </c>
      <c r="D28" s="441" t="s">
        <v>93</v>
      </c>
      <c r="E28" s="405">
        <f>E29+E34+E37+E38</f>
        <v>0</v>
      </c>
      <c r="F28" s="405">
        <f>F29+F34+F37+F38</f>
        <v>0</v>
      </c>
      <c r="G28" s="405">
        <f>G29+G34+G37+G38</f>
        <v>0</v>
      </c>
      <c r="H28" s="405">
        <f>H29+H34+H37+H38</f>
        <v>0</v>
      </c>
      <c r="I28" s="405">
        <v>0</v>
      </c>
      <c r="J28" s="405">
        <v>0</v>
      </c>
      <c r="K28" s="405">
        <f t="shared" ref="K28:AZ28" si="9">K29+K34+K37+K38</f>
        <v>0</v>
      </c>
      <c r="L28" s="405">
        <f t="shared" si="9"/>
        <v>0</v>
      </c>
      <c r="M28" s="405">
        <f t="shared" si="9"/>
        <v>0</v>
      </c>
      <c r="N28" s="405">
        <f t="shared" si="9"/>
        <v>0</v>
      </c>
      <c r="O28" s="405">
        <f t="shared" si="9"/>
        <v>0</v>
      </c>
      <c r="P28" s="405">
        <f t="shared" si="9"/>
        <v>0</v>
      </c>
      <c r="Q28" s="405">
        <f t="shared" si="9"/>
        <v>0</v>
      </c>
      <c r="R28" s="405">
        <f t="shared" si="9"/>
        <v>0</v>
      </c>
      <c r="S28" s="405">
        <f t="shared" si="9"/>
        <v>0</v>
      </c>
      <c r="T28" s="405">
        <f t="shared" si="9"/>
        <v>0</v>
      </c>
      <c r="U28" s="405">
        <f t="shared" si="9"/>
        <v>0</v>
      </c>
      <c r="V28" s="405">
        <f t="shared" si="9"/>
        <v>0</v>
      </c>
      <c r="W28" s="405">
        <f t="shared" si="9"/>
        <v>0</v>
      </c>
      <c r="X28" s="405">
        <f t="shared" si="9"/>
        <v>0</v>
      </c>
      <c r="Y28" s="405">
        <f t="shared" si="9"/>
        <v>0</v>
      </c>
      <c r="Z28" s="405">
        <f t="shared" si="9"/>
        <v>0</v>
      </c>
      <c r="AA28" s="405">
        <f t="shared" si="9"/>
        <v>0</v>
      </c>
      <c r="AB28" s="405">
        <f t="shared" si="9"/>
        <v>0</v>
      </c>
      <c r="AC28" s="405">
        <f t="shared" si="9"/>
        <v>0</v>
      </c>
      <c r="AD28" s="405">
        <f t="shared" si="9"/>
        <v>0</v>
      </c>
      <c r="AE28" s="405">
        <f t="shared" si="9"/>
        <v>0</v>
      </c>
      <c r="AF28" s="405">
        <f t="shared" si="9"/>
        <v>0</v>
      </c>
      <c r="AG28" s="405">
        <f t="shared" si="9"/>
        <v>0</v>
      </c>
      <c r="AH28" s="405">
        <f t="shared" si="9"/>
        <v>0</v>
      </c>
      <c r="AI28" s="405">
        <f t="shared" si="9"/>
        <v>0</v>
      </c>
      <c r="AJ28" s="405">
        <f t="shared" si="9"/>
        <v>0</v>
      </c>
      <c r="AK28" s="405">
        <f t="shared" si="9"/>
        <v>0</v>
      </c>
      <c r="AL28" s="405">
        <f t="shared" si="9"/>
        <v>0</v>
      </c>
      <c r="AM28" s="405">
        <f t="shared" si="9"/>
        <v>0</v>
      </c>
      <c r="AN28" s="405">
        <f t="shared" si="9"/>
        <v>0</v>
      </c>
      <c r="AO28" s="405">
        <f t="shared" si="9"/>
        <v>0</v>
      </c>
      <c r="AP28" s="405">
        <f t="shared" si="9"/>
        <v>0</v>
      </c>
      <c r="AQ28" s="405">
        <f t="shared" si="9"/>
        <v>0</v>
      </c>
      <c r="AR28" s="405">
        <f t="shared" si="9"/>
        <v>0</v>
      </c>
      <c r="AS28" s="405">
        <f t="shared" si="9"/>
        <v>0</v>
      </c>
      <c r="AT28" s="405">
        <f t="shared" si="9"/>
        <v>0</v>
      </c>
      <c r="AU28" s="405">
        <f t="shared" si="9"/>
        <v>0</v>
      </c>
      <c r="AV28" s="405">
        <f t="shared" si="9"/>
        <v>0</v>
      </c>
      <c r="AW28" s="405">
        <f t="shared" si="9"/>
        <v>0</v>
      </c>
      <c r="AX28" s="405">
        <f t="shared" si="9"/>
        <v>1.33</v>
      </c>
      <c r="AY28" s="405">
        <f t="shared" si="9"/>
        <v>0</v>
      </c>
      <c r="AZ28" s="405">
        <f t="shared" si="9"/>
        <v>0</v>
      </c>
      <c r="BA28" s="25">
        <f t="shared" si="3"/>
        <v>1.33</v>
      </c>
      <c r="BB28" s="22"/>
      <c r="BC28" s="22"/>
      <c r="BD28" s="22"/>
      <c r="BE28" s="22"/>
      <c r="BF28" s="22"/>
      <c r="BG28" s="22"/>
      <c r="BH28" s="22"/>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row>
    <row r="29" spans="1:90" ht="48" customHeight="1" outlineLevel="1" x14ac:dyDescent="0.25">
      <c r="A29" s="7"/>
      <c r="B29" s="445" t="s">
        <v>110</v>
      </c>
      <c r="C29" s="445" t="s">
        <v>111</v>
      </c>
      <c r="D29" s="441" t="s">
        <v>93</v>
      </c>
      <c r="E29" s="458">
        <f>E30+E31+E32</f>
        <v>0</v>
      </c>
      <c r="F29" s="458">
        <f>F30+F31+F32</f>
        <v>0</v>
      </c>
      <c r="G29" s="458">
        <f t="shared" ref="G29:AZ29" si="10">G30+G31+G32</f>
        <v>0</v>
      </c>
      <c r="H29" s="458">
        <f t="shared" si="10"/>
        <v>0</v>
      </c>
      <c r="I29" s="458">
        <f t="shared" si="10"/>
        <v>0</v>
      </c>
      <c r="J29" s="458">
        <f t="shared" si="10"/>
        <v>0</v>
      </c>
      <c r="K29" s="458">
        <f t="shared" si="10"/>
        <v>0</v>
      </c>
      <c r="L29" s="458">
        <f t="shared" si="10"/>
        <v>0</v>
      </c>
      <c r="M29" s="458">
        <f t="shared" si="10"/>
        <v>0</v>
      </c>
      <c r="N29" s="458">
        <f t="shared" si="10"/>
        <v>0</v>
      </c>
      <c r="O29" s="458">
        <f t="shared" si="10"/>
        <v>0</v>
      </c>
      <c r="P29" s="458">
        <f t="shared" si="10"/>
        <v>0</v>
      </c>
      <c r="Q29" s="458">
        <f t="shared" si="10"/>
        <v>0</v>
      </c>
      <c r="R29" s="458">
        <f t="shared" si="10"/>
        <v>0</v>
      </c>
      <c r="S29" s="458">
        <f t="shared" si="10"/>
        <v>0</v>
      </c>
      <c r="T29" s="458">
        <f t="shared" si="10"/>
        <v>0</v>
      </c>
      <c r="U29" s="458">
        <f t="shared" si="10"/>
        <v>0</v>
      </c>
      <c r="V29" s="458">
        <f t="shared" si="10"/>
        <v>0</v>
      </c>
      <c r="W29" s="458">
        <f t="shared" si="10"/>
        <v>0</v>
      </c>
      <c r="X29" s="458">
        <f t="shared" si="10"/>
        <v>0</v>
      </c>
      <c r="Y29" s="458">
        <f t="shared" si="10"/>
        <v>0</v>
      </c>
      <c r="Z29" s="458">
        <f t="shared" si="10"/>
        <v>0</v>
      </c>
      <c r="AA29" s="458">
        <f t="shared" si="10"/>
        <v>0</v>
      </c>
      <c r="AB29" s="458">
        <f t="shared" si="10"/>
        <v>0</v>
      </c>
      <c r="AC29" s="458">
        <f t="shared" si="10"/>
        <v>0</v>
      </c>
      <c r="AD29" s="458">
        <f t="shared" si="10"/>
        <v>0</v>
      </c>
      <c r="AE29" s="458">
        <f t="shared" si="10"/>
        <v>0</v>
      </c>
      <c r="AF29" s="458">
        <f t="shared" si="10"/>
        <v>0</v>
      </c>
      <c r="AG29" s="458">
        <f t="shared" si="10"/>
        <v>0</v>
      </c>
      <c r="AH29" s="458">
        <f t="shared" si="10"/>
        <v>0</v>
      </c>
      <c r="AI29" s="458">
        <f t="shared" si="10"/>
        <v>0</v>
      </c>
      <c r="AJ29" s="458">
        <f t="shared" si="10"/>
        <v>0</v>
      </c>
      <c r="AK29" s="458">
        <f t="shared" si="10"/>
        <v>0</v>
      </c>
      <c r="AL29" s="458">
        <f t="shared" si="10"/>
        <v>0</v>
      </c>
      <c r="AM29" s="458">
        <f t="shared" si="10"/>
        <v>0</v>
      </c>
      <c r="AN29" s="458">
        <f t="shared" si="10"/>
        <v>0</v>
      </c>
      <c r="AO29" s="458">
        <f t="shared" si="10"/>
        <v>0</v>
      </c>
      <c r="AP29" s="458">
        <f t="shared" si="10"/>
        <v>0</v>
      </c>
      <c r="AQ29" s="458">
        <f t="shared" si="10"/>
        <v>0</v>
      </c>
      <c r="AR29" s="458">
        <f t="shared" si="10"/>
        <v>0</v>
      </c>
      <c r="AS29" s="458">
        <f t="shared" si="10"/>
        <v>0</v>
      </c>
      <c r="AT29" s="458">
        <f t="shared" si="10"/>
        <v>0</v>
      </c>
      <c r="AU29" s="458">
        <f t="shared" si="10"/>
        <v>0</v>
      </c>
      <c r="AV29" s="458">
        <f t="shared" si="10"/>
        <v>0</v>
      </c>
      <c r="AW29" s="458">
        <f t="shared" si="10"/>
        <v>0</v>
      </c>
      <c r="AX29" s="405">
        <f t="shared" si="10"/>
        <v>1.33</v>
      </c>
      <c r="AY29" s="458">
        <f t="shared" si="10"/>
        <v>0</v>
      </c>
      <c r="AZ29" s="458">
        <f t="shared" si="10"/>
        <v>0</v>
      </c>
      <c r="BA29" s="25">
        <f t="shared" si="3"/>
        <v>1.33</v>
      </c>
    </row>
    <row r="30" spans="1:90" ht="42" customHeight="1" outlineLevel="1" x14ac:dyDescent="0.25">
      <c r="A30" s="7"/>
      <c r="B30" s="446" t="s">
        <v>112</v>
      </c>
      <c r="C30" s="447" t="s">
        <v>113</v>
      </c>
      <c r="D30" s="689" t="s">
        <v>93</v>
      </c>
      <c r="E30" s="423">
        <v>0</v>
      </c>
      <c r="F30" s="423">
        <v>0</v>
      </c>
      <c r="G30" s="423">
        <v>0</v>
      </c>
      <c r="H30" s="423">
        <v>0</v>
      </c>
      <c r="I30" s="423">
        <v>0</v>
      </c>
      <c r="J30" s="423">
        <v>0</v>
      </c>
      <c r="K30" s="423">
        <v>0</v>
      </c>
      <c r="L30" s="423">
        <v>0</v>
      </c>
      <c r="M30" s="423">
        <v>0</v>
      </c>
      <c r="N30" s="423">
        <v>0</v>
      </c>
      <c r="O30" s="423">
        <v>0</v>
      </c>
      <c r="P30" s="423">
        <v>0</v>
      </c>
      <c r="Q30" s="423">
        <v>0</v>
      </c>
      <c r="R30" s="423">
        <v>0</v>
      </c>
      <c r="S30" s="423">
        <v>0</v>
      </c>
      <c r="T30" s="423">
        <v>0</v>
      </c>
      <c r="U30" s="423">
        <v>0</v>
      </c>
      <c r="V30" s="423">
        <v>0</v>
      </c>
      <c r="W30" s="423">
        <v>0</v>
      </c>
      <c r="X30" s="423">
        <v>0</v>
      </c>
      <c r="Y30" s="423">
        <v>0</v>
      </c>
      <c r="Z30" s="423">
        <v>0</v>
      </c>
      <c r="AA30" s="423">
        <v>0</v>
      </c>
      <c r="AB30" s="423">
        <v>0</v>
      </c>
      <c r="AC30" s="423">
        <v>0</v>
      </c>
      <c r="AD30" s="423">
        <v>0</v>
      </c>
      <c r="AE30" s="423">
        <v>0</v>
      </c>
      <c r="AF30" s="423">
        <v>0</v>
      </c>
      <c r="AG30" s="423">
        <v>0</v>
      </c>
      <c r="AH30" s="423">
        <v>0</v>
      </c>
      <c r="AI30" s="423">
        <v>0</v>
      </c>
      <c r="AJ30" s="423">
        <v>0</v>
      </c>
      <c r="AK30" s="423">
        <v>0</v>
      </c>
      <c r="AL30" s="423">
        <v>0</v>
      </c>
      <c r="AM30" s="423">
        <v>0</v>
      </c>
      <c r="AN30" s="423">
        <v>0</v>
      </c>
      <c r="AO30" s="423">
        <v>0</v>
      </c>
      <c r="AP30" s="423">
        <v>0</v>
      </c>
      <c r="AQ30" s="423">
        <v>0</v>
      </c>
      <c r="AR30" s="423">
        <v>0</v>
      </c>
      <c r="AS30" s="423">
        <v>0</v>
      </c>
      <c r="AT30" s="423">
        <v>0</v>
      </c>
      <c r="AU30" s="423">
        <v>0</v>
      </c>
      <c r="AV30" s="423">
        <v>0</v>
      </c>
      <c r="AW30" s="423">
        <v>0</v>
      </c>
      <c r="AX30" s="423">
        <v>0</v>
      </c>
      <c r="AY30" s="423">
        <v>0</v>
      </c>
      <c r="AZ30" s="423">
        <v>0</v>
      </c>
      <c r="BA30" s="25">
        <f t="shared" si="3"/>
        <v>0</v>
      </c>
    </row>
    <row r="31" spans="1:90" ht="42" customHeight="1" outlineLevel="1" x14ac:dyDescent="0.25">
      <c r="A31" s="7"/>
      <c r="B31" s="446" t="s">
        <v>114</v>
      </c>
      <c r="C31" s="447" t="s">
        <v>115</v>
      </c>
      <c r="D31" s="689" t="s">
        <v>93</v>
      </c>
      <c r="E31" s="423">
        <v>0</v>
      </c>
      <c r="F31" s="423">
        <v>0</v>
      </c>
      <c r="G31" s="423">
        <v>0</v>
      </c>
      <c r="H31" s="423">
        <v>0</v>
      </c>
      <c r="I31" s="423">
        <v>0</v>
      </c>
      <c r="J31" s="423">
        <v>0</v>
      </c>
      <c r="K31" s="423">
        <v>0</v>
      </c>
      <c r="L31" s="423">
        <v>0</v>
      </c>
      <c r="M31" s="423">
        <v>0</v>
      </c>
      <c r="N31" s="423">
        <v>0</v>
      </c>
      <c r="O31" s="423">
        <v>0</v>
      </c>
      <c r="P31" s="423">
        <v>0</v>
      </c>
      <c r="Q31" s="423">
        <v>0</v>
      </c>
      <c r="R31" s="423">
        <v>0</v>
      </c>
      <c r="S31" s="423">
        <v>0</v>
      </c>
      <c r="T31" s="423">
        <v>0</v>
      </c>
      <c r="U31" s="423">
        <v>0</v>
      </c>
      <c r="V31" s="423">
        <v>0</v>
      </c>
      <c r="W31" s="423">
        <v>0</v>
      </c>
      <c r="X31" s="423">
        <v>0</v>
      </c>
      <c r="Y31" s="423">
        <v>0</v>
      </c>
      <c r="Z31" s="423">
        <v>0</v>
      </c>
      <c r="AA31" s="423">
        <v>0</v>
      </c>
      <c r="AB31" s="423">
        <v>0</v>
      </c>
      <c r="AC31" s="423">
        <v>0</v>
      </c>
      <c r="AD31" s="423">
        <v>0</v>
      </c>
      <c r="AE31" s="423">
        <v>0</v>
      </c>
      <c r="AF31" s="423">
        <v>0</v>
      </c>
      <c r="AG31" s="423">
        <v>0</v>
      </c>
      <c r="AH31" s="423">
        <v>0</v>
      </c>
      <c r="AI31" s="423">
        <v>0</v>
      </c>
      <c r="AJ31" s="423">
        <v>0</v>
      </c>
      <c r="AK31" s="423">
        <v>0</v>
      </c>
      <c r="AL31" s="423">
        <v>0</v>
      </c>
      <c r="AM31" s="423">
        <v>0</v>
      </c>
      <c r="AN31" s="423">
        <v>0</v>
      </c>
      <c r="AO31" s="423">
        <v>0</v>
      </c>
      <c r="AP31" s="423">
        <v>0</v>
      </c>
      <c r="AQ31" s="423">
        <v>0</v>
      </c>
      <c r="AR31" s="423">
        <v>0</v>
      </c>
      <c r="AS31" s="423">
        <v>0</v>
      </c>
      <c r="AT31" s="423">
        <v>0</v>
      </c>
      <c r="AU31" s="423">
        <v>0</v>
      </c>
      <c r="AV31" s="423">
        <v>0</v>
      </c>
      <c r="AW31" s="423">
        <v>0</v>
      </c>
      <c r="AX31" s="423">
        <v>0</v>
      </c>
      <c r="AY31" s="423">
        <v>0</v>
      </c>
      <c r="AZ31" s="423">
        <v>0</v>
      </c>
      <c r="BA31" s="25">
        <f t="shared" si="3"/>
        <v>0</v>
      </c>
    </row>
    <row r="32" spans="1:90" ht="42" customHeight="1" outlineLevel="1" x14ac:dyDescent="0.25">
      <c r="A32" s="7"/>
      <c r="B32" s="446" t="s">
        <v>116</v>
      </c>
      <c r="C32" s="447" t="s">
        <v>117</v>
      </c>
      <c r="D32" s="689" t="s">
        <v>93</v>
      </c>
      <c r="E32" s="423">
        <v>0</v>
      </c>
      <c r="F32" s="423">
        <v>0</v>
      </c>
      <c r="G32" s="423">
        <v>0</v>
      </c>
      <c r="H32" s="423">
        <v>0</v>
      </c>
      <c r="I32" s="423">
        <v>0</v>
      </c>
      <c r="J32" s="423">
        <v>0</v>
      </c>
      <c r="K32" s="423">
        <v>0</v>
      </c>
      <c r="L32" s="423">
        <v>0</v>
      </c>
      <c r="M32" s="423">
        <v>0</v>
      </c>
      <c r="N32" s="423">
        <v>0</v>
      </c>
      <c r="O32" s="423">
        <v>0</v>
      </c>
      <c r="P32" s="423">
        <v>0</v>
      </c>
      <c r="Q32" s="423">
        <v>0</v>
      </c>
      <c r="R32" s="423">
        <v>0</v>
      </c>
      <c r="S32" s="423">
        <v>0</v>
      </c>
      <c r="T32" s="423">
        <v>0</v>
      </c>
      <c r="U32" s="423">
        <v>0</v>
      </c>
      <c r="V32" s="423">
        <v>0</v>
      </c>
      <c r="W32" s="423">
        <v>0</v>
      </c>
      <c r="X32" s="423">
        <v>0</v>
      </c>
      <c r="Y32" s="423">
        <v>0</v>
      </c>
      <c r="Z32" s="423">
        <v>0</v>
      </c>
      <c r="AA32" s="423">
        <v>0</v>
      </c>
      <c r="AB32" s="423">
        <v>0</v>
      </c>
      <c r="AC32" s="423">
        <v>0</v>
      </c>
      <c r="AD32" s="423">
        <v>0</v>
      </c>
      <c r="AE32" s="423">
        <v>0</v>
      </c>
      <c r="AF32" s="423">
        <v>0</v>
      </c>
      <c r="AG32" s="423">
        <v>0</v>
      </c>
      <c r="AH32" s="423">
        <v>0</v>
      </c>
      <c r="AI32" s="423">
        <v>0</v>
      </c>
      <c r="AJ32" s="423">
        <v>0</v>
      </c>
      <c r="AK32" s="423">
        <v>0</v>
      </c>
      <c r="AL32" s="423">
        <v>0</v>
      </c>
      <c r="AM32" s="423">
        <v>0</v>
      </c>
      <c r="AN32" s="423">
        <v>0</v>
      </c>
      <c r="AO32" s="423">
        <v>0</v>
      </c>
      <c r="AP32" s="423">
        <v>0</v>
      </c>
      <c r="AQ32" s="423">
        <v>0</v>
      </c>
      <c r="AR32" s="423">
        <v>0</v>
      </c>
      <c r="AS32" s="423">
        <v>0</v>
      </c>
      <c r="AT32" s="423">
        <v>0</v>
      </c>
      <c r="AU32" s="423">
        <v>0</v>
      </c>
      <c r="AV32" s="423">
        <v>0</v>
      </c>
      <c r="AW32" s="427">
        <f>SUBTOTAL(9,AW33)</f>
        <v>0</v>
      </c>
      <c r="AX32" s="427">
        <f>SUBTOTAL(9,AX33)</f>
        <v>1.33</v>
      </c>
      <c r="AY32" s="423">
        <v>0</v>
      </c>
      <c r="AZ32" s="423">
        <v>0</v>
      </c>
      <c r="BA32" s="25">
        <f t="shared" si="3"/>
        <v>1.33</v>
      </c>
    </row>
    <row r="33" spans="1:72" s="961" customFormat="1" ht="33" customHeight="1" outlineLevel="1" x14ac:dyDescent="0.25">
      <c r="B33" s="963" t="s">
        <v>116</v>
      </c>
      <c r="C33" s="399" t="s">
        <v>1738</v>
      </c>
      <c r="D33" s="76" t="s">
        <v>1740</v>
      </c>
      <c r="E33" s="402"/>
      <c r="F33" s="402"/>
      <c r="G33" s="402"/>
      <c r="H33" s="402"/>
      <c r="I33" s="402"/>
      <c r="J33" s="402"/>
      <c r="K33" s="402"/>
      <c r="L33" s="402"/>
      <c r="M33" s="402"/>
      <c r="N33" s="402"/>
      <c r="O33" s="402"/>
      <c r="P33" s="402"/>
      <c r="Q33" s="402"/>
      <c r="R33" s="402"/>
      <c r="S33" s="402"/>
      <c r="T33" s="402"/>
      <c r="U33" s="402"/>
      <c r="V33" s="402"/>
      <c r="W33" s="402"/>
      <c r="X33" s="402"/>
      <c r="Y33" s="402"/>
      <c r="Z33" s="402"/>
      <c r="AA33" s="402"/>
      <c r="AB33" s="402"/>
      <c r="AC33" s="402"/>
      <c r="AD33" s="402"/>
      <c r="AE33" s="402"/>
      <c r="AF33" s="402"/>
      <c r="AG33" s="402"/>
      <c r="AH33" s="402"/>
      <c r="AI33" s="402"/>
      <c r="AJ33" s="402"/>
      <c r="AK33" s="402"/>
      <c r="AL33" s="402"/>
      <c r="AM33" s="402"/>
      <c r="AN33" s="402"/>
      <c r="AO33" s="402"/>
      <c r="AP33" s="402"/>
      <c r="AQ33" s="402"/>
      <c r="AR33" s="402"/>
      <c r="AS33" s="402"/>
      <c r="AT33" s="402"/>
      <c r="AU33" s="402"/>
      <c r="AV33" s="402"/>
      <c r="AW33" s="402">
        <v>0</v>
      </c>
      <c r="AX33" s="402">
        <f>'С № 2'!AY33</f>
        <v>1.33</v>
      </c>
      <c r="AY33" s="402"/>
      <c r="AZ33" s="402"/>
      <c r="BA33" s="27"/>
      <c r="BB33" s="4"/>
      <c r="BC33" s="4"/>
      <c r="BD33" s="4"/>
      <c r="BE33" s="4"/>
      <c r="BF33" s="4"/>
      <c r="BG33" s="4"/>
      <c r="BH33" s="4"/>
    </row>
    <row r="34" spans="1:72" ht="48" customHeight="1" outlineLevel="1" x14ac:dyDescent="0.25">
      <c r="A34" s="7"/>
      <c r="B34" s="688" t="s">
        <v>118</v>
      </c>
      <c r="C34" s="445" t="s">
        <v>119</v>
      </c>
      <c r="D34" s="688" t="s">
        <v>93</v>
      </c>
      <c r="E34" s="458">
        <v>0</v>
      </c>
      <c r="F34" s="458"/>
      <c r="G34" s="458">
        <v>0</v>
      </c>
      <c r="H34" s="458"/>
      <c r="I34" s="458">
        <v>0</v>
      </c>
      <c r="J34" s="458"/>
      <c r="K34" s="458">
        <v>0</v>
      </c>
      <c r="L34" s="458"/>
      <c r="M34" s="458">
        <v>0</v>
      </c>
      <c r="N34" s="458"/>
      <c r="O34" s="458">
        <v>0</v>
      </c>
      <c r="P34" s="458"/>
      <c r="Q34" s="458">
        <v>0</v>
      </c>
      <c r="R34" s="458"/>
      <c r="S34" s="458">
        <v>0</v>
      </c>
      <c r="T34" s="458"/>
      <c r="U34" s="458">
        <v>0</v>
      </c>
      <c r="V34" s="458"/>
      <c r="W34" s="458">
        <v>0</v>
      </c>
      <c r="X34" s="458"/>
      <c r="Y34" s="458">
        <v>0</v>
      </c>
      <c r="Z34" s="458"/>
      <c r="AA34" s="458">
        <v>0</v>
      </c>
      <c r="AB34" s="458"/>
      <c r="AC34" s="458">
        <v>0</v>
      </c>
      <c r="AD34" s="458"/>
      <c r="AE34" s="458">
        <v>0</v>
      </c>
      <c r="AF34" s="458"/>
      <c r="AG34" s="458">
        <v>0</v>
      </c>
      <c r="AH34" s="458"/>
      <c r="AI34" s="458">
        <v>0</v>
      </c>
      <c r="AJ34" s="458"/>
      <c r="AK34" s="458">
        <v>0</v>
      </c>
      <c r="AL34" s="458"/>
      <c r="AM34" s="458">
        <v>0</v>
      </c>
      <c r="AN34" s="458"/>
      <c r="AO34" s="458">
        <v>0</v>
      </c>
      <c r="AP34" s="458"/>
      <c r="AQ34" s="458">
        <v>0</v>
      </c>
      <c r="AR34" s="458"/>
      <c r="AS34" s="458">
        <v>0</v>
      </c>
      <c r="AT34" s="458"/>
      <c r="AU34" s="458">
        <v>0</v>
      </c>
      <c r="AV34" s="458"/>
      <c r="AW34" s="458">
        <v>0</v>
      </c>
      <c r="AX34" s="458"/>
      <c r="AY34" s="458">
        <v>0</v>
      </c>
      <c r="AZ34" s="478"/>
      <c r="BA34" s="25">
        <f t="shared" si="3"/>
        <v>0</v>
      </c>
    </row>
    <row r="35" spans="1:72" ht="42" customHeight="1" outlineLevel="1" x14ac:dyDescent="0.25">
      <c r="A35" s="7"/>
      <c r="B35" s="447" t="s">
        <v>120</v>
      </c>
      <c r="C35" s="447" t="s">
        <v>121</v>
      </c>
      <c r="D35" s="690" t="s">
        <v>93</v>
      </c>
      <c r="E35" s="423">
        <v>0</v>
      </c>
      <c r="F35" s="423">
        <v>0</v>
      </c>
      <c r="G35" s="423">
        <v>0</v>
      </c>
      <c r="H35" s="423">
        <v>0</v>
      </c>
      <c r="I35" s="423">
        <v>0</v>
      </c>
      <c r="J35" s="423">
        <v>0</v>
      </c>
      <c r="K35" s="423">
        <v>0</v>
      </c>
      <c r="L35" s="423">
        <v>0</v>
      </c>
      <c r="M35" s="423">
        <v>0</v>
      </c>
      <c r="N35" s="423">
        <v>0</v>
      </c>
      <c r="O35" s="423">
        <v>0</v>
      </c>
      <c r="P35" s="423">
        <v>0</v>
      </c>
      <c r="Q35" s="423">
        <v>0</v>
      </c>
      <c r="R35" s="423">
        <v>0</v>
      </c>
      <c r="S35" s="423">
        <v>0</v>
      </c>
      <c r="T35" s="423">
        <v>0</v>
      </c>
      <c r="U35" s="423">
        <v>0</v>
      </c>
      <c r="V35" s="423">
        <v>0</v>
      </c>
      <c r="W35" s="423">
        <v>0</v>
      </c>
      <c r="X35" s="423">
        <v>0</v>
      </c>
      <c r="Y35" s="423">
        <v>0</v>
      </c>
      <c r="Z35" s="423">
        <v>0</v>
      </c>
      <c r="AA35" s="423">
        <v>0</v>
      </c>
      <c r="AB35" s="423">
        <v>0</v>
      </c>
      <c r="AC35" s="423">
        <v>0</v>
      </c>
      <c r="AD35" s="423">
        <v>0</v>
      </c>
      <c r="AE35" s="423">
        <v>0</v>
      </c>
      <c r="AF35" s="423">
        <v>0</v>
      </c>
      <c r="AG35" s="423">
        <v>0</v>
      </c>
      <c r="AH35" s="423">
        <v>0</v>
      </c>
      <c r="AI35" s="423">
        <v>0</v>
      </c>
      <c r="AJ35" s="423">
        <v>0</v>
      </c>
      <c r="AK35" s="423">
        <v>0</v>
      </c>
      <c r="AL35" s="423">
        <v>0</v>
      </c>
      <c r="AM35" s="423">
        <v>0</v>
      </c>
      <c r="AN35" s="423">
        <v>0</v>
      </c>
      <c r="AO35" s="423">
        <v>0</v>
      </c>
      <c r="AP35" s="423">
        <v>0</v>
      </c>
      <c r="AQ35" s="423">
        <v>0</v>
      </c>
      <c r="AR35" s="423">
        <v>0</v>
      </c>
      <c r="AS35" s="423">
        <v>0</v>
      </c>
      <c r="AT35" s="423">
        <v>0</v>
      </c>
      <c r="AU35" s="423">
        <v>0</v>
      </c>
      <c r="AV35" s="423">
        <v>0</v>
      </c>
      <c r="AW35" s="423">
        <v>0</v>
      </c>
      <c r="AX35" s="423">
        <v>0</v>
      </c>
      <c r="AY35" s="423">
        <v>0</v>
      </c>
      <c r="AZ35" s="423">
        <v>0</v>
      </c>
      <c r="BA35" s="25">
        <f t="shared" si="3"/>
        <v>0</v>
      </c>
    </row>
    <row r="36" spans="1:72" ht="42" customHeight="1" outlineLevel="1" x14ac:dyDescent="0.25">
      <c r="A36" s="7"/>
      <c r="B36" s="446" t="s">
        <v>122</v>
      </c>
      <c r="C36" s="447" t="s">
        <v>123</v>
      </c>
      <c r="D36" s="690" t="s">
        <v>93</v>
      </c>
      <c r="E36" s="423">
        <v>0</v>
      </c>
      <c r="F36" s="423">
        <v>0</v>
      </c>
      <c r="G36" s="423">
        <v>0</v>
      </c>
      <c r="H36" s="423">
        <v>0</v>
      </c>
      <c r="I36" s="423">
        <v>0</v>
      </c>
      <c r="J36" s="423">
        <v>0</v>
      </c>
      <c r="K36" s="423">
        <v>0</v>
      </c>
      <c r="L36" s="423">
        <v>0</v>
      </c>
      <c r="M36" s="423">
        <v>0</v>
      </c>
      <c r="N36" s="423">
        <v>0</v>
      </c>
      <c r="O36" s="423">
        <v>0</v>
      </c>
      <c r="P36" s="423">
        <v>0</v>
      </c>
      <c r="Q36" s="423">
        <v>0</v>
      </c>
      <c r="R36" s="423">
        <v>0</v>
      </c>
      <c r="S36" s="423">
        <v>0</v>
      </c>
      <c r="T36" s="423">
        <v>0</v>
      </c>
      <c r="U36" s="423">
        <v>0</v>
      </c>
      <c r="V36" s="423">
        <v>0</v>
      </c>
      <c r="W36" s="423">
        <v>0</v>
      </c>
      <c r="X36" s="423">
        <v>0</v>
      </c>
      <c r="Y36" s="423">
        <v>0</v>
      </c>
      <c r="Z36" s="423">
        <v>0</v>
      </c>
      <c r="AA36" s="423">
        <v>0</v>
      </c>
      <c r="AB36" s="423">
        <v>0</v>
      </c>
      <c r="AC36" s="423">
        <v>0</v>
      </c>
      <c r="AD36" s="423">
        <v>0</v>
      </c>
      <c r="AE36" s="423">
        <v>0</v>
      </c>
      <c r="AF36" s="423">
        <v>0</v>
      </c>
      <c r="AG36" s="423">
        <v>0</v>
      </c>
      <c r="AH36" s="423">
        <v>0</v>
      </c>
      <c r="AI36" s="423">
        <v>0</v>
      </c>
      <c r="AJ36" s="423">
        <v>0</v>
      </c>
      <c r="AK36" s="423">
        <v>0</v>
      </c>
      <c r="AL36" s="423">
        <v>0</v>
      </c>
      <c r="AM36" s="423">
        <v>0</v>
      </c>
      <c r="AN36" s="423">
        <v>0</v>
      </c>
      <c r="AO36" s="423">
        <v>0</v>
      </c>
      <c r="AP36" s="423">
        <v>0</v>
      </c>
      <c r="AQ36" s="423">
        <v>0</v>
      </c>
      <c r="AR36" s="423">
        <v>0</v>
      </c>
      <c r="AS36" s="423">
        <v>0</v>
      </c>
      <c r="AT36" s="423">
        <v>0</v>
      </c>
      <c r="AU36" s="423">
        <v>0</v>
      </c>
      <c r="AV36" s="423">
        <v>0</v>
      </c>
      <c r="AW36" s="423">
        <v>0</v>
      </c>
      <c r="AX36" s="423">
        <v>0</v>
      </c>
      <c r="AY36" s="423">
        <v>0</v>
      </c>
      <c r="AZ36" s="423">
        <v>0</v>
      </c>
      <c r="BA36" s="25">
        <f t="shared" si="3"/>
        <v>0</v>
      </c>
    </row>
    <row r="37" spans="1:72" ht="48" customHeight="1" outlineLevel="1" x14ac:dyDescent="0.25">
      <c r="A37" s="7"/>
      <c r="B37" s="688" t="s">
        <v>124</v>
      </c>
      <c r="C37" s="688" t="s">
        <v>125</v>
      </c>
      <c r="D37" s="688" t="s">
        <v>93</v>
      </c>
      <c r="E37" s="396">
        <v>0</v>
      </c>
      <c r="F37" s="396">
        <v>0</v>
      </c>
      <c r="G37" s="396">
        <v>0</v>
      </c>
      <c r="H37" s="396">
        <v>0</v>
      </c>
      <c r="I37" s="396">
        <v>0</v>
      </c>
      <c r="J37" s="396">
        <v>0</v>
      </c>
      <c r="K37" s="396">
        <v>0</v>
      </c>
      <c r="L37" s="396">
        <v>0</v>
      </c>
      <c r="M37" s="396">
        <v>0</v>
      </c>
      <c r="N37" s="396">
        <v>0</v>
      </c>
      <c r="O37" s="396">
        <v>0</v>
      </c>
      <c r="P37" s="396">
        <v>0</v>
      </c>
      <c r="Q37" s="396">
        <v>0</v>
      </c>
      <c r="R37" s="396">
        <v>0</v>
      </c>
      <c r="S37" s="396">
        <v>0</v>
      </c>
      <c r="T37" s="396">
        <v>0</v>
      </c>
      <c r="U37" s="396">
        <v>0</v>
      </c>
      <c r="V37" s="396">
        <v>0</v>
      </c>
      <c r="W37" s="396">
        <v>0</v>
      </c>
      <c r="X37" s="396">
        <v>0</v>
      </c>
      <c r="Y37" s="396">
        <v>0</v>
      </c>
      <c r="Z37" s="396">
        <v>0</v>
      </c>
      <c r="AA37" s="396">
        <v>0</v>
      </c>
      <c r="AB37" s="396">
        <v>0</v>
      </c>
      <c r="AC37" s="396">
        <v>0</v>
      </c>
      <c r="AD37" s="396">
        <v>0</v>
      </c>
      <c r="AE37" s="396">
        <v>0</v>
      </c>
      <c r="AF37" s="396">
        <v>0</v>
      </c>
      <c r="AG37" s="396">
        <v>0</v>
      </c>
      <c r="AH37" s="396">
        <v>0</v>
      </c>
      <c r="AI37" s="396">
        <v>0</v>
      </c>
      <c r="AJ37" s="396">
        <v>0</v>
      </c>
      <c r="AK37" s="396">
        <v>0</v>
      </c>
      <c r="AL37" s="396">
        <v>0</v>
      </c>
      <c r="AM37" s="396">
        <v>0</v>
      </c>
      <c r="AN37" s="396">
        <v>0</v>
      </c>
      <c r="AO37" s="396">
        <v>0</v>
      </c>
      <c r="AP37" s="396">
        <v>0</v>
      </c>
      <c r="AQ37" s="396">
        <v>0</v>
      </c>
      <c r="AR37" s="396">
        <v>0</v>
      </c>
      <c r="AS37" s="396">
        <v>0</v>
      </c>
      <c r="AT37" s="396">
        <v>0</v>
      </c>
      <c r="AU37" s="396">
        <v>0</v>
      </c>
      <c r="AV37" s="396">
        <v>0</v>
      </c>
      <c r="AW37" s="396">
        <v>0</v>
      </c>
      <c r="AX37" s="396">
        <v>0</v>
      </c>
      <c r="AY37" s="396">
        <v>0</v>
      </c>
      <c r="AZ37" s="396">
        <v>0</v>
      </c>
      <c r="BA37" s="25">
        <f t="shared" si="3"/>
        <v>0</v>
      </c>
    </row>
    <row r="38" spans="1:72" ht="48" customHeight="1" outlineLevel="1" x14ac:dyDescent="0.25">
      <c r="A38" s="7"/>
      <c r="B38" s="691" t="s">
        <v>126</v>
      </c>
      <c r="C38" s="688" t="s">
        <v>127</v>
      </c>
      <c r="D38" s="688" t="s">
        <v>93</v>
      </c>
      <c r="E38" s="396">
        <f>SUBTOTAL(9,E39:E40)</f>
        <v>0</v>
      </c>
      <c r="F38" s="396">
        <f t="shared" ref="F38:AZ38" si="11">SUBTOTAL(9,F39:F40)</f>
        <v>0</v>
      </c>
      <c r="G38" s="396">
        <f t="shared" si="11"/>
        <v>0</v>
      </c>
      <c r="H38" s="396">
        <f t="shared" si="11"/>
        <v>0</v>
      </c>
      <c r="I38" s="396">
        <f t="shared" si="11"/>
        <v>0</v>
      </c>
      <c r="J38" s="396">
        <f t="shared" si="11"/>
        <v>0</v>
      </c>
      <c r="K38" s="396">
        <f t="shared" si="11"/>
        <v>0</v>
      </c>
      <c r="L38" s="396">
        <f t="shared" si="11"/>
        <v>0</v>
      </c>
      <c r="M38" s="396">
        <f t="shared" si="11"/>
        <v>0</v>
      </c>
      <c r="N38" s="396">
        <f t="shared" si="11"/>
        <v>0</v>
      </c>
      <c r="O38" s="396">
        <f t="shared" si="11"/>
        <v>0</v>
      </c>
      <c r="P38" s="396">
        <f t="shared" si="11"/>
        <v>0</v>
      </c>
      <c r="Q38" s="396">
        <f t="shared" si="11"/>
        <v>0</v>
      </c>
      <c r="R38" s="396">
        <f t="shared" si="11"/>
        <v>0</v>
      </c>
      <c r="S38" s="396">
        <f t="shared" si="11"/>
        <v>0</v>
      </c>
      <c r="T38" s="396">
        <f t="shared" si="11"/>
        <v>0</v>
      </c>
      <c r="U38" s="396">
        <f t="shared" si="11"/>
        <v>0</v>
      </c>
      <c r="V38" s="396">
        <f t="shared" si="11"/>
        <v>0</v>
      </c>
      <c r="W38" s="396">
        <f t="shared" si="11"/>
        <v>0</v>
      </c>
      <c r="X38" s="396">
        <f t="shared" si="11"/>
        <v>0</v>
      </c>
      <c r="Y38" s="396">
        <f t="shared" si="11"/>
        <v>0</v>
      </c>
      <c r="Z38" s="396">
        <f t="shared" si="11"/>
        <v>0</v>
      </c>
      <c r="AA38" s="396">
        <f t="shared" si="11"/>
        <v>0</v>
      </c>
      <c r="AB38" s="396">
        <f t="shared" si="11"/>
        <v>0</v>
      </c>
      <c r="AC38" s="396">
        <f t="shared" si="11"/>
        <v>0</v>
      </c>
      <c r="AD38" s="396">
        <f t="shared" si="11"/>
        <v>0</v>
      </c>
      <c r="AE38" s="396">
        <f t="shared" si="11"/>
        <v>0</v>
      </c>
      <c r="AF38" s="396">
        <f t="shared" si="11"/>
        <v>0</v>
      </c>
      <c r="AG38" s="396">
        <f t="shared" si="11"/>
        <v>0</v>
      </c>
      <c r="AH38" s="396">
        <f t="shared" si="11"/>
        <v>0</v>
      </c>
      <c r="AI38" s="396">
        <f t="shared" si="11"/>
        <v>0</v>
      </c>
      <c r="AJ38" s="396">
        <f t="shared" si="11"/>
        <v>0</v>
      </c>
      <c r="AK38" s="396">
        <f t="shared" si="11"/>
        <v>0</v>
      </c>
      <c r="AL38" s="396">
        <f t="shared" si="11"/>
        <v>0</v>
      </c>
      <c r="AM38" s="396">
        <f t="shared" si="11"/>
        <v>0</v>
      </c>
      <c r="AN38" s="396">
        <f t="shared" si="11"/>
        <v>0</v>
      </c>
      <c r="AO38" s="396">
        <f t="shared" si="11"/>
        <v>0</v>
      </c>
      <c r="AP38" s="396">
        <f t="shared" si="11"/>
        <v>0</v>
      </c>
      <c r="AQ38" s="396">
        <f t="shared" si="11"/>
        <v>0</v>
      </c>
      <c r="AR38" s="396">
        <f t="shared" si="11"/>
        <v>0</v>
      </c>
      <c r="AS38" s="396">
        <f t="shared" si="11"/>
        <v>0</v>
      </c>
      <c r="AT38" s="396">
        <f t="shared" si="11"/>
        <v>0</v>
      </c>
      <c r="AU38" s="396">
        <f t="shared" si="11"/>
        <v>0</v>
      </c>
      <c r="AV38" s="396">
        <f t="shared" si="11"/>
        <v>0</v>
      </c>
      <c r="AW38" s="396">
        <f t="shared" si="11"/>
        <v>0</v>
      </c>
      <c r="AX38" s="396">
        <f t="shared" si="11"/>
        <v>0</v>
      </c>
      <c r="AY38" s="396">
        <f t="shared" si="11"/>
        <v>0</v>
      </c>
      <c r="AZ38" s="396">
        <f t="shared" si="11"/>
        <v>0</v>
      </c>
      <c r="BA38" s="25">
        <f t="shared" si="3"/>
        <v>0</v>
      </c>
    </row>
    <row r="39" spans="1:72" s="685" customFormat="1" ht="42" customHeight="1" outlineLevel="1" x14ac:dyDescent="0.25">
      <c r="B39" s="699" t="s">
        <v>283</v>
      </c>
      <c r="C39" s="701" t="s">
        <v>284</v>
      </c>
      <c r="D39" s="444" t="s">
        <v>93</v>
      </c>
      <c r="E39" s="700"/>
      <c r="F39" s="700"/>
      <c r="G39" s="700"/>
      <c r="H39" s="700"/>
      <c r="I39" s="700"/>
      <c r="J39" s="700"/>
      <c r="K39" s="700"/>
      <c r="L39" s="700"/>
      <c r="M39" s="700"/>
      <c r="N39" s="700"/>
      <c r="O39" s="700"/>
      <c r="P39" s="700"/>
      <c r="Q39" s="700"/>
      <c r="R39" s="700"/>
      <c r="S39" s="700"/>
      <c r="T39" s="700"/>
      <c r="U39" s="700"/>
      <c r="V39" s="700"/>
      <c r="W39" s="700"/>
      <c r="X39" s="700"/>
      <c r="Y39" s="700"/>
      <c r="Z39" s="700"/>
      <c r="AA39" s="700"/>
      <c r="AB39" s="700"/>
      <c r="AC39" s="700"/>
      <c r="AD39" s="700"/>
      <c r="AE39" s="700"/>
      <c r="AF39" s="700"/>
      <c r="AG39" s="700"/>
      <c r="AH39" s="700"/>
      <c r="AI39" s="700"/>
      <c r="AJ39" s="700"/>
      <c r="AK39" s="700"/>
      <c r="AL39" s="700"/>
      <c r="AM39" s="700"/>
      <c r="AN39" s="700"/>
      <c r="AO39" s="700"/>
      <c r="AP39" s="700"/>
      <c r="AQ39" s="700"/>
      <c r="AR39" s="700"/>
      <c r="AS39" s="700"/>
      <c r="AT39" s="700"/>
      <c r="AU39" s="700"/>
      <c r="AV39" s="700"/>
      <c r="AW39" s="700"/>
      <c r="AX39" s="700"/>
      <c r="AY39" s="700"/>
      <c r="AZ39" s="700"/>
      <c r="BA39" s="27"/>
      <c r="BB39" s="4"/>
      <c r="BC39" s="4"/>
      <c r="BD39" s="4"/>
      <c r="BE39" s="4"/>
      <c r="BF39" s="4"/>
      <c r="BG39" s="4"/>
      <c r="BH39" s="4"/>
    </row>
    <row r="40" spans="1:72" s="26" customFormat="1" ht="42" customHeight="1" outlineLevel="1" x14ac:dyDescent="0.25">
      <c r="A40" s="7"/>
      <c r="B40" s="421" t="s">
        <v>128</v>
      </c>
      <c r="C40" s="422" t="s">
        <v>129</v>
      </c>
      <c r="D40" s="444" t="s">
        <v>93</v>
      </c>
      <c r="E40" s="423">
        <v>0</v>
      </c>
      <c r="F40" s="423">
        <v>0</v>
      </c>
      <c r="G40" s="423">
        <v>0</v>
      </c>
      <c r="H40" s="423">
        <v>0</v>
      </c>
      <c r="I40" s="423">
        <v>0</v>
      </c>
      <c r="J40" s="423">
        <v>0</v>
      </c>
      <c r="K40" s="423">
        <v>0</v>
      </c>
      <c r="L40" s="423">
        <v>0</v>
      </c>
      <c r="M40" s="423">
        <v>0</v>
      </c>
      <c r="N40" s="423">
        <v>0</v>
      </c>
      <c r="O40" s="423">
        <v>0</v>
      </c>
      <c r="P40" s="423">
        <v>0</v>
      </c>
      <c r="Q40" s="423">
        <v>0</v>
      </c>
      <c r="R40" s="423">
        <v>0</v>
      </c>
      <c r="S40" s="423">
        <v>0</v>
      </c>
      <c r="T40" s="423">
        <v>0</v>
      </c>
      <c r="U40" s="423">
        <v>0</v>
      </c>
      <c r="V40" s="423">
        <v>0</v>
      </c>
      <c r="W40" s="423">
        <v>0</v>
      </c>
      <c r="X40" s="423">
        <v>0</v>
      </c>
      <c r="Y40" s="423">
        <v>0</v>
      </c>
      <c r="Z40" s="423">
        <v>0</v>
      </c>
      <c r="AA40" s="423">
        <v>0</v>
      </c>
      <c r="AB40" s="423">
        <v>0</v>
      </c>
      <c r="AC40" s="423">
        <v>0</v>
      </c>
      <c r="AD40" s="423">
        <v>0</v>
      </c>
      <c r="AE40" s="423">
        <v>0</v>
      </c>
      <c r="AF40" s="423">
        <v>0</v>
      </c>
      <c r="AG40" s="423">
        <v>0</v>
      </c>
      <c r="AH40" s="423">
        <v>0</v>
      </c>
      <c r="AI40" s="423">
        <v>0</v>
      </c>
      <c r="AJ40" s="423">
        <v>0</v>
      </c>
      <c r="AK40" s="423">
        <v>0</v>
      </c>
      <c r="AL40" s="423">
        <v>0</v>
      </c>
      <c r="AM40" s="423">
        <v>0</v>
      </c>
      <c r="AN40" s="423">
        <v>0</v>
      </c>
      <c r="AO40" s="423">
        <v>0</v>
      </c>
      <c r="AP40" s="423">
        <v>0</v>
      </c>
      <c r="AQ40" s="423">
        <v>0</v>
      </c>
      <c r="AR40" s="423">
        <v>0</v>
      </c>
      <c r="AS40" s="423">
        <v>0</v>
      </c>
      <c r="AT40" s="423">
        <v>0</v>
      </c>
      <c r="AU40" s="423">
        <v>0</v>
      </c>
      <c r="AV40" s="423">
        <v>0</v>
      </c>
      <c r="AW40" s="423">
        <v>0</v>
      </c>
      <c r="AX40" s="423">
        <v>0</v>
      </c>
      <c r="AY40" s="423">
        <v>0</v>
      </c>
      <c r="AZ40" s="423">
        <v>0</v>
      </c>
      <c r="BA40" s="25">
        <f t="shared" si="3"/>
        <v>0</v>
      </c>
      <c r="BB40" s="8"/>
      <c r="BC40" s="8"/>
      <c r="BD40" s="8"/>
      <c r="BE40" s="8"/>
      <c r="BF40" s="8"/>
      <c r="BG40" s="8"/>
      <c r="BH40" s="8"/>
      <c r="BI40" s="7"/>
      <c r="BJ40" s="7"/>
      <c r="BK40" s="7"/>
      <c r="BL40" s="7"/>
      <c r="BM40" s="7"/>
      <c r="BN40" s="7"/>
      <c r="BO40" s="7"/>
      <c r="BP40" s="7"/>
      <c r="BQ40" s="7"/>
      <c r="BR40" s="7"/>
      <c r="BS40" s="7"/>
      <c r="BT40" s="7"/>
    </row>
    <row r="41" spans="1:72" s="26" customFormat="1" ht="48" customHeight="1" outlineLevel="1" x14ac:dyDescent="0.25">
      <c r="A41" s="7"/>
      <c r="B41" s="394" t="s">
        <v>130</v>
      </c>
      <c r="C41" s="395" t="s">
        <v>131</v>
      </c>
      <c r="D41" s="441" t="s">
        <v>93</v>
      </c>
      <c r="E41" s="458">
        <f t="shared" ref="E41:AZ41" si="12">E42+E48+E51</f>
        <v>0</v>
      </c>
      <c r="F41" s="458">
        <f t="shared" si="12"/>
        <v>0</v>
      </c>
      <c r="G41" s="458">
        <f t="shared" si="12"/>
        <v>0</v>
      </c>
      <c r="H41" s="458">
        <f t="shared" si="12"/>
        <v>0</v>
      </c>
      <c r="I41" s="458">
        <f t="shared" si="12"/>
        <v>0</v>
      </c>
      <c r="J41" s="458">
        <f t="shared" si="12"/>
        <v>0</v>
      </c>
      <c r="K41" s="458">
        <f t="shared" si="12"/>
        <v>0</v>
      </c>
      <c r="L41" s="458">
        <f t="shared" si="12"/>
        <v>0</v>
      </c>
      <c r="M41" s="458">
        <f t="shared" si="12"/>
        <v>0</v>
      </c>
      <c r="N41" s="458">
        <f t="shared" si="12"/>
        <v>0</v>
      </c>
      <c r="O41" s="458">
        <f t="shared" si="12"/>
        <v>0</v>
      </c>
      <c r="P41" s="458">
        <f t="shared" si="12"/>
        <v>0</v>
      </c>
      <c r="Q41" s="458">
        <f t="shared" si="12"/>
        <v>0</v>
      </c>
      <c r="R41" s="458">
        <f t="shared" si="12"/>
        <v>0</v>
      </c>
      <c r="S41" s="458">
        <f t="shared" si="12"/>
        <v>0</v>
      </c>
      <c r="T41" s="458">
        <f t="shared" si="12"/>
        <v>0</v>
      </c>
      <c r="U41" s="405">
        <f t="shared" si="12"/>
        <v>0</v>
      </c>
      <c r="V41" s="458">
        <f t="shared" si="12"/>
        <v>0</v>
      </c>
      <c r="W41" s="458">
        <f t="shared" si="12"/>
        <v>0</v>
      </c>
      <c r="X41" s="458">
        <f t="shared" si="12"/>
        <v>0</v>
      </c>
      <c r="Y41" s="405">
        <f t="shared" si="12"/>
        <v>0</v>
      </c>
      <c r="Z41" s="405">
        <f t="shared" si="12"/>
        <v>0</v>
      </c>
      <c r="AA41" s="458">
        <f t="shared" si="12"/>
        <v>0</v>
      </c>
      <c r="AB41" s="458">
        <f t="shared" si="12"/>
        <v>0</v>
      </c>
      <c r="AC41" s="458">
        <f t="shared" si="12"/>
        <v>0</v>
      </c>
      <c r="AD41" s="458">
        <f t="shared" si="12"/>
        <v>0</v>
      </c>
      <c r="AE41" s="458">
        <f t="shared" si="12"/>
        <v>0</v>
      </c>
      <c r="AF41" s="458">
        <f t="shared" si="12"/>
        <v>0</v>
      </c>
      <c r="AG41" s="458">
        <f t="shared" si="12"/>
        <v>0</v>
      </c>
      <c r="AH41" s="458">
        <f t="shared" si="12"/>
        <v>0</v>
      </c>
      <c r="AI41" s="458">
        <f t="shared" si="12"/>
        <v>0</v>
      </c>
      <c r="AJ41" s="458">
        <f t="shared" si="12"/>
        <v>0</v>
      </c>
      <c r="AK41" s="458">
        <f t="shared" si="12"/>
        <v>0</v>
      </c>
      <c r="AL41" s="458">
        <f t="shared" si="12"/>
        <v>0</v>
      </c>
      <c r="AM41" s="458">
        <f t="shared" si="12"/>
        <v>0</v>
      </c>
      <c r="AN41" s="458">
        <f t="shared" si="12"/>
        <v>0</v>
      </c>
      <c r="AO41" s="405">
        <f t="shared" si="12"/>
        <v>0</v>
      </c>
      <c r="AP41" s="405">
        <f t="shared" si="12"/>
        <v>0</v>
      </c>
      <c r="AQ41" s="458">
        <f t="shared" si="12"/>
        <v>0</v>
      </c>
      <c r="AR41" s="458">
        <f t="shared" si="12"/>
        <v>0</v>
      </c>
      <c r="AS41" s="405">
        <f t="shared" si="12"/>
        <v>0</v>
      </c>
      <c r="AT41" s="405">
        <f t="shared" si="12"/>
        <v>0</v>
      </c>
      <c r="AU41" s="458">
        <f t="shared" si="12"/>
        <v>0</v>
      </c>
      <c r="AV41" s="458">
        <f t="shared" si="12"/>
        <v>0</v>
      </c>
      <c r="AW41" s="405">
        <f t="shared" si="12"/>
        <v>2.9409999999999998</v>
      </c>
      <c r="AX41" s="405">
        <f t="shared" si="12"/>
        <v>15.956</v>
      </c>
      <c r="AY41" s="458">
        <f t="shared" si="12"/>
        <v>0</v>
      </c>
      <c r="AZ41" s="458">
        <f t="shared" si="12"/>
        <v>0</v>
      </c>
      <c r="BA41" s="25">
        <f t="shared" si="3"/>
        <v>15.956</v>
      </c>
      <c r="BB41" s="8"/>
      <c r="BC41" s="8"/>
      <c r="BD41" s="8"/>
      <c r="BE41" s="8"/>
      <c r="BF41" s="8"/>
      <c r="BG41" s="8"/>
      <c r="BH41" s="8"/>
      <c r="BI41" s="7"/>
      <c r="BJ41" s="7"/>
      <c r="BK41" s="7"/>
      <c r="BL41" s="7"/>
      <c r="BM41" s="7"/>
      <c r="BN41" s="7"/>
      <c r="BO41" s="7"/>
      <c r="BP41" s="7"/>
      <c r="BQ41" s="7"/>
      <c r="BR41" s="7"/>
      <c r="BS41" s="7"/>
      <c r="BT41" s="7"/>
    </row>
    <row r="42" spans="1:72" s="26" customFormat="1" ht="48" customHeight="1" outlineLevel="1" x14ac:dyDescent="0.25">
      <c r="A42" s="7"/>
      <c r="B42" s="394" t="s">
        <v>132</v>
      </c>
      <c r="C42" s="395" t="s">
        <v>133</v>
      </c>
      <c r="D42" s="394" t="s">
        <v>93</v>
      </c>
      <c r="E42" s="458">
        <f t="shared" ref="E42:AZ42" si="13">E43+E45</f>
        <v>0</v>
      </c>
      <c r="F42" s="458">
        <f t="shared" si="13"/>
        <v>0</v>
      </c>
      <c r="G42" s="458">
        <f t="shared" si="13"/>
        <v>0</v>
      </c>
      <c r="H42" s="458">
        <f t="shared" si="13"/>
        <v>0</v>
      </c>
      <c r="I42" s="458">
        <f t="shared" si="13"/>
        <v>0</v>
      </c>
      <c r="J42" s="458">
        <f t="shared" si="13"/>
        <v>0</v>
      </c>
      <c r="K42" s="458">
        <f t="shared" si="13"/>
        <v>0</v>
      </c>
      <c r="L42" s="458">
        <f t="shared" si="13"/>
        <v>0</v>
      </c>
      <c r="M42" s="458">
        <f t="shared" si="13"/>
        <v>0</v>
      </c>
      <c r="N42" s="458">
        <f t="shared" si="13"/>
        <v>0</v>
      </c>
      <c r="O42" s="458">
        <f t="shared" si="13"/>
        <v>0</v>
      </c>
      <c r="P42" s="458">
        <f t="shared" si="13"/>
        <v>0</v>
      </c>
      <c r="Q42" s="458">
        <f t="shared" si="13"/>
        <v>0</v>
      </c>
      <c r="R42" s="458">
        <f t="shared" si="13"/>
        <v>0</v>
      </c>
      <c r="S42" s="458">
        <f t="shared" si="13"/>
        <v>0</v>
      </c>
      <c r="T42" s="458">
        <f t="shared" si="13"/>
        <v>0</v>
      </c>
      <c r="U42" s="405">
        <f t="shared" si="13"/>
        <v>0</v>
      </c>
      <c r="V42" s="458">
        <f t="shared" si="13"/>
        <v>0</v>
      </c>
      <c r="W42" s="458">
        <f t="shared" si="13"/>
        <v>0</v>
      </c>
      <c r="X42" s="458">
        <f t="shared" si="13"/>
        <v>0</v>
      </c>
      <c r="Y42" s="405">
        <f t="shared" si="13"/>
        <v>0</v>
      </c>
      <c r="Z42" s="405">
        <f t="shared" si="13"/>
        <v>0</v>
      </c>
      <c r="AA42" s="458">
        <f t="shared" si="13"/>
        <v>0</v>
      </c>
      <c r="AB42" s="458">
        <f t="shared" si="13"/>
        <v>0</v>
      </c>
      <c r="AC42" s="458">
        <f t="shared" si="13"/>
        <v>0</v>
      </c>
      <c r="AD42" s="458">
        <f t="shared" si="13"/>
        <v>0</v>
      </c>
      <c r="AE42" s="458">
        <f t="shared" si="13"/>
        <v>0</v>
      </c>
      <c r="AF42" s="458">
        <f t="shared" si="13"/>
        <v>0</v>
      </c>
      <c r="AG42" s="458">
        <f t="shared" si="13"/>
        <v>0</v>
      </c>
      <c r="AH42" s="458">
        <f t="shared" si="13"/>
        <v>0</v>
      </c>
      <c r="AI42" s="458">
        <f t="shared" si="13"/>
        <v>0</v>
      </c>
      <c r="AJ42" s="458">
        <f t="shared" si="13"/>
        <v>0</v>
      </c>
      <c r="AK42" s="458">
        <f t="shared" si="13"/>
        <v>0</v>
      </c>
      <c r="AL42" s="458">
        <f t="shared" si="13"/>
        <v>0</v>
      </c>
      <c r="AM42" s="458">
        <f t="shared" si="13"/>
        <v>0</v>
      </c>
      <c r="AN42" s="458">
        <f t="shared" si="13"/>
        <v>0</v>
      </c>
      <c r="AO42" s="405">
        <f t="shared" si="13"/>
        <v>0</v>
      </c>
      <c r="AP42" s="405">
        <f t="shared" si="13"/>
        <v>0</v>
      </c>
      <c r="AQ42" s="458">
        <f t="shared" si="13"/>
        <v>0</v>
      </c>
      <c r="AR42" s="458">
        <f t="shared" si="13"/>
        <v>0</v>
      </c>
      <c r="AS42" s="405">
        <f t="shared" si="13"/>
        <v>0</v>
      </c>
      <c r="AT42" s="405">
        <f t="shared" si="13"/>
        <v>0</v>
      </c>
      <c r="AU42" s="458">
        <f t="shared" si="13"/>
        <v>0</v>
      </c>
      <c r="AV42" s="458">
        <f t="shared" si="13"/>
        <v>0</v>
      </c>
      <c r="AW42" s="405">
        <f t="shared" si="13"/>
        <v>2.9409999999999998</v>
      </c>
      <c r="AX42" s="405">
        <f t="shared" si="13"/>
        <v>15.956</v>
      </c>
      <c r="AY42" s="458">
        <f t="shared" si="13"/>
        <v>0</v>
      </c>
      <c r="AZ42" s="458">
        <f t="shared" si="13"/>
        <v>0</v>
      </c>
      <c r="BA42" s="25">
        <f t="shared" si="3"/>
        <v>15.956</v>
      </c>
      <c r="BB42" s="8"/>
      <c r="BC42" s="8"/>
      <c r="BD42" s="8"/>
      <c r="BE42" s="8"/>
      <c r="BF42" s="8"/>
      <c r="BG42" s="8"/>
      <c r="BH42" s="8"/>
      <c r="BI42" s="7"/>
      <c r="BJ42" s="7"/>
      <c r="BK42" s="7"/>
      <c r="BL42" s="7"/>
      <c r="BM42" s="7"/>
      <c r="BN42" s="7"/>
      <c r="BO42" s="7"/>
      <c r="BP42" s="7"/>
      <c r="BQ42" s="7"/>
      <c r="BR42" s="7"/>
      <c r="BS42" s="7"/>
      <c r="BT42" s="7"/>
    </row>
    <row r="43" spans="1:72" ht="42" customHeight="1" outlineLevel="1" x14ac:dyDescent="0.25">
      <c r="A43" s="7"/>
      <c r="B43" s="424" t="s">
        <v>134</v>
      </c>
      <c r="C43" s="425" t="s">
        <v>135</v>
      </c>
      <c r="D43" s="424" t="s">
        <v>93</v>
      </c>
      <c r="E43" s="427">
        <f t="shared" ref="E43:AZ43" si="14">SUM(E44:E44)</f>
        <v>0</v>
      </c>
      <c r="F43" s="427">
        <f t="shared" si="14"/>
        <v>0</v>
      </c>
      <c r="G43" s="427">
        <f t="shared" si="14"/>
        <v>0</v>
      </c>
      <c r="H43" s="427">
        <f t="shared" si="14"/>
        <v>0</v>
      </c>
      <c r="I43" s="427">
        <f t="shared" si="14"/>
        <v>0</v>
      </c>
      <c r="J43" s="427">
        <f t="shared" si="14"/>
        <v>0</v>
      </c>
      <c r="K43" s="427">
        <f t="shared" si="14"/>
        <v>0</v>
      </c>
      <c r="L43" s="427">
        <f t="shared" si="14"/>
        <v>0</v>
      </c>
      <c r="M43" s="427">
        <f t="shared" si="14"/>
        <v>0</v>
      </c>
      <c r="N43" s="427">
        <f t="shared" si="14"/>
        <v>0</v>
      </c>
      <c r="O43" s="427">
        <f t="shared" si="14"/>
        <v>0</v>
      </c>
      <c r="P43" s="427">
        <f t="shared" si="14"/>
        <v>0</v>
      </c>
      <c r="Q43" s="427">
        <f t="shared" si="14"/>
        <v>0</v>
      </c>
      <c r="R43" s="427">
        <f t="shared" si="14"/>
        <v>0</v>
      </c>
      <c r="S43" s="427">
        <f t="shared" si="14"/>
        <v>0</v>
      </c>
      <c r="T43" s="427">
        <f t="shared" si="14"/>
        <v>0</v>
      </c>
      <c r="U43" s="427">
        <f t="shared" si="14"/>
        <v>0</v>
      </c>
      <c r="V43" s="427">
        <f t="shared" si="14"/>
        <v>0</v>
      </c>
      <c r="W43" s="427">
        <f t="shared" si="14"/>
        <v>0</v>
      </c>
      <c r="X43" s="427">
        <f t="shared" si="14"/>
        <v>0</v>
      </c>
      <c r="Y43" s="427">
        <f t="shared" si="14"/>
        <v>0</v>
      </c>
      <c r="Z43" s="427">
        <f t="shared" si="14"/>
        <v>0</v>
      </c>
      <c r="AA43" s="427">
        <f t="shared" si="14"/>
        <v>0</v>
      </c>
      <c r="AB43" s="427">
        <f t="shared" si="14"/>
        <v>0</v>
      </c>
      <c r="AC43" s="427">
        <f t="shared" si="14"/>
        <v>0</v>
      </c>
      <c r="AD43" s="427">
        <f t="shared" si="14"/>
        <v>0</v>
      </c>
      <c r="AE43" s="427">
        <f t="shared" si="14"/>
        <v>0</v>
      </c>
      <c r="AF43" s="427">
        <f t="shared" si="14"/>
        <v>0</v>
      </c>
      <c r="AG43" s="427">
        <f t="shared" si="14"/>
        <v>0</v>
      </c>
      <c r="AH43" s="427">
        <f t="shared" si="14"/>
        <v>0</v>
      </c>
      <c r="AI43" s="427">
        <f t="shared" si="14"/>
        <v>0</v>
      </c>
      <c r="AJ43" s="427">
        <f t="shared" si="14"/>
        <v>0</v>
      </c>
      <c r="AK43" s="427">
        <f t="shared" si="14"/>
        <v>0</v>
      </c>
      <c r="AL43" s="427">
        <f t="shared" si="14"/>
        <v>0</v>
      </c>
      <c r="AM43" s="427">
        <f t="shared" si="14"/>
        <v>0</v>
      </c>
      <c r="AN43" s="427">
        <f t="shared" si="14"/>
        <v>0</v>
      </c>
      <c r="AO43" s="427">
        <f t="shared" si="14"/>
        <v>0</v>
      </c>
      <c r="AP43" s="427">
        <f t="shared" si="14"/>
        <v>0</v>
      </c>
      <c r="AQ43" s="427">
        <f t="shared" si="14"/>
        <v>0</v>
      </c>
      <c r="AR43" s="427">
        <f t="shared" si="14"/>
        <v>0</v>
      </c>
      <c r="AS43" s="427">
        <f t="shared" si="14"/>
        <v>0</v>
      </c>
      <c r="AT43" s="427">
        <f t="shared" si="14"/>
        <v>0</v>
      </c>
      <c r="AU43" s="427">
        <f t="shared" si="14"/>
        <v>0</v>
      </c>
      <c r="AV43" s="427">
        <f t="shared" si="14"/>
        <v>0</v>
      </c>
      <c r="AW43" s="427">
        <f t="shared" si="14"/>
        <v>0</v>
      </c>
      <c r="AX43" s="427">
        <f t="shared" si="14"/>
        <v>0</v>
      </c>
      <c r="AY43" s="427">
        <f t="shared" si="14"/>
        <v>0</v>
      </c>
      <c r="AZ43" s="427">
        <f t="shared" si="14"/>
        <v>0</v>
      </c>
      <c r="BA43" s="25">
        <f t="shared" si="3"/>
        <v>0</v>
      </c>
      <c r="BB43" s="8"/>
      <c r="BC43" s="8"/>
      <c r="BD43" s="8"/>
      <c r="BE43" s="8"/>
      <c r="BF43" s="8"/>
      <c r="BG43" s="8"/>
      <c r="BH43" s="8"/>
      <c r="BI43" s="7"/>
      <c r="BJ43" s="7"/>
      <c r="BK43" s="7"/>
      <c r="BL43" s="7"/>
      <c r="BM43" s="7"/>
      <c r="BN43" s="7"/>
      <c r="BO43" s="7"/>
      <c r="BP43" s="7"/>
      <c r="BQ43" s="7"/>
      <c r="BR43" s="7"/>
      <c r="BS43" s="7"/>
      <c r="BT43" s="7"/>
    </row>
    <row r="44" spans="1:72" ht="42" hidden="1" customHeight="1" outlineLevel="1" x14ac:dyDescent="0.25">
      <c r="A44" s="7"/>
      <c r="B44" s="412"/>
      <c r="C44" s="692"/>
      <c r="D44" s="381"/>
      <c r="E44" s="693">
        <v>0</v>
      </c>
      <c r="F44" s="693">
        <v>0</v>
      </c>
      <c r="G44" s="693">
        <v>0</v>
      </c>
      <c r="H44" s="693">
        <v>0</v>
      </c>
      <c r="I44" s="693">
        <v>0</v>
      </c>
      <c r="J44" s="693">
        <v>0</v>
      </c>
      <c r="K44" s="693">
        <v>0</v>
      </c>
      <c r="L44" s="693">
        <v>0</v>
      </c>
      <c r="M44" s="693">
        <v>0</v>
      </c>
      <c r="N44" s="693">
        <v>0</v>
      </c>
      <c r="O44" s="693">
        <v>0</v>
      </c>
      <c r="P44" s="693">
        <v>0</v>
      </c>
      <c r="Q44" s="693">
        <v>0</v>
      </c>
      <c r="R44" s="693">
        <v>0</v>
      </c>
      <c r="S44" s="693">
        <v>0</v>
      </c>
      <c r="T44" s="693">
        <v>0</v>
      </c>
      <c r="U44" s="693">
        <v>0</v>
      </c>
      <c r="V44" s="693">
        <v>0</v>
      </c>
      <c r="W44" s="693">
        <v>0</v>
      </c>
      <c r="X44" s="693">
        <v>0</v>
      </c>
      <c r="Y44" s="693">
        <v>0</v>
      </c>
      <c r="Z44" s="693">
        <v>0</v>
      </c>
      <c r="AA44" s="693">
        <v>0</v>
      </c>
      <c r="AB44" s="693">
        <v>0</v>
      </c>
      <c r="AC44" s="693">
        <v>0</v>
      </c>
      <c r="AD44" s="693">
        <v>0</v>
      </c>
      <c r="AE44" s="693">
        <v>0</v>
      </c>
      <c r="AF44" s="693">
        <v>0</v>
      </c>
      <c r="AG44" s="693">
        <v>0</v>
      </c>
      <c r="AH44" s="693">
        <v>0</v>
      </c>
      <c r="AI44" s="693">
        <v>0</v>
      </c>
      <c r="AJ44" s="693">
        <v>0</v>
      </c>
      <c r="AK44" s="693">
        <v>0</v>
      </c>
      <c r="AL44" s="693">
        <v>0</v>
      </c>
      <c r="AM44" s="693">
        <v>0</v>
      </c>
      <c r="AN44" s="693">
        <v>0</v>
      </c>
      <c r="AO44" s="693">
        <v>0</v>
      </c>
      <c r="AP44" s="693">
        <v>0</v>
      </c>
      <c r="AQ44" s="693">
        <v>0</v>
      </c>
      <c r="AR44" s="693">
        <v>0</v>
      </c>
      <c r="AS44" s="693">
        <v>0</v>
      </c>
      <c r="AT44" s="693">
        <v>0</v>
      </c>
      <c r="AU44" s="693">
        <v>0</v>
      </c>
      <c r="AV44" s="693">
        <v>0</v>
      </c>
      <c r="AW44" s="693">
        <v>0</v>
      </c>
      <c r="AX44" s="693">
        <v>0</v>
      </c>
      <c r="AY44" s="693">
        <v>0</v>
      </c>
      <c r="AZ44" s="693">
        <v>0</v>
      </c>
      <c r="BA44" s="25"/>
      <c r="BB44" s="8"/>
      <c r="BC44" s="8"/>
      <c r="BD44" s="8"/>
      <c r="BE44" s="8"/>
      <c r="BF44" s="8"/>
      <c r="BG44" s="8"/>
      <c r="BH44" s="8"/>
      <c r="BI44" s="7"/>
      <c r="BJ44" s="7"/>
      <c r="BK44" s="7"/>
      <c r="BL44" s="7"/>
      <c r="BM44" s="7"/>
      <c r="BN44" s="7"/>
      <c r="BO44" s="7"/>
      <c r="BP44" s="7"/>
      <c r="BQ44" s="7"/>
      <c r="BR44" s="7"/>
      <c r="BS44" s="7"/>
      <c r="BT44" s="7"/>
    </row>
    <row r="45" spans="1:72" ht="42" customHeight="1" x14ac:dyDescent="0.25">
      <c r="A45" s="7"/>
      <c r="B45" s="424" t="s">
        <v>139</v>
      </c>
      <c r="C45" s="425" t="s">
        <v>140</v>
      </c>
      <c r="D45" s="424" t="s">
        <v>93</v>
      </c>
      <c r="E45" s="427">
        <f>SUBTOTAL(9,E46:E47)</f>
        <v>0</v>
      </c>
      <c r="F45" s="427">
        <f t="shared" ref="F45:AZ45" si="15">SUBTOTAL(9,F46:F47)</f>
        <v>0</v>
      </c>
      <c r="G45" s="427">
        <f t="shared" si="15"/>
        <v>0</v>
      </c>
      <c r="H45" s="427">
        <f t="shared" si="15"/>
        <v>0</v>
      </c>
      <c r="I45" s="427">
        <f t="shared" si="15"/>
        <v>0</v>
      </c>
      <c r="J45" s="427">
        <f t="shared" si="15"/>
        <v>0</v>
      </c>
      <c r="K45" s="427">
        <f t="shared" si="15"/>
        <v>0</v>
      </c>
      <c r="L45" s="427">
        <f t="shared" si="15"/>
        <v>0</v>
      </c>
      <c r="M45" s="427">
        <f t="shared" si="15"/>
        <v>0</v>
      </c>
      <c r="N45" s="427">
        <f t="shared" si="15"/>
        <v>0</v>
      </c>
      <c r="O45" s="427">
        <f t="shared" si="15"/>
        <v>0</v>
      </c>
      <c r="P45" s="427">
        <f t="shared" si="15"/>
        <v>0</v>
      </c>
      <c r="Q45" s="427">
        <f t="shared" si="15"/>
        <v>0</v>
      </c>
      <c r="R45" s="427">
        <f t="shared" si="15"/>
        <v>0</v>
      </c>
      <c r="S45" s="427">
        <f t="shared" si="15"/>
        <v>0</v>
      </c>
      <c r="T45" s="427">
        <f t="shared" si="15"/>
        <v>0</v>
      </c>
      <c r="U45" s="427">
        <f t="shared" si="15"/>
        <v>0</v>
      </c>
      <c r="V45" s="427">
        <f t="shared" si="15"/>
        <v>0</v>
      </c>
      <c r="W45" s="427">
        <f t="shared" si="15"/>
        <v>0</v>
      </c>
      <c r="X45" s="427">
        <f t="shared" si="15"/>
        <v>0</v>
      </c>
      <c r="Y45" s="427">
        <f t="shared" si="15"/>
        <v>0</v>
      </c>
      <c r="Z45" s="427">
        <f t="shared" si="15"/>
        <v>0</v>
      </c>
      <c r="AA45" s="427">
        <f t="shared" si="15"/>
        <v>0</v>
      </c>
      <c r="AB45" s="427">
        <f t="shared" si="15"/>
        <v>0</v>
      </c>
      <c r="AC45" s="427">
        <f t="shared" si="15"/>
        <v>0</v>
      </c>
      <c r="AD45" s="427">
        <f t="shared" si="15"/>
        <v>0</v>
      </c>
      <c r="AE45" s="427">
        <f t="shared" si="15"/>
        <v>0</v>
      </c>
      <c r="AF45" s="427">
        <f t="shared" si="15"/>
        <v>0</v>
      </c>
      <c r="AG45" s="427">
        <f t="shared" si="15"/>
        <v>0</v>
      </c>
      <c r="AH45" s="427">
        <f t="shared" si="15"/>
        <v>0</v>
      </c>
      <c r="AI45" s="427">
        <f t="shared" si="15"/>
        <v>0</v>
      </c>
      <c r="AJ45" s="427">
        <f t="shared" si="15"/>
        <v>0</v>
      </c>
      <c r="AK45" s="427">
        <f t="shared" si="15"/>
        <v>0</v>
      </c>
      <c r="AL45" s="427">
        <f t="shared" si="15"/>
        <v>0</v>
      </c>
      <c r="AM45" s="427">
        <f t="shared" si="15"/>
        <v>0</v>
      </c>
      <c r="AN45" s="427">
        <f t="shared" si="15"/>
        <v>0</v>
      </c>
      <c r="AO45" s="427">
        <f t="shared" si="15"/>
        <v>0</v>
      </c>
      <c r="AP45" s="427">
        <f t="shared" si="15"/>
        <v>0</v>
      </c>
      <c r="AQ45" s="427">
        <f t="shared" si="15"/>
        <v>0</v>
      </c>
      <c r="AR45" s="427">
        <f t="shared" si="15"/>
        <v>0</v>
      </c>
      <c r="AS45" s="427">
        <f t="shared" si="15"/>
        <v>0</v>
      </c>
      <c r="AT45" s="427">
        <f t="shared" si="15"/>
        <v>0</v>
      </c>
      <c r="AU45" s="427">
        <f t="shared" si="15"/>
        <v>0</v>
      </c>
      <c r="AV45" s="427">
        <f t="shared" si="15"/>
        <v>0</v>
      </c>
      <c r="AW45" s="427">
        <f t="shared" si="15"/>
        <v>2.9409999999999998</v>
      </c>
      <c r="AX45" s="427">
        <f t="shared" si="15"/>
        <v>15.956</v>
      </c>
      <c r="AY45" s="427">
        <f t="shared" si="15"/>
        <v>0</v>
      </c>
      <c r="AZ45" s="427">
        <f t="shared" si="15"/>
        <v>0</v>
      </c>
      <c r="BA45" s="25">
        <f t="shared" si="3"/>
        <v>15.956</v>
      </c>
    </row>
    <row r="46" spans="1:72" s="383" customFormat="1" ht="33" customHeight="1" x14ac:dyDescent="0.25">
      <c r="A46" s="7"/>
      <c r="B46" s="76" t="s">
        <v>139</v>
      </c>
      <c r="C46" s="399" t="s">
        <v>737</v>
      </c>
      <c r="D46" s="686" t="s">
        <v>825</v>
      </c>
      <c r="E46" s="402"/>
      <c r="F46" s="402"/>
      <c r="G46" s="402"/>
      <c r="H46" s="402"/>
      <c r="I46" s="402"/>
      <c r="J46" s="402"/>
      <c r="K46" s="402"/>
      <c r="L46" s="402"/>
      <c r="M46" s="402"/>
      <c r="N46" s="402"/>
      <c r="O46" s="402"/>
      <c r="P46" s="402"/>
      <c r="Q46" s="402"/>
      <c r="R46" s="402"/>
      <c r="S46" s="402"/>
      <c r="T46" s="402"/>
      <c r="U46" s="402"/>
      <c r="V46" s="402"/>
      <c r="W46" s="402"/>
      <c r="X46" s="402"/>
      <c r="Y46" s="402"/>
      <c r="Z46" s="402"/>
      <c r="AA46" s="402"/>
      <c r="AB46" s="402"/>
      <c r="AC46" s="402"/>
      <c r="AD46" s="402"/>
      <c r="AE46" s="402"/>
      <c r="AF46" s="402"/>
      <c r="AG46" s="402"/>
      <c r="AH46" s="402"/>
      <c r="AI46" s="402"/>
      <c r="AJ46" s="402"/>
      <c r="AK46" s="402"/>
      <c r="AL46" s="402"/>
      <c r="AM46" s="402"/>
      <c r="AN46" s="402"/>
      <c r="AO46" s="402"/>
      <c r="AP46" s="402"/>
      <c r="AQ46" s="402"/>
      <c r="AR46" s="402"/>
      <c r="AS46" s="402"/>
      <c r="AT46" s="402"/>
      <c r="AU46" s="402"/>
      <c r="AV46" s="402"/>
      <c r="AW46" s="402">
        <v>1.9810000000000001</v>
      </c>
      <c r="AX46" s="402">
        <f>'С № 2'!AY46</f>
        <v>14.170999999999999</v>
      </c>
      <c r="AY46" s="402"/>
      <c r="AZ46" s="402"/>
      <c r="BA46" s="25"/>
      <c r="BB46" s="4"/>
      <c r="BC46" s="4"/>
      <c r="BD46" s="4"/>
      <c r="BE46" s="4"/>
      <c r="BF46" s="4"/>
      <c r="BG46" s="4"/>
      <c r="BH46" s="4"/>
    </row>
    <row r="47" spans="1:72" s="383" customFormat="1" ht="33" customHeight="1" x14ac:dyDescent="0.25">
      <c r="A47" s="7"/>
      <c r="B47" s="76" t="s">
        <v>139</v>
      </c>
      <c r="C47" s="399" t="s">
        <v>709</v>
      </c>
      <c r="D47" s="686" t="s">
        <v>738</v>
      </c>
      <c r="E47" s="402"/>
      <c r="F47" s="402"/>
      <c r="G47" s="402"/>
      <c r="H47" s="402"/>
      <c r="I47" s="402"/>
      <c r="J47" s="402"/>
      <c r="K47" s="402"/>
      <c r="L47" s="402"/>
      <c r="M47" s="402"/>
      <c r="N47" s="402"/>
      <c r="O47" s="402"/>
      <c r="P47" s="402"/>
      <c r="Q47" s="402"/>
      <c r="R47" s="402"/>
      <c r="S47" s="402"/>
      <c r="T47" s="402"/>
      <c r="U47" s="402"/>
      <c r="V47" s="402"/>
      <c r="W47" s="402"/>
      <c r="X47" s="402"/>
      <c r="Y47" s="402"/>
      <c r="Z47" s="402"/>
      <c r="AA47" s="402"/>
      <c r="AB47" s="402"/>
      <c r="AC47" s="402"/>
      <c r="AD47" s="402"/>
      <c r="AE47" s="402"/>
      <c r="AF47" s="402"/>
      <c r="AG47" s="402"/>
      <c r="AH47" s="402"/>
      <c r="AI47" s="402"/>
      <c r="AJ47" s="402"/>
      <c r="AK47" s="402"/>
      <c r="AL47" s="402"/>
      <c r="AM47" s="402"/>
      <c r="AN47" s="402"/>
      <c r="AO47" s="402"/>
      <c r="AP47" s="402"/>
      <c r="AQ47" s="402"/>
      <c r="AR47" s="402"/>
      <c r="AS47" s="402"/>
      <c r="AT47" s="402"/>
      <c r="AU47" s="402"/>
      <c r="AV47" s="402"/>
      <c r="AW47" s="402">
        <v>0.96</v>
      </c>
      <c r="AX47" s="402">
        <f>'С № 2'!AY50</f>
        <v>1.7850000000000001</v>
      </c>
      <c r="AY47" s="402"/>
      <c r="AZ47" s="402"/>
      <c r="BA47" s="25"/>
      <c r="BB47" s="4"/>
      <c r="BC47" s="4"/>
      <c r="BD47" s="4"/>
      <c r="BE47" s="4"/>
      <c r="BF47" s="4"/>
      <c r="BG47" s="4"/>
      <c r="BH47" s="4"/>
    </row>
    <row r="48" spans="1:72" ht="48" customHeight="1" x14ac:dyDescent="0.25">
      <c r="A48" s="7"/>
      <c r="B48" s="394" t="s">
        <v>141</v>
      </c>
      <c r="C48" s="395" t="s">
        <v>142</v>
      </c>
      <c r="D48" s="394" t="s">
        <v>93</v>
      </c>
      <c r="E48" s="458">
        <f t="shared" ref="E48:AB48" si="16">E49+E50</f>
        <v>0</v>
      </c>
      <c r="F48" s="458">
        <f t="shared" si="16"/>
        <v>0</v>
      </c>
      <c r="G48" s="458">
        <f t="shared" si="16"/>
        <v>0</v>
      </c>
      <c r="H48" s="458">
        <f t="shared" si="16"/>
        <v>0</v>
      </c>
      <c r="I48" s="458">
        <f t="shared" si="16"/>
        <v>0</v>
      </c>
      <c r="J48" s="458">
        <f t="shared" si="16"/>
        <v>0</v>
      </c>
      <c r="K48" s="458">
        <f t="shared" si="16"/>
        <v>0</v>
      </c>
      <c r="L48" s="458">
        <f t="shared" si="16"/>
        <v>0</v>
      </c>
      <c r="M48" s="458">
        <f t="shared" si="16"/>
        <v>0</v>
      </c>
      <c r="N48" s="458">
        <f t="shared" si="16"/>
        <v>0</v>
      </c>
      <c r="O48" s="458">
        <f t="shared" si="16"/>
        <v>0</v>
      </c>
      <c r="P48" s="458">
        <f t="shared" si="16"/>
        <v>0</v>
      </c>
      <c r="Q48" s="458">
        <f t="shared" si="16"/>
        <v>0</v>
      </c>
      <c r="R48" s="458">
        <f t="shared" si="16"/>
        <v>0</v>
      </c>
      <c r="S48" s="458">
        <f t="shared" si="16"/>
        <v>0</v>
      </c>
      <c r="T48" s="458">
        <f t="shared" si="16"/>
        <v>0</v>
      </c>
      <c r="U48" s="458">
        <f t="shared" si="16"/>
        <v>0</v>
      </c>
      <c r="V48" s="458">
        <f t="shared" si="16"/>
        <v>0</v>
      </c>
      <c r="W48" s="405">
        <f t="shared" si="16"/>
        <v>0</v>
      </c>
      <c r="X48" s="405">
        <f t="shared" si="16"/>
        <v>0</v>
      </c>
      <c r="Y48" s="458">
        <f t="shared" si="16"/>
        <v>0</v>
      </c>
      <c r="Z48" s="458">
        <f t="shared" si="16"/>
        <v>0</v>
      </c>
      <c r="AA48" s="458">
        <f t="shared" si="16"/>
        <v>0</v>
      </c>
      <c r="AB48" s="458">
        <f t="shared" si="16"/>
        <v>0</v>
      </c>
      <c r="AC48" s="458">
        <v>0</v>
      </c>
      <c r="AD48" s="458">
        <f t="shared" ref="AD48:AZ48" si="17">AD49+AD50</f>
        <v>0</v>
      </c>
      <c r="AE48" s="458">
        <f t="shared" si="17"/>
        <v>0</v>
      </c>
      <c r="AF48" s="458">
        <f t="shared" si="17"/>
        <v>0</v>
      </c>
      <c r="AG48" s="458">
        <f t="shared" si="17"/>
        <v>0</v>
      </c>
      <c r="AH48" s="458">
        <f t="shared" si="17"/>
        <v>0</v>
      </c>
      <c r="AI48" s="458">
        <f t="shared" si="17"/>
        <v>0</v>
      </c>
      <c r="AJ48" s="458">
        <f t="shared" si="17"/>
        <v>0</v>
      </c>
      <c r="AK48" s="458">
        <f t="shared" si="17"/>
        <v>0</v>
      </c>
      <c r="AL48" s="458">
        <f t="shared" si="17"/>
        <v>0</v>
      </c>
      <c r="AM48" s="458">
        <f t="shared" si="17"/>
        <v>0</v>
      </c>
      <c r="AN48" s="458">
        <f t="shared" si="17"/>
        <v>0</v>
      </c>
      <c r="AO48" s="405">
        <f t="shared" si="17"/>
        <v>0</v>
      </c>
      <c r="AP48" s="405">
        <f t="shared" si="17"/>
        <v>0</v>
      </c>
      <c r="AQ48" s="405">
        <f t="shared" si="17"/>
        <v>0</v>
      </c>
      <c r="AR48" s="405">
        <f t="shared" si="17"/>
        <v>0</v>
      </c>
      <c r="AS48" s="405">
        <f t="shared" si="17"/>
        <v>0</v>
      </c>
      <c r="AT48" s="405">
        <f t="shared" si="17"/>
        <v>0</v>
      </c>
      <c r="AU48" s="405">
        <f t="shared" si="17"/>
        <v>0</v>
      </c>
      <c r="AV48" s="405">
        <f t="shared" si="17"/>
        <v>0</v>
      </c>
      <c r="AW48" s="405">
        <f t="shared" si="17"/>
        <v>0</v>
      </c>
      <c r="AX48" s="405">
        <f t="shared" si="17"/>
        <v>0</v>
      </c>
      <c r="AY48" s="405">
        <f t="shared" si="17"/>
        <v>0</v>
      </c>
      <c r="AZ48" s="405">
        <f t="shared" si="17"/>
        <v>0</v>
      </c>
      <c r="BA48" s="25">
        <f t="shared" si="3"/>
        <v>0</v>
      </c>
    </row>
    <row r="49" spans="1:60" ht="42" customHeight="1" x14ac:dyDescent="0.25">
      <c r="A49" s="7"/>
      <c r="B49" s="424" t="s">
        <v>143</v>
      </c>
      <c r="C49" s="425" t="s">
        <v>144</v>
      </c>
      <c r="D49" s="424" t="s">
        <v>93</v>
      </c>
      <c r="E49" s="427">
        <v>0</v>
      </c>
      <c r="F49" s="427">
        <v>0</v>
      </c>
      <c r="G49" s="427">
        <v>0</v>
      </c>
      <c r="H49" s="427">
        <v>0</v>
      </c>
      <c r="I49" s="427">
        <v>0</v>
      </c>
      <c r="J49" s="427">
        <v>0</v>
      </c>
      <c r="K49" s="427">
        <v>0</v>
      </c>
      <c r="L49" s="427">
        <v>0</v>
      </c>
      <c r="M49" s="427">
        <v>0</v>
      </c>
      <c r="N49" s="427">
        <v>0</v>
      </c>
      <c r="O49" s="427">
        <v>0</v>
      </c>
      <c r="P49" s="427">
        <v>0</v>
      </c>
      <c r="Q49" s="427">
        <v>0</v>
      </c>
      <c r="R49" s="427">
        <v>0</v>
      </c>
      <c r="S49" s="427">
        <v>0</v>
      </c>
      <c r="T49" s="427">
        <v>0</v>
      </c>
      <c r="U49" s="427">
        <v>0</v>
      </c>
      <c r="V49" s="427">
        <v>0</v>
      </c>
      <c r="W49" s="427">
        <v>0</v>
      </c>
      <c r="X49" s="427">
        <v>0</v>
      </c>
      <c r="Y49" s="427">
        <v>0</v>
      </c>
      <c r="Z49" s="427">
        <v>0</v>
      </c>
      <c r="AA49" s="427">
        <v>0</v>
      </c>
      <c r="AB49" s="427">
        <v>0</v>
      </c>
      <c r="AC49" s="427">
        <v>0</v>
      </c>
      <c r="AD49" s="427">
        <v>0</v>
      </c>
      <c r="AE49" s="427">
        <v>0</v>
      </c>
      <c r="AF49" s="427">
        <v>0</v>
      </c>
      <c r="AG49" s="427">
        <v>0</v>
      </c>
      <c r="AH49" s="427">
        <v>0</v>
      </c>
      <c r="AI49" s="427">
        <v>0</v>
      </c>
      <c r="AJ49" s="427">
        <v>0</v>
      </c>
      <c r="AK49" s="427">
        <v>0</v>
      </c>
      <c r="AL49" s="427">
        <v>0</v>
      </c>
      <c r="AM49" s="427">
        <v>0</v>
      </c>
      <c r="AN49" s="427">
        <v>0</v>
      </c>
      <c r="AO49" s="427">
        <v>0</v>
      </c>
      <c r="AP49" s="427">
        <v>0</v>
      </c>
      <c r="AQ49" s="427">
        <v>0</v>
      </c>
      <c r="AR49" s="427">
        <v>0</v>
      </c>
      <c r="AS49" s="427">
        <v>0</v>
      </c>
      <c r="AT49" s="427">
        <v>0</v>
      </c>
      <c r="AU49" s="427">
        <v>0</v>
      </c>
      <c r="AV49" s="427">
        <v>0</v>
      </c>
      <c r="AW49" s="427">
        <v>0</v>
      </c>
      <c r="AX49" s="427">
        <v>0</v>
      </c>
      <c r="AY49" s="427">
        <v>0</v>
      </c>
      <c r="AZ49" s="427">
        <v>0</v>
      </c>
      <c r="BA49" s="25">
        <v>0</v>
      </c>
      <c r="BB49" s="4">
        <v>0</v>
      </c>
    </row>
    <row r="50" spans="1:60" ht="42" customHeight="1" x14ac:dyDescent="0.25">
      <c r="A50" s="7"/>
      <c r="B50" s="424" t="s">
        <v>148</v>
      </c>
      <c r="C50" s="425" t="s">
        <v>149</v>
      </c>
      <c r="D50" s="424" t="s">
        <v>93</v>
      </c>
      <c r="E50" s="427">
        <v>0</v>
      </c>
      <c r="F50" s="427">
        <v>0</v>
      </c>
      <c r="G50" s="427">
        <v>0</v>
      </c>
      <c r="H50" s="427">
        <v>0</v>
      </c>
      <c r="I50" s="427">
        <v>0</v>
      </c>
      <c r="J50" s="427">
        <v>0</v>
      </c>
      <c r="K50" s="427">
        <v>0</v>
      </c>
      <c r="L50" s="427">
        <v>0</v>
      </c>
      <c r="M50" s="427">
        <v>0</v>
      </c>
      <c r="N50" s="427">
        <v>0</v>
      </c>
      <c r="O50" s="427">
        <v>0</v>
      </c>
      <c r="P50" s="427">
        <v>0</v>
      </c>
      <c r="Q50" s="427">
        <v>0</v>
      </c>
      <c r="R50" s="427">
        <v>0</v>
      </c>
      <c r="S50" s="427">
        <v>0</v>
      </c>
      <c r="T50" s="427">
        <v>0</v>
      </c>
      <c r="U50" s="427">
        <v>0</v>
      </c>
      <c r="V50" s="427">
        <v>0</v>
      </c>
      <c r="W50" s="427">
        <v>0</v>
      </c>
      <c r="X50" s="427">
        <v>0</v>
      </c>
      <c r="Y50" s="427">
        <v>0</v>
      </c>
      <c r="Z50" s="427">
        <v>0</v>
      </c>
      <c r="AA50" s="427">
        <v>0</v>
      </c>
      <c r="AB50" s="427">
        <v>0</v>
      </c>
      <c r="AC50" s="427">
        <v>0</v>
      </c>
      <c r="AD50" s="427">
        <v>0</v>
      </c>
      <c r="AE50" s="427">
        <v>0</v>
      </c>
      <c r="AF50" s="427">
        <v>0</v>
      </c>
      <c r="AG50" s="427">
        <v>0</v>
      </c>
      <c r="AH50" s="427">
        <v>0</v>
      </c>
      <c r="AI50" s="427">
        <v>0</v>
      </c>
      <c r="AJ50" s="427">
        <v>0</v>
      </c>
      <c r="AK50" s="427">
        <v>0</v>
      </c>
      <c r="AL50" s="427">
        <v>0</v>
      </c>
      <c r="AM50" s="427">
        <v>0</v>
      </c>
      <c r="AN50" s="427">
        <v>0</v>
      </c>
      <c r="AO50" s="427">
        <v>0</v>
      </c>
      <c r="AP50" s="427">
        <v>0</v>
      </c>
      <c r="AQ50" s="427">
        <v>0</v>
      </c>
      <c r="AR50" s="427">
        <v>0</v>
      </c>
      <c r="AS50" s="427">
        <v>0</v>
      </c>
      <c r="AT50" s="427">
        <v>0</v>
      </c>
      <c r="AU50" s="427">
        <v>0</v>
      </c>
      <c r="AV50" s="427">
        <v>0</v>
      </c>
      <c r="AW50" s="427">
        <v>0</v>
      </c>
      <c r="AX50" s="427">
        <v>0</v>
      </c>
      <c r="AY50" s="427">
        <v>0</v>
      </c>
      <c r="AZ50" s="427">
        <v>0</v>
      </c>
      <c r="BA50" s="25">
        <f t="shared" si="3"/>
        <v>0</v>
      </c>
    </row>
    <row r="51" spans="1:60" ht="48" customHeight="1" x14ac:dyDescent="0.25">
      <c r="A51" s="7"/>
      <c r="B51" s="394" t="s">
        <v>150</v>
      </c>
      <c r="C51" s="395" t="s">
        <v>151</v>
      </c>
      <c r="D51" s="394" t="s">
        <v>93</v>
      </c>
      <c r="E51" s="458">
        <f t="shared" ref="E51:AZ51" si="18">E52+E53+E55+E56+E57+E58+E59+E60</f>
        <v>0</v>
      </c>
      <c r="F51" s="458">
        <f t="shared" si="18"/>
        <v>0</v>
      </c>
      <c r="G51" s="458">
        <f t="shared" si="18"/>
        <v>0</v>
      </c>
      <c r="H51" s="458">
        <f t="shared" si="18"/>
        <v>0</v>
      </c>
      <c r="I51" s="458">
        <f t="shared" si="18"/>
        <v>0</v>
      </c>
      <c r="J51" s="458">
        <f t="shared" si="18"/>
        <v>0</v>
      </c>
      <c r="K51" s="458">
        <f t="shared" si="18"/>
        <v>0</v>
      </c>
      <c r="L51" s="458">
        <f t="shared" si="18"/>
        <v>0</v>
      </c>
      <c r="M51" s="458">
        <f t="shared" si="18"/>
        <v>0</v>
      </c>
      <c r="N51" s="458">
        <f t="shared" si="18"/>
        <v>0</v>
      </c>
      <c r="O51" s="458">
        <f t="shared" si="18"/>
        <v>0</v>
      </c>
      <c r="P51" s="458">
        <f t="shared" si="18"/>
        <v>0</v>
      </c>
      <c r="Q51" s="458">
        <f t="shared" si="18"/>
        <v>0</v>
      </c>
      <c r="R51" s="458">
        <f t="shared" si="18"/>
        <v>0</v>
      </c>
      <c r="S51" s="458">
        <f t="shared" si="18"/>
        <v>0</v>
      </c>
      <c r="T51" s="458">
        <f t="shared" si="18"/>
        <v>0</v>
      </c>
      <c r="U51" s="458">
        <f t="shared" si="18"/>
        <v>0</v>
      </c>
      <c r="V51" s="458">
        <f t="shared" si="18"/>
        <v>0</v>
      </c>
      <c r="W51" s="458">
        <f t="shared" si="18"/>
        <v>0</v>
      </c>
      <c r="X51" s="458">
        <f t="shared" si="18"/>
        <v>0</v>
      </c>
      <c r="Y51" s="458">
        <f t="shared" si="18"/>
        <v>0</v>
      </c>
      <c r="Z51" s="458">
        <f t="shared" si="18"/>
        <v>0</v>
      </c>
      <c r="AA51" s="458">
        <f t="shared" si="18"/>
        <v>0</v>
      </c>
      <c r="AB51" s="458">
        <f t="shared" si="18"/>
        <v>0</v>
      </c>
      <c r="AC51" s="458">
        <f t="shared" si="18"/>
        <v>0</v>
      </c>
      <c r="AD51" s="458">
        <f t="shared" si="18"/>
        <v>0</v>
      </c>
      <c r="AE51" s="458">
        <f t="shared" si="18"/>
        <v>0</v>
      </c>
      <c r="AF51" s="458">
        <f t="shared" si="18"/>
        <v>0</v>
      </c>
      <c r="AG51" s="458">
        <f t="shared" si="18"/>
        <v>0</v>
      </c>
      <c r="AH51" s="458">
        <f t="shared" si="18"/>
        <v>0</v>
      </c>
      <c r="AI51" s="458">
        <f t="shared" si="18"/>
        <v>0</v>
      </c>
      <c r="AJ51" s="458">
        <f t="shared" si="18"/>
        <v>0</v>
      </c>
      <c r="AK51" s="458">
        <f t="shared" si="18"/>
        <v>0</v>
      </c>
      <c r="AL51" s="458">
        <f t="shared" si="18"/>
        <v>0</v>
      </c>
      <c r="AM51" s="458">
        <f t="shared" si="18"/>
        <v>0</v>
      </c>
      <c r="AN51" s="458">
        <f t="shared" si="18"/>
        <v>0</v>
      </c>
      <c r="AO51" s="405">
        <f t="shared" si="18"/>
        <v>0</v>
      </c>
      <c r="AP51" s="405">
        <f t="shared" si="18"/>
        <v>0</v>
      </c>
      <c r="AQ51" s="458">
        <f t="shared" si="18"/>
        <v>0</v>
      </c>
      <c r="AR51" s="458">
        <f t="shared" si="18"/>
        <v>0</v>
      </c>
      <c r="AS51" s="458">
        <f t="shared" si="18"/>
        <v>0</v>
      </c>
      <c r="AT51" s="458">
        <f t="shared" si="18"/>
        <v>0</v>
      </c>
      <c r="AU51" s="458">
        <f t="shared" si="18"/>
        <v>0</v>
      </c>
      <c r="AV51" s="458">
        <f t="shared" si="18"/>
        <v>0</v>
      </c>
      <c r="AW51" s="458">
        <f t="shared" si="18"/>
        <v>0</v>
      </c>
      <c r="AX51" s="458">
        <f t="shared" si="18"/>
        <v>0</v>
      </c>
      <c r="AY51" s="458">
        <f t="shared" si="18"/>
        <v>0</v>
      </c>
      <c r="AZ51" s="458">
        <f t="shared" si="18"/>
        <v>0</v>
      </c>
      <c r="BA51" s="25">
        <f t="shared" si="3"/>
        <v>0</v>
      </c>
    </row>
    <row r="52" spans="1:60" ht="42" customHeight="1" x14ac:dyDescent="0.25">
      <c r="A52" s="7"/>
      <c r="B52" s="694" t="s">
        <v>152</v>
      </c>
      <c r="C52" s="695" t="s">
        <v>153</v>
      </c>
      <c r="D52" s="421" t="s">
        <v>93</v>
      </c>
      <c r="E52" s="423">
        <v>0</v>
      </c>
      <c r="F52" s="423">
        <v>0</v>
      </c>
      <c r="G52" s="423">
        <v>0</v>
      </c>
      <c r="H52" s="423">
        <v>0</v>
      </c>
      <c r="I52" s="423">
        <v>0</v>
      </c>
      <c r="J52" s="423">
        <v>0</v>
      </c>
      <c r="K52" s="423">
        <v>0</v>
      </c>
      <c r="L52" s="423">
        <v>0</v>
      </c>
      <c r="M52" s="423">
        <v>0</v>
      </c>
      <c r="N52" s="423">
        <v>0</v>
      </c>
      <c r="O52" s="423">
        <v>0</v>
      </c>
      <c r="P52" s="423">
        <v>0</v>
      </c>
      <c r="Q52" s="423">
        <v>0</v>
      </c>
      <c r="R52" s="423">
        <v>0</v>
      </c>
      <c r="S52" s="423">
        <v>0</v>
      </c>
      <c r="T52" s="423">
        <v>0</v>
      </c>
      <c r="U52" s="423">
        <v>0</v>
      </c>
      <c r="V52" s="423">
        <v>0</v>
      </c>
      <c r="W52" s="423">
        <v>0</v>
      </c>
      <c r="X52" s="423">
        <v>0</v>
      </c>
      <c r="Y52" s="423">
        <v>0</v>
      </c>
      <c r="Z52" s="423">
        <v>0</v>
      </c>
      <c r="AA52" s="423">
        <v>0</v>
      </c>
      <c r="AB52" s="423">
        <v>0</v>
      </c>
      <c r="AC52" s="423">
        <v>0</v>
      </c>
      <c r="AD52" s="423">
        <v>0</v>
      </c>
      <c r="AE52" s="423">
        <v>0</v>
      </c>
      <c r="AF52" s="423">
        <v>0</v>
      </c>
      <c r="AG52" s="423">
        <v>0</v>
      </c>
      <c r="AH52" s="423">
        <v>0</v>
      </c>
      <c r="AI52" s="423">
        <v>0</v>
      </c>
      <c r="AJ52" s="423">
        <v>0</v>
      </c>
      <c r="AK52" s="423">
        <v>0</v>
      </c>
      <c r="AL52" s="423">
        <v>0</v>
      </c>
      <c r="AM52" s="423">
        <v>0</v>
      </c>
      <c r="AN52" s="423">
        <v>0</v>
      </c>
      <c r="AO52" s="423">
        <v>0</v>
      </c>
      <c r="AP52" s="423">
        <v>0</v>
      </c>
      <c r="AQ52" s="423">
        <v>0</v>
      </c>
      <c r="AR52" s="423">
        <v>0</v>
      </c>
      <c r="AS52" s="423">
        <v>0</v>
      </c>
      <c r="AT52" s="423">
        <v>0</v>
      </c>
      <c r="AU52" s="423">
        <v>0</v>
      </c>
      <c r="AV52" s="423">
        <v>0</v>
      </c>
      <c r="AW52" s="423">
        <v>0</v>
      </c>
      <c r="AX52" s="423">
        <v>0</v>
      </c>
      <c r="AY52" s="423">
        <v>0</v>
      </c>
      <c r="AZ52" s="423">
        <v>0</v>
      </c>
      <c r="BA52" s="25">
        <f t="shared" si="3"/>
        <v>0</v>
      </c>
    </row>
    <row r="53" spans="1:60" ht="42" customHeight="1" x14ac:dyDescent="0.25">
      <c r="A53" s="7"/>
      <c r="B53" s="694" t="s">
        <v>154</v>
      </c>
      <c r="C53" s="695" t="s">
        <v>155</v>
      </c>
      <c r="D53" s="421" t="s">
        <v>93</v>
      </c>
      <c r="E53" s="423">
        <f t="shared" ref="E53:AZ53" si="19">SUBTOTAL(9,E54)</f>
        <v>0</v>
      </c>
      <c r="F53" s="423">
        <f t="shared" si="19"/>
        <v>0</v>
      </c>
      <c r="G53" s="423">
        <f t="shared" si="19"/>
        <v>0</v>
      </c>
      <c r="H53" s="423">
        <f t="shared" si="19"/>
        <v>0</v>
      </c>
      <c r="I53" s="423">
        <f t="shared" si="19"/>
        <v>0</v>
      </c>
      <c r="J53" s="423">
        <f t="shared" si="19"/>
        <v>0</v>
      </c>
      <c r="K53" s="423">
        <f t="shared" si="19"/>
        <v>0</v>
      </c>
      <c r="L53" s="423">
        <f t="shared" si="19"/>
        <v>0</v>
      </c>
      <c r="M53" s="423">
        <f t="shared" si="19"/>
        <v>0</v>
      </c>
      <c r="N53" s="423">
        <f t="shared" si="19"/>
        <v>0</v>
      </c>
      <c r="O53" s="423">
        <f t="shared" si="19"/>
        <v>0</v>
      </c>
      <c r="P53" s="423">
        <f t="shared" si="19"/>
        <v>0</v>
      </c>
      <c r="Q53" s="423">
        <f t="shared" si="19"/>
        <v>0</v>
      </c>
      <c r="R53" s="423">
        <f t="shared" si="19"/>
        <v>0</v>
      </c>
      <c r="S53" s="423">
        <f t="shared" si="19"/>
        <v>0</v>
      </c>
      <c r="T53" s="423">
        <f t="shared" si="19"/>
        <v>0</v>
      </c>
      <c r="U53" s="423">
        <f t="shared" si="19"/>
        <v>0</v>
      </c>
      <c r="V53" s="423">
        <f t="shared" si="19"/>
        <v>0</v>
      </c>
      <c r="W53" s="423">
        <f t="shared" si="19"/>
        <v>0</v>
      </c>
      <c r="X53" s="423">
        <f t="shared" si="19"/>
        <v>0</v>
      </c>
      <c r="Y53" s="423">
        <f t="shared" si="19"/>
        <v>0</v>
      </c>
      <c r="Z53" s="423">
        <f t="shared" si="19"/>
        <v>0</v>
      </c>
      <c r="AA53" s="423">
        <f t="shared" si="19"/>
        <v>0</v>
      </c>
      <c r="AB53" s="423">
        <f t="shared" si="19"/>
        <v>0</v>
      </c>
      <c r="AC53" s="423">
        <f t="shared" si="19"/>
        <v>0</v>
      </c>
      <c r="AD53" s="423">
        <f t="shared" si="19"/>
        <v>0</v>
      </c>
      <c r="AE53" s="423">
        <f t="shared" si="19"/>
        <v>0</v>
      </c>
      <c r="AF53" s="423">
        <f t="shared" si="19"/>
        <v>0</v>
      </c>
      <c r="AG53" s="423">
        <f t="shared" si="19"/>
        <v>0</v>
      </c>
      <c r="AH53" s="423">
        <f t="shared" si="19"/>
        <v>0</v>
      </c>
      <c r="AI53" s="423">
        <f t="shared" si="19"/>
        <v>0</v>
      </c>
      <c r="AJ53" s="423">
        <f t="shared" si="19"/>
        <v>0</v>
      </c>
      <c r="AK53" s="423">
        <f t="shared" si="19"/>
        <v>0</v>
      </c>
      <c r="AL53" s="423">
        <f t="shared" si="19"/>
        <v>0</v>
      </c>
      <c r="AM53" s="423">
        <f t="shared" si="19"/>
        <v>0</v>
      </c>
      <c r="AN53" s="423">
        <f t="shared" si="19"/>
        <v>0</v>
      </c>
      <c r="AO53" s="423">
        <f t="shared" si="19"/>
        <v>0</v>
      </c>
      <c r="AP53" s="423">
        <f t="shared" si="19"/>
        <v>0</v>
      </c>
      <c r="AQ53" s="423">
        <f t="shared" si="19"/>
        <v>0</v>
      </c>
      <c r="AR53" s="423">
        <f t="shared" si="19"/>
        <v>0</v>
      </c>
      <c r="AS53" s="423">
        <f t="shared" si="19"/>
        <v>0</v>
      </c>
      <c r="AT53" s="423">
        <f t="shared" si="19"/>
        <v>0</v>
      </c>
      <c r="AU53" s="423">
        <f t="shared" si="19"/>
        <v>0</v>
      </c>
      <c r="AV53" s="423">
        <f t="shared" si="19"/>
        <v>0</v>
      </c>
      <c r="AW53" s="423">
        <f t="shared" si="19"/>
        <v>0</v>
      </c>
      <c r="AX53" s="423">
        <f t="shared" si="19"/>
        <v>0</v>
      </c>
      <c r="AY53" s="423">
        <f t="shared" si="19"/>
        <v>0</v>
      </c>
      <c r="AZ53" s="423">
        <f t="shared" si="19"/>
        <v>0</v>
      </c>
      <c r="BA53" s="25">
        <f t="shared" si="3"/>
        <v>0</v>
      </c>
    </row>
    <row r="54" spans="1:60" s="383" customFormat="1" ht="42" hidden="1" customHeight="1" x14ac:dyDescent="0.25">
      <c r="A54" s="7"/>
      <c r="B54" s="386" t="s">
        <v>154</v>
      </c>
      <c r="C54" s="387" t="s">
        <v>740</v>
      </c>
      <c r="D54" s="686" t="s">
        <v>834</v>
      </c>
      <c r="E54" s="402"/>
      <c r="F54" s="402"/>
      <c r="G54" s="402"/>
      <c r="H54" s="402"/>
      <c r="I54" s="402"/>
      <c r="J54" s="402"/>
      <c r="K54" s="402"/>
      <c r="L54" s="402"/>
      <c r="M54" s="402"/>
      <c r="N54" s="402"/>
      <c r="O54" s="402"/>
      <c r="P54" s="402"/>
      <c r="Q54" s="402"/>
      <c r="R54" s="402"/>
      <c r="S54" s="402"/>
      <c r="T54" s="402"/>
      <c r="U54" s="402"/>
      <c r="V54" s="402"/>
      <c r="W54" s="402"/>
      <c r="X54" s="402"/>
      <c r="Y54" s="402"/>
      <c r="Z54" s="402"/>
      <c r="AA54" s="402"/>
      <c r="AB54" s="402"/>
      <c r="AC54" s="402"/>
      <c r="AD54" s="402"/>
      <c r="AE54" s="402"/>
      <c r="AF54" s="402"/>
      <c r="AG54" s="402"/>
      <c r="AH54" s="402"/>
      <c r="AI54" s="402"/>
      <c r="AJ54" s="402"/>
      <c r="AK54" s="402"/>
      <c r="AL54" s="402"/>
      <c r="AM54" s="402"/>
      <c r="AN54" s="402"/>
      <c r="AO54" s="402"/>
      <c r="AP54" s="402"/>
      <c r="AQ54" s="402"/>
      <c r="AR54" s="402"/>
      <c r="AS54" s="402"/>
      <c r="AT54" s="402"/>
      <c r="AU54" s="402"/>
      <c r="AV54" s="402"/>
      <c r="AW54" s="402"/>
      <c r="AX54" s="402"/>
      <c r="AY54" s="402"/>
      <c r="AZ54" s="402"/>
      <c r="BA54" s="25"/>
      <c r="BB54" s="4"/>
      <c r="BC54" s="4"/>
      <c r="BD54" s="4"/>
      <c r="BE54" s="4"/>
      <c r="BF54" s="4"/>
      <c r="BG54" s="4"/>
      <c r="BH54" s="4"/>
    </row>
    <row r="55" spans="1:60" ht="42" customHeight="1" x14ac:dyDescent="0.25">
      <c r="A55" s="7"/>
      <c r="B55" s="421" t="s">
        <v>156</v>
      </c>
      <c r="C55" s="422" t="s">
        <v>157</v>
      </c>
      <c r="D55" s="421" t="s">
        <v>93</v>
      </c>
      <c r="E55" s="423">
        <v>0</v>
      </c>
      <c r="F55" s="423">
        <v>0</v>
      </c>
      <c r="G55" s="423">
        <v>0</v>
      </c>
      <c r="H55" s="423">
        <v>0</v>
      </c>
      <c r="I55" s="423">
        <v>0</v>
      </c>
      <c r="J55" s="423">
        <v>0</v>
      </c>
      <c r="K55" s="423">
        <v>0</v>
      </c>
      <c r="L55" s="423">
        <v>0</v>
      </c>
      <c r="M55" s="423">
        <v>0</v>
      </c>
      <c r="N55" s="423">
        <v>0</v>
      </c>
      <c r="O55" s="423">
        <v>0</v>
      </c>
      <c r="P55" s="423">
        <v>0</v>
      </c>
      <c r="Q55" s="423">
        <v>0</v>
      </c>
      <c r="R55" s="423">
        <v>0</v>
      </c>
      <c r="S55" s="423">
        <v>0</v>
      </c>
      <c r="T55" s="423">
        <v>0</v>
      </c>
      <c r="U55" s="423">
        <v>0</v>
      </c>
      <c r="V55" s="423">
        <v>0</v>
      </c>
      <c r="W55" s="423">
        <v>0</v>
      </c>
      <c r="X55" s="423">
        <v>0</v>
      </c>
      <c r="Y55" s="423">
        <v>0</v>
      </c>
      <c r="Z55" s="423">
        <v>0</v>
      </c>
      <c r="AA55" s="423">
        <v>0</v>
      </c>
      <c r="AB55" s="423">
        <v>0</v>
      </c>
      <c r="AC55" s="423">
        <v>0</v>
      </c>
      <c r="AD55" s="423">
        <v>0</v>
      </c>
      <c r="AE55" s="423">
        <v>0</v>
      </c>
      <c r="AF55" s="423">
        <v>0</v>
      </c>
      <c r="AG55" s="423">
        <v>0</v>
      </c>
      <c r="AH55" s="423">
        <v>0</v>
      </c>
      <c r="AI55" s="423">
        <v>0</v>
      </c>
      <c r="AJ55" s="423">
        <v>0</v>
      </c>
      <c r="AK55" s="423">
        <v>0</v>
      </c>
      <c r="AL55" s="423">
        <v>0</v>
      </c>
      <c r="AM55" s="423">
        <v>0</v>
      </c>
      <c r="AN55" s="423">
        <v>0</v>
      </c>
      <c r="AO55" s="423">
        <v>0</v>
      </c>
      <c r="AP55" s="423">
        <v>0</v>
      </c>
      <c r="AQ55" s="423">
        <v>0</v>
      </c>
      <c r="AR55" s="423">
        <v>0</v>
      </c>
      <c r="AS55" s="423">
        <v>0</v>
      </c>
      <c r="AT55" s="423">
        <v>0</v>
      </c>
      <c r="AU55" s="423">
        <v>0</v>
      </c>
      <c r="AV55" s="423">
        <v>0</v>
      </c>
      <c r="AW55" s="423">
        <v>0</v>
      </c>
      <c r="AX55" s="423">
        <v>0</v>
      </c>
      <c r="AY55" s="423">
        <v>0</v>
      </c>
      <c r="AZ55" s="423">
        <v>0</v>
      </c>
      <c r="BA55" s="25">
        <f t="shared" si="3"/>
        <v>0</v>
      </c>
    </row>
    <row r="56" spans="1:60" ht="42" customHeight="1" x14ac:dyDescent="0.25">
      <c r="A56" s="7"/>
      <c r="B56" s="421" t="s">
        <v>158</v>
      </c>
      <c r="C56" s="422" t="s">
        <v>159</v>
      </c>
      <c r="D56" s="421" t="s">
        <v>93</v>
      </c>
      <c r="E56" s="423">
        <v>0</v>
      </c>
      <c r="F56" s="423">
        <v>0</v>
      </c>
      <c r="G56" s="423">
        <v>0</v>
      </c>
      <c r="H56" s="423">
        <v>0</v>
      </c>
      <c r="I56" s="423">
        <v>0</v>
      </c>
      <c r="J56" s="423">
        <v>0</v>
      </c>
      <c r="K56" s="423">
        <v>0</v>
      </c>
      <c r="L56" s="423">
        <v>0</v>
      </c>
      <c r="M56" s="423">
        <v>0</v>
      </c>
      <c r="N56" s="423">
        <v>0</v>
      </c>
      <c r="O56" s="423">
        <v>0</v>
      </c>
      <c r="P56" s="423">
        <v>0</v>
      </c>
      <c r="Q56" s="423">
        <v>0</v>
      </c>
      <c r="R56" s="423">
        <v>0</v>
      </c>
      <c r="S56" s="423">
        <v>0</v>
      </c>
      <c r="T56" s="423">
        <v>0</v>
      </c>
      <c r="U56" s="423">
        <v>0</v>
      </c>
      <c r="V56" s="423">
        <v>0</v>
      </c>
      <c r="W56" s="423">
        <v>0</v>
      </c>
      <c r="X56" s="423">
        <v>0</v>
      </c>
      <c r="Y56" s="423">
        <v>0</v>
      </c>
      <c r="Z56" s="423">
        <v>0</v>
      </c>
      <c r="AA56" s="423">
        <v>0</v>
      </c>
      <c r="AB56" s="423">
        <v>0</v>
      </c>
      <c r="AC56" s="423">
        <v>0</v>
      </c>
      <c r="AD56" s="423">
        <v>0</v>
      </c>
      <c r="AE56" s="423">
        <v>0</v>
      </c>
      <c r="AF56" s="423">
        <v>0</v>
      </c>
      <c r="AG56" s="423">
        <v>0</v>
      </c>
      <c r="AH56" s="423">
        <v>0</v>
      </c>
      <c r="AI56" s="423">
        <v>0</v>
      </c>
      <c r="AJ56" s="423">
        <v>0</v>
      </c>
      <c r="AK56" s="423">
        <v>0</v>
      </c>
      <c r="AL56" s="423">
        <v>0</v>
      </c>
      <c r="AM56" s="423">
        <v>0</v>
      </c>
      <c r="AN56" s="423">
        <v>0</v>
      </c>
      <c r="AO56" s="423">
        <v>0</v>
      </c>
      <c r="AP56" s="423">
        <v>0</v>
      </c>
      <c r="AQ56" s="423">
        <v>0</v>
      </c>
      <c r="AR56" s="423">
        <v>0</v>
      </c>
      <c r="AS56" s="423">
        <v>0</v>
      </c>
      <c r="AT56" s="423">
        <v>0</v>
      </c>
      <c r="AU56" s="423">
        <v>0</v>
      </c>
      <c r="AV56" s="423">
        <v>0</v>
      </c>
      <c r="AW56" s="423">
        <v>0</v>
      </c>
      <c r="AX56" s="423">
        <v>0</v>
      </c>
      <c r="AY56" s="423">
        <v>0</v>
      </c>
      <c r="AZ56" s="423">
        <v>0</v>
      </c>
      <c r="BA56" s="25">
        <f t="shared" si="3"/>
        <v>0</v>
      </c>
    </row>
    <row r="57" spans="1:60" ht="42" customHeight="1" x14ac:dyDescent="0.25">
      <c r="A57" s="7"/>
      <c r="B57" s="421" t="s">
        <v>160</v>
      </c>
      <c r="C57" s="422" t="s">
        <v>161</v>
      </c>
      <c r="D57" s="421" t="s">
        <v>93</v>
      </c>
      <c r="E57" s="423">
        <v>0</v>
      </c>
      <c r="F57" s="423">
        <v>0</v>
      </c>
      <c r="G57" s="423">
        <v>0</v>
      </c>
      <c r="H57" s="423">
        <v>0</v>
      </c>
      <c r="I57" s="423">
        <v>0</v>
      </c>
      <c r="J57" s="423">
        <v>0</v>
      </c>
      <c r="K57" s="423">
        <v>0</v>
      </c>
      <c r="L57" s="423">
        <v>0</v>
      </c>
      <c r="M57" s="423">
        <v>0</v>
      </c>
      <c r="N57" s="423">
        <v>0</v>
      </c>
      <c r="O57" s="423">
        <v>0</v>
      </c>
      <c r="P57" s="423">
        <v>0</v>
      </c>
      <c r="Q57" s="423">
        <v>0</v>
      </c>
      <c r="R57" s="423">
        <v>0</v>
      </c>
      <c r="S57" s="423">
        <v>0</v>
      </c>
      <c r="T57" s="423">
        <v>0</v>
      </c>
      <c r="U57" s="423">
        <v>0</v>
      </c>
      <c r="V57" s="423">
        <v>0</v>
      </c>
      <c r="W57" s="423">
        <v>0</v>
      </c>
      <c r="X57" s="423">
        <v>0</v>
      </c>
      <c r="Y57" s="423">
        <v>0</v>
      </c>
      <c r="Z57" s="423">
        <v>0</v>
      </c>
      <c r="AA57" s="423">
        <v>0</v>
      </c>
      <c r="AB57" s="423">
        <v>0</v>
      </c>
      <c r="AC57" s="423">
        <v>0</v>
      </c>
      <c r="AD57" s="423">
        <v>0</v>
      </c>
      <c r="AE57" s="423">
        <v>0</v>
      </c>
      <c r="AF57" s="423">
        <v>0</v>
      </c>
      <c r="AG57" s="423">
        <v>0</v>
      </c>
      <c r="AH57" s="423">
        <v>0</v>
      </c>
      <c r="AI57" s="423">
        <v>0</v>
      </c>
      <c r="AJ57" s="423">
        <v>0</v>
      </c>
      <c r="AK57" s="423">
        <v>0</v>
      </c>
      <c r="AL57" s="423">
        <v>0</v>
      </c>
      <c r="AM57" s="423">
        <v>0</v>
      </c>
      <c r="AN57" s="423">
        <v>0</v>
      </c>
      <c r="AO57" s="423">
        <v>0</v>
      </c>
      <c r="AP57" s="423">
        <v>0</v>
      </c>
      <c r="AQ57" s="423">
        <v>0</v>
      </c>
      <c r="AR57" s="423">
        <v>0</v>
      </c>
      <c r="AS57" s="423">
        <v>0</v>
      </c>
      <c r="AT57" s="423">
        <v>0</v>
      </c>
      <c r="AU57" s="423">
        <v>0</v>
      </c>
      <c r="AV57" s="423">
        <v>0</v>
      </c>
      <c r="AW57" s="423">
        <v>0</v>
      </c>
      <c r="AX57" s="423">
        <v>0</v>
      </c>
      <c r="AY57" s="423">
        <v>0</v>
      </c>
      <c r="AZ57" s="423">
        <v>0</v>
      </c>
      <c r="BA57" s="25">
        <v>0</v>
      </c>
    </row>
    <row r="58" spans="1:60" ht="42" customHeight="1" x14ac:dyDescent="0.25">
      <c r="A58" s="7"/>
      <c r="B58" s="421" t="s">
        <v>165</v>
      </c>
      <c r="C58" s="422" t="s">
        <v>166</v>
      </c>
      <c r="D58" s="421" t="s">
        <v>93</v>
      </c>
      <c r="E58" s="423">
        <v>0</v>
      </c>
      <c r="F58" s="423">
        <v>0</v>
      </c>
      <c r="G58" s="423">
        <v>0</v>
      </c>
      <c r="H58" s="423">
        <v>0</v>
      </c>
      <c r="I58" s="423">
        <v>0</v>
      </c>
      <c r="J58" s="423">
        <v>0</v>
      </c>
      <c r="K58" s="423">
        <v>0</v>
      </c>
      <c r="L58" s="423">
        <v>0</v>
      </c>
      <c r="M58" s="423">
        <v>0</v>
      </c>
      <c r="N58" s="423">
        <v>0</v>
      </c>
      <c r="O58" s="423">
        <v>0</v>
      </c>
      <c r="P58" s="423">
        <v>0</v>
      </c>
      <c r="Q58" s="423">
        <v>0</v>
      </c>
      <c r="R58" s="423">
        <v>0</v>
      </c>
      <c r="S58" s="423">
        <v>0</v>
      </c>
      <c r="T58" s="423">
        <v>0</v>
      </c>
      <c r="U58" s="423">
        <v>0</v>
      </c>
      <c r="V58" s="423">
        <v>0</v>
      </c>
      <c r="W58" s="423">
        <v>0</v>
      </c>
      <c r="X58" s="423">
        <v>0</v>
      </c>
      <c r="Y58" s="423">
        <v>0</v>
      </c>
      <c r="Z58" s="423">
        <v>0</v>
      </c>
      <c r="AA58" s="423">
        <v>0</v>
      </c>
      <c r="AB58" s="423">
        <v>0</v>
      </c>
      <c r="AC58" s="423">
        <v>0</v>
      </c>
      <c r="AD58" s="423">
        <v>0</v>
      </c>
      <c r="AE58" s="423">
        <v>0</v>
      </c>
      <c r="AF58" s="423">
        <v>0</v>
      </c>
      <c r="AG58" s="423">
        <v>0</v>
      </c>
      <c r="AH58" s="423">
        <v>0</v>
      </c>
      <c r="AI58" s="423">
        <v>0</v>
      </c>
      <c r="AJ58" s="423">
        <v>0</v>
      </c>
      <c r="AK58" s="423">
        <v>0</v>
      </c>
      <c r="AL58" s="423">
        <v>0</v>
      </c>
      <c r="AM58" s="423">
        <v>0</v>
      </c>
      <c r="AN58" s="423">
        <v>0</v>
      </c>
      <c r="AO58" s="423">
        <v>0</v>
      </c>
      <c r="AP58" s="423">
        <v>0</v>
      </c>
      <c r="AQ58" s="423">
        <v>0</v>
      </c>
      <c r="AR58" s="423">
        <v>0</v>
      </c>
      <c r="AS58" s="423">
        <v>0</v>
      </c>
      <c r="AT58" s="423">
        <v>0</v>
      </c>
      <c r="AU58" s="423">
        <v>0</v>
      </c>
      <c r="AV58" s="423">
        <v>0</v>
      </c>
      <c r="AW58" s="423">
        <v>0</v>
      </c>
      <c r="AX58" s="423">
        <v>0</v>
      </c>
      <c r="AY58" s="423">
        <v>0</v>
      </c>
      <c r="AZ58" s="423">
        <v>0</v>
      </c>
      <c r="BA58" s="25">
        <f t="shared" si="3"/>
        <v>0</v>
      </c>
    </row>
    <row r="59" spans="1:60" ht="42" customHeight="1" x14ac:dyDescent="0.25">
      <c r="A59" s="7"/>
      <c r="B59" s="694" t="s">
        <v>167</v>
      </c>
      <c r="C59" s="695" t="s">
        <v>168</v>
      </c>
      <c r="D59" s="421" t="s">
        <v>93</v>
      </c>
      <c r="E59" s="423">
        <v>0</v>
      </c>
      <c r="F59" s="423">
        <v>0</v>
      </c>
      <c r="G59" s="423">
        <v>0</v>
      </c>
      <c r="H59" s="423">
        <v>0</v>
      </c>
      <c r="I59" s="423">
        <v>0</v>
      </c>
      <c r="J59" s="423">
        <v>0</v>
      </c>
      <c r="K59" s="423">
        <v>0</v>
      </c>
      <c r="L59" s="423">
        <v>0</v>
      </c>
      <c r="M59" s="423">
        <v>0</v>
      </c>
      <c r="N59" s="423">
        <v>0</v>
      </c>
      <c r="O59" s="423">
        <v>0</v>
      </c>
      <c r="P59" s="423">
        <v>0</v>
      </c>
      <c r="Q59" s="423">
        <v>0</v>
      </c>
      <c r="R59" s="423">
        <v>0</v>
      </c>
      <c r="S59" s="423">
        <v>0</v>
      </c>
      <c r="T59" s="423">
        <v>0</v>
      </c>
      <c r="U59" s="423">
        <v>0</v>
      </c>
      <c r="V59" s="423">
        <v>0</v>
      </c>
      <c r="W59" s="423">
        <v>0</v>
      </c>
      <c r="X59" s="423">
        <v>0</v>
      </c>
      <c r="Y59" s="423">
        <v>0</v>
      </c>
      <c r="Z59" s="423">
        <v>0</v>
      </c>
      <c r="AA59" s="423">
        <v>0</v>
      </c>
      <c r="AB59" s="423">
        <v>0</v>
      </c>
      <c r="AC59" s="423">
        <v>0</v>
      </c>
      <c r="AD59" s="423">
        <v>0</v>
      </c>
      <c r="AE59" s="423">
        <v>0</v>
      </c>
      <c r="AF59" s="423">
        <v>0</v>
      </c>
      <c r="AG59" s="423">
        <v>0</v>
      </c>
      <c r="AH59" s="423">
        <v>0</v>
      </c>
      <c r="AI59" s="423">
        <v>0</v>
      </c>
      <c r="AJ59" s="423">
        <v>0</v>
      </c>
      <c r="AK59" s="423">
        <v>0</v>
      </c>
      <c r="AL59" s="423">
        <v>0</v>
      </c>
      <c r="AM59" s="423">
        <v>0</v>
      </c>
      <c r="AN59" s="423">
        <v>0</v>
      </c>
      <c r="AO59" s="423">
        <v>0</v>
      </c>
      <c r="AP59" s="423">
        <v>0</v>
      </c>
      <c r="AQ59" s="423">
        <v>0</v>
      </c>
      <c r="AR59" s="423">
        <v>0</v>
      </c>
      <c r="AS59" s="423">
        <v>0</v>
      </c>
      <c r="AT59" s="423">
        <v>0</v>
      </c>
      <c r="AU59" s="423">
        <v>0</v>
      </c>
      <c r="AV59" s="423">
        <v>0</v>
      </c>
      <c r="AW59" s="423">
        <v>0</v>
      </c>
      <c r="AX59" s="423">
        <v>0</v>
      </c>
      <c r="AY59" s="423">
        <v>0</v>
      </c>
      <c r="AZ59" s="423">
        <v>0</v>
      </c>
      <c r="BA59" s="25">
        <f t="shared" si="3"/>
        <v>0</v>
      </c>
    </row>
    <row r="60" spans="1:60" ht="42" customHeight="1" x14ac:dyDescent="0.25">
      <c r="A60" s="7"/>
      <c r="B60" s="694" t="s">
        <v>169</v>
      </c>
      <c r="C60" s="695" t="s">
        <v>170</v>
      </c>
      <c r="D60" s="421" t="s">
        <v>93</v>
      </c>
      <c r="E60" s="423">
        <v>0</v>
      </c>
      <c r="F60" s="423">
        <v>0</v>
      </c>
      <c r="G60" s="423">
        <v>0</v>
      </c>
      <c r="H60" s="423">
        <v>0</v>
      </c>
      <c r="I60" s="423">
        <v>0</v>
      </c>
      <c r="J60" s="423">
        <v>0</v>
      </c>
      <c r="K60" s="423">
        <v>0</v>
      </c>
      <c r="L60" s="423">
        <v>0</v>
      </c>
      <c r="M60" s="423">
        <v>0</v>
      </c>
      <c r="N60" s="423">
        <v>0</v>
      </c>
      <c r="O60" s="423">
        <v>0</v>
      </c>
      <c r="P60" s="423">
        <v>0</v>
      </c>
      <c r="Q60" s="423">
        <v>0</v>
      </c>
      <c r="R60" s="423">
        <v>0</v>
      </c>
      <c r="S60" s="423">
        <v>0</v>
      </c>
      <c r="T60" s="423">
        <v>0</v>
      </c>
      <c r="U60" s="423">
        <v>0</v>
      </c>
      <c r="V60" s="423">
        <v>0</v>
      </c>
      <c r="W60" s="423">
        <v>0</v>
      </c>
      <c r="X60" s="423">
        <v>0</v>
      </c>
      <c r="Y60" s="423">
        <v>0</v>
      </c>
      <c r="Z60" s="423">
        <v>0</v>
      </c>
      <c r="AA60" s="423">
        <v>0</v>
      </c>
      <c r="AB60" s="423">
        <v>0</v>
      </c>
      <c r="AC60" s="423">
        <v>0</v>
      </c>
      <c r="AD60" s="423">
        <v>0</v>
      </c>
      <c r="AE60" s="423">
        <v>0</v>
      </c>
      <c r="AF60" s="423">
        <v>0</v>
      </c>
      <c r="AG60" s="423">
        <v>0</v>
      </c>
      <c r="AH60" s="423">
        <v>0</v>
      </c>
      <c r="AI60" s="423">
        <v>0</v>
      </c>
      <c r="AJ60" s="423">
        <v>0</v>
      </c>
      <c r="AK60" s="423">
        <v>0</v>
      </c>
      <c r="AL60" s="423">
        <v>0</v>
      </c>
      <c r="AM60" s="423">
        <v>0</v>
      </c>
      <c r="AN60" s="423">
        <v>0</v>
      </c>
      <c r="AO60" s="423">
        <v>0</v>
      </c>
      <c r="AP60" s="423">
        <v>0</v>
      </c>
      <c r="AQ60" s="423">
        <v>0</v>
      </c>
      <c r="AR60" s="423">
        <v>0</v>
      </c>
      <c r="AS60" s="423">
        <v>0</v>
      </c>
      <c r="AT60" s="423">
        <v>0</v>
      </c>
      <c r="AU60" s="423">
        <v>0</v>
      </c>
      <c r="AV60" s="423">
        <v>0</v>
      </c>
      <c r="AW60" s="423">
        <v>0</v>
      </c>
      <c r="AX60" s="423">
        <v>0</v>
      </c>
      <c r="AY60" s="423">
        <v>0</v>
      </c>
      <c r="AZ60" s="423">
        <v>0</v>
      </c>
      <c r="BA60" s="25">
        <f t="shared" si="3"/>
        <v>0</v>
      </c>
    </row>
    <row r="61" spans="1:60" ht="48" customHeight="1" x14ac:dyDescent="0.25">
      <c r="A61" s="7"/>
      <c r="B61" s="394" t="s">
        <v>171</v>
      </c>
      <c r="C61" s="395" t="s">
        <v>172</v>
      </c>
      <c r="D61" s="394" t="s">
        <v>93</v>
      </c>
      <c r="E61" s="458">
        <f>E62+E63</f>
        <v>0</v>
      </c>
      <c r="F61" s="458">
        <f>F62+F63</f>
        <v>0</v>
      </c>
      <c r="G61" s="458">
        <f t="shared" ref="G61:AZ61" si="20">G62+G63</f>
        <v>0</v>
      </c>
      <c r="H61" s="458">
        <f t="shared" si="20"/>
        <v>0</v>
      </c>
      <c r="I61" s="458">
        <f t="shared" si="20"/>
        <v>0</v>
      </c>
      <c r="J61" s="458">
        <f t="shared" si="20"/>
        <v>0</v>
      </c>
      <c r="K61" s="458">
        <f t="shared" si="20"/>
        <v>0</v>
      </c>
      <c r="L61" s="458">
        <f t="shared" si="20"/>
        <v>0</v>
      </c>
      <c r="M61" s="458">
        <f t="shared" si="20"/>
        <v>0</v>
      </c>
      <c r="N61" s="458">
        <f t="shared" si="20"/>
        <v>0</v>
      </c>
      <c r="O61" s="458">
        <f t="shared" si="20"/>
        <v>0</v>
      </c>
      <c r="P61" s="458">
        <f t="shared" si="20"/>
        <v>0</v>
      </c>
      <c r="Q61" s="458">
        <f t="shared" si="20"/>
        <v>0</v>
      </c>
      <c r="R61" s="458">
        <f t="shared" si="20"/>
        <v>0</v>
      </c>
      <c r="S61" s="458">
        <f t="shared" si="20"/>
        <v>0</v>
      </c>
      <c r="T61" s="458">
        <f t="shared" si="20"/>
        <v>0</v>
      </c>
      <c r="U61" s="458">
        <f t="shared" si="20"/>
        <v>0</v>
      </c>
      <c r="V61" s="458">
        <f t="shared" si="20"/>
        <v>0</v>
      </c>
      <c r="W61" s="458">
        <f t="shared" si="20"/>
        <v>0</v>
      </c>
      <c r="X61" s="458">
        <f t="shared" si="20"/>
        <v>0</v>
      </c>
      <c r="Y61" s="458">
        <f t="shared" si="20"/>
        <v>0</v>
      </c>
      <c r="Z61" s="458">
        <f t="shared" si="20"/>
        <v>0</v>
      </c>
      <c r="AA61" s="458">
        <f t="shared" si="20"/>
        <v>0</v>
      </c>
      <c r="AB61" s="458">
        <f t="shared" si="20"/>
        <v>0</v>
      </c>
      <c r="AC61" s="458">
        <f t="shared" si="20"/>
        <v>0</v>
      </c>
      <c r="AD61" s="458">
        <f t="shared" si="20"/>
        <v>0</v>
      </c>
      <c r="AE61" s="458">
        <f t="shared" si="20"/>
        <v>0</v>
      </c>
      <c r="AF61" s="458">
        <f t="shared" si="20"/>
        <v>0</v>
      </c>
      <c r="AG61" s="458">
        <f t="shared" si="20"/>
        <v>0</v>
      </c>
      <c r="AH61" s="458">
        <f t="shared" si="20"/>
        <v>0</v>
      </c>
      <c r="AI61" s="458">
        <f t="shared" si="20"/>
        <v>0</v>
      </c>
      <c r="AJ61" s="458">
        <f t="shared" si="20"/>
        <v>0</v>
      </c>
      <c r="AK61" s="458">
        <f t="shared" si="20"/>
        <v>0</v>
      </c>
      <c r="AL61" s="458">
        <f t="shared" si="20"/>
        <v>0</v>
      </c>
      <c r="AM61" s="458">
        <f t="shared" si="20"/>
        <v>0</v>
      </c>
      <c r="AN61" s="458">
        <f t="shared" si="20"/>
        <v>0</v>
      </c>
      <c r="AO61" s="458">
        <f t="shared" si="20"/>
        <v>0</v>
      </c>
      <c r="AP61" s="458">
        <f t="shared" si="20"/>
        <v>0</v>
      </c>
      <c r="AQ61" s="458">
        <f t="shared" si="20"/>
        <v>0</v>
      </c>
      <c r="AR61" s="458">
        <f t="shared" si="20"/>
        <v>0</v>
      </c>
      <c r="AS61" s="458">
        <f t="shared" si="20"/>
        <v>0</v>
      </c>
      <c r="AT61" s="458">
        <f t="shared" si="20"/>
        <v>0</v>
      </c>
      <c r="AU61" s="458">
        <f t="shared" si="20"/>
        <v>0</v>
      </c>
      <c r="AV61" s="458">
        <f t="shared" si="20"/>
        <v>0</v>
      </c>
      <c r="AW61" s="458">
        <f t="shared" si="20"/>
        <v>0</v>
      </c>
      <c r="AX61" s="458">
        <f t="shared" si="20"/>
        <v>0</v>
      </c>
      <c r="AY61" s="458">
        <f t="shared" si="20"/>
        <v>0</v>
      </c>
      <c r="AZ61" s="458">
        <f t="shared" si="20"/>
        <v>0</v>
      </c>
      <c r="BA61" s="25">
        <f t="shared" si="3"/>
        <v>0</v>
      </c>
    </row>
    <row r="62" spans="1:60" ht="42" customHeight="1" x14ac:dyDescent="0.25">
      <c r="A62" s="7"/>
      <c r="B62" s="421" t="s">
        <v>173</v>
      </c>
      <c r="C62" s="422" t="s">
        <v>174</v>
      </c>
      <c r="D62" s="421" t="s">
        <v>93</v>
      </c>
      <c r="E62" s="423">
        <v>0</v>
      </c>
      <c r="F62" s="423">
        <v>0</v>
      </c>
      <c r="G62" s="423">
        <v>0</v>
      </c>
      <c r="H62" s="423">
        <v>0</v>
      </c>
      <c r="I62" s="423">
        <v>0</v>
      </c>
      <c r="J62" s="423">
        <v>0</v>
      </c>
      <c r="K62" s="423">
        <v>0</v>
      </c>
      <c r="L62" s="423">
        <v>0</v>
      </c>
      <c r="M62" s="423">
        <v>0</v>
      </c>
      <c r="N62" s="423">
        <v>0</v>
      </c>
      <c r="O62" s="423">
        <v>0</v>
      </c>
      <c r="P62" s="423">
        <v>0</v>
      </c>
      <c r="Q62" s="423">
        <v>0</v>
      </c>
      <c r="R62" s="423">
        <v>0</v>
      </c>
      <c r="S62" s="423">
        <v>0</v>
      </c>
      <c r="T62" s="423">
        <v>0</v>
      </c>
      <c r="U62" s="423">
        <v>0</v>
      </c>
      <c r="V62" s="423">
        <v>0</v>
      </c>
      <c r="W62" s="423">
        <v>0</v>
      </c>
      <c r="X62" s="423">
        <v>0</v>
      </c>
      <c r="Y62" s="423">
        <v>0</v>
      </c>
      <c r="Z62" s="423">
        <v>0</v>
      </c>
      <c r="AA62" s="423">
        <v>0</v>
      </c>
      <c r="AB62" s="423">
        <v>0</v>
      </c>
      <c r="AC62" s="423">
        <v>0</v>
      </c>
      <c r="AD62" s="423">
        <v>0</v>
      </c>
      <c r="AE62" s="423">
        <v>0</v>
      </c>
      <c r="AF62" s="423">
        <v>0</v>
      </c>
      <c r="AG62" s="423">
        <v>0</v>
      </c>
      <c r="AH62" s="423">
        <v>0</v>
      </c>
      <c r="AI62" s="423">
        <v>0</v>
      </c>
      <c r="AJ62" s="423">
        <v>0</v>
      </c>
      <c r="AK62" s="423">
        <v>0</v>
      </c>
      <c r="AL62" s="423">
        <v>0</v>
      </c>
      <c r="AM62" s="423">
        <v>0</v>
      </c>
      <c r="AN62" s="423">
        <v>0</v>
      </c>
      <c r="AO62" s="423">
        <v>0</v>
      </c>
      <c r="AP62" s="423">
        <v>0</v>
      </c>
      <c r="AQ62" s="423">
        <v>0</v>
      </c>
      <c r="AR62" s="423">
        <v>0</v>
      </c>
      <c r="AS62" s="423">
        <v>0</v>
      </c>
      <c r="AT62" s="423">
        <v>0</v>
      </c>
      <c r="AU62" s="423">
        <v>0</v>
      </c>
      <c r="AV62" s="423">
        <v>0</v>
      </c>
      <c r="AW62" s="423">
        <v>0</v>
      </c>
      <c r="AX62" s="423">
        <v>0</v>
      </c>
      <c r="AY62" s="423">
        <v>0</v>
      </c>
      <c r="AZ62" s="423">
        <v>0</v>
      </c>
      <c r="BA62" s="25">
        <f t="shared" si="3"/>
        <v>0</v>
      </c>
    </row>
    <row r="63" spans="1:60" ht="42" customHeight="1" x14ac:dyDescent="0.25">
      <c r="A63" s="7"/>
      <c r="B63" s="421" t="s">
        <v>175</v>
      </c>
      <c r="C63" s="422" t="s">
        <v>176</v>
      </c>
      <c r="D63" s="421" t="s">
        <v>93</v>
      </c>
      <c r="E63" s="423">
        <v>0</v>
      </c>
      <c r="F63" s="423">
        <v>0</v>
      </c>
      <c r="G63" s="423">
        <v>0</v>
      </c>
      <c r="H63" s="423">
        <v>0</v>
      </c>
      <c r="I63" s="423">
        <v>0</v>
      </c>
      <c r="J63" s="423">
        <v>0</v>
      </c>
      <c r="K63" s="423">
        <v>0</v>
      </c>
      <c r="L63" s="423">
        <v>0</v>
      </c>
      <c r="M63" s="423">
        <v>0</v>
      </c>
      <c r="N63" s="423">
        <v>0</v>
      </c>
      <c r="O63" s="423">
        <v>0</v>
      </c>
      <c r="P63" s="423">
        <v>0</v>
      </c>
      <c r="Q63" s="423">
        <v>0</v>
      </c>
      <c r="R63" s="423">
        <v>0</v>
      </c>
      <c r="S63" s="423">
        <v>0</v>
      </c>
      <c r="T63" s="423">
        <v>0</v>
      </c>
      <c r="U63" s="423">
        <v>0</v>
      </c>
      <c r="V63" s="423">
        <v>0</v>
      </c>
      <c r="W63" s="423">
        <v>0</v>
      </c>
      <c r="X63" s="423">
        <v>0</v>
      </c>
      <c r="Y63" s="423">
        <v>0</v>
      </c>
      <c r="Z63" s="423">
        <v>0</v>
      </c>
      <c r="AA63" s="423">
        <v>0</v>
      </c>
      <c r="AB63" s="423">
        <v>0</v>
      </c>
      <c r="AC63" s="423">
        <v>0</v>
      </c>
      <c r="AD63" s="423">
        <v>0</v>
      </c>
      <c r="AE63" s="423">
        <v>0</v>
      </c>
      <c r="AF63" s="423">
        <v>0</v>
      </c>
      <c r="AG63" s="423">
        <v>0</v>
      </c>
      <c r="AH63" s="423">
        <v>0</v>
      </c>
      <c r="AI63" s="423">
        <v>0</v>
      </c>
      <c r="AJ63" s="423">
        <v>0</v>
      </c>
      <c r="AK63" s="423">
        <v>0</v>
      </c>
      <c r="AL63" s="423">
        <v>0</v>
      </c>
      <c r="AM63" s="423">
        <v>0</v>
      </c>
      <c r="AN63" s="423">
        <v>0</v>
      </c>
      <c r="AO63" s="423">
        <v>0</v>
      </c>
      <c r="AP63" s="423">
        <v>0</v>
      </c>
      <c r="AQ63" s="423">
        <v>0</v>
      </c>
      <c r="AR63" s="423">
        <v>0</v>
      </c>
      <c r="AS63" s="423">
        <v>0</v>
      </c>
      <c r="AT63" s="423">
        <v>0</v>
      </c>
      <c r="AU63" s="423">
        <v>0</v>
      </c>
      <c r="AV63" s="423">
        <v>0</v>
      </c>
      <c r="AW63" s="423">
        <v>0</v>
      </c>
      <c r="AX63" s="423">
        <v>0</v>
      </c>
      <c r="AY63" s="423">
        <v>0</v>
      </c>
      <c r="AZ63" s="423">
        <v>0</v>
      </c>
      <c r="BA63" s="25">
        <f t="shared" si="3"/>
        <v>0</v>
      </c>
    </row>
    <row r="64" spans="1:60" ht="48" customHeight="1" x14ac:dyDescent="0.25">
      <c r="A64" s="7"/>
      <c r="B64" s="394" t="s">
        <v>177</v>
      </c>
      <c r="C64" s="395" t="s">
        <v>178</v>
      </c>
      <c r="D64" s="688" t="s">
        <v>93</v>
      </c>
      <c r="E64" s="458">
        <f t="shared" ref="E64:AN64" si="21">SUM(E65:E66)</f>
        <v>0</v>
      </c>
      <c r="F64" s="458">
        <f t="shared" si="21"/>
        <v>0</v>
      </c>
      <c r="G64" s="458">
        <f t="shared" si="21"/>
        <v>0</v>
      </c>
      <c r="H64" s="458">
        <f t="shared" si="21"/>
        <v>0</v>
      </c>
      <c r="I64" s="458">
        <f t="shared" si="21"/>
        <v>0</v>
      </c>
      <c r="J64" s="458">
        <f t="shared" si="21"/>
        <v>0</v>
      </c>
      <c r="K64" s="458">
        <f t="shared" si="21"/>
        <v>0</v>
      </c>
      <c r="L64" s="458">
        <f t="shared" si="21"/>
        <v>0</v>
      </c>
      <c r="M64" s="458">
        <f t="shared" si="21"/>
        <v>0</v>
      </c>
      <c r="N64" s="458">
        <f t="shared" si="21"/>
        <v>0</v>
      </c>
      <c r="O64" s="458">
        <f t="shared" si="21"/>
        <v>0</v>
      </c>
      <c r="P64" s="458">
        <f t="shared" si="21"/>
        <v>0</v>
      </c>
      <c r="Q64" s="458">
        <f t="shared" si="21"/>
        <v>0</v>
      </c>
      <c r="R64" s="458">
        <f t="shared" si="21"/>
        <v>0</v>
      </c>
      <c r="S64" s="458">
        <f t="shared" si="21"/>
        <v>0</v>
      </c>
      <c r="T64" s="458">
        <f t="shared" si="21"/>
        <v>0</v>
      </c>
      <c r="U64" s="458">
        <f t="shared" si="21"/>
        <v>0</v>
      </c>
      <c r="V64" s="458">
        <f t="shared" si="21"/>
        <v>0</v>
      </c>
      <c r="W64" s="458">
        <f t="shared" si="21"/>
        <v>0</v>
      </c>
      <c r="X64" s="458">
        <f t="shared" si="21"/>
        <v>0</v>
      </c>
      <c r="Y64" s="458">
        <f t="shared" si="21"/>
        <v>0</v>
      </c>
      <c r="Z64" s="458">
        <f t="shared" si="21"/>
        <v>0</v>
      </c>
      <c r="AA64" s="458">
        <f t="shared" si="21"/>
        <v>0</v>
      </c>
      <c r="AB64" s="458">
        <f t="shared" si="21"/>
        <v>0</v>
      </c>
      <c r="AC64" s="458">
        <f t="shared" si="21"/>
        <v>0</v>
      </c>
      <c r="AD64" s="458">
        <f t="shared" si="21"/>
        <v>0</v>
      </c>
      <c r="AE64" s="458">
        <f t="shared" si="21"/>
        <v>0</v>
      </c>
      <c r="AF64" s="458">
        <f t="shared" si="21"/>
        <v>0</v>
      </c>
      <c r="AG64" s="458">
        <f t="shared" si="21"/>
        <v>0</v>
      </c>
      <c r="AH64" s="458">
        <f t="shared" si="21"/>
        <v>0</v>
      </c>
      <c r="AI64" s="458">
        <f t="shared" si="21"/>
        <v>0</v>
      </c>
      <c r="AJ64" s="458">
        <f t="shared" si="21"/>
        <v>0</v>
      </c>
      <c r="AK64" s="458">
        <f t="shared" si="21"/>
        <v>0</v>
      </c>
      <c r="AL64" s="458">
        <f t="shared" si="21"/>
        <v>0</v>
      </c>
      <c r="AM64" s="458">
        <f t="shared" si="21"/>
        <v>0</v>
      </c>
      <c r="AN64" s="458">
        <f t="shared" si="21"/>
        <v>0</v>
      </c>
      <c r="AO64" s="458">
        <f>SUM(AO65:AO66)</f>
        <v>0</v>
      </c>
      <c r="AP64" s="458">
        <f>SUM(AP65:AP66)</f>
        <v>0</v>
      </c>
      <c r="AQ64" s="458">
        <f t="shared" ref="AQ64:AZ64" si="22">SUM(AQ65:AQ66)</f>
        <v>0</v>
      </c>
      <c r="AR64" s="458">
        <f t="shared" si="22"/>
        <v>0</v>
      </c>
      <c r="AS64" s="458">
        <f t="shared" si="22"/>
        <v>0</v>
      </c>
      <c r="AT64" s="458">
        <f t="shared" si="22"/>
        <v>0</v>
      </c>
      <c r="AU64" s="458">
        <f t="shared" si="22"/>
        <v>0</v>
      </c>
      <c r="AV64" s="458">
        <f t="shared" si="22"/>
        <v>0</v>
      </c>
      <c r="AW64" s="458">
        <f t="shared" si="22"/>
        <v>0</v>
      </c>
      <c r="AX64" s="458">
        <f t="shared" si="22"/>
        <v>0</v>
      </c>
      <c r="AY64" s="458">
        <f t="shared" si="22"/>
        <v>0</v>
      </c>
      <c r="AZ64" s="458">
        <f t="shared" si="22"/>
        <v>0</v>
      </c>
      <c r="BA64" s="25">
        <f t="shared" si="3"/>
        <v>0</v>
      </c>
    </row>
    <row r="65" spans="1:60" ht="42" customHeight="1" x14ac:dyDescent="0.25">
      <c r="A65" s="7"/>
      <c r="B65" s="421" t="s">
        <v>179</v>
      </c>
      <c r="C65" s="422" t="s">
        <v>180</v>
      </c>
      <c r="D65" s="421" t="s">
        <v>93</v>
      </c>
      <c r="E65" s="423">
        <v>0</v>
      </c>
      <c r="F65" s="423">
        <v>0</v>
      </c>
      <c r="G65" s="423">
        <v>0</v>
      </c>
      <c r="H65" s="423">
        <v>0</v>
      </c>
      <c r="I65" s="423">
        <v>0</v>
      </c>
      <c r="J65" s="423">
        <v>0</v>
      </c>
      <c r="K65" s="423">
        <v>0</v>
      </c>
      <c r="L65" s="423">
        <v>0</v>
      </c>
      <c r="M65" s="423">
        <v>0</v>
      </c>
      <c r="N65" s="423">
        <v>0</v>
      </c>
      <c r="O65" s="423">
        <v>0</v>
      </c>
      <c r="P65" s="423">
        <v>0</v>
      </c>
      <c r="Q65" s="423">
        <v>0</v>
      </c>
      <c r="R65" s="423">
        <v>0</v>
      </c>
      <c r="S65" s="423">
        <v>0</v>
      </c>
      <c r="T65" s="423">
        <v>0</v>
      </c>
      <c r="U65" s="423">
        <v>0</v>
      </c>
      <c r="V65" s="423">
        <v>0</v>
      </c>
      <c r="W65" s="423">
        <v>0</v>
      </c>
      <c r="X65" s="423">
        <v>0</v>
      </c>
      <c r="Y65" s="423">
        <v>0</v>
      </c>
      <c r="Z65" s="423">
        <v>0</v>
      </c>
      <c r="AA65" s="423">
        <v>0</v>
      </c>
      <c r="AB65" s="423">
        <v>0</v>
      </c>
      <c r="AC65" s="423">
        <v>0</v>
      </c>
      <c r="AD65" s="423">
        <v>0</v>
      </c>
      <c r="AE65" s="423">
        <v>0</v>
      </c>
      <c r="AF65" s="423">
        <v>0</v>
      </c>
      <c r="AG65" s="423">
        <v>0</v>
      </c>
      <c r="AH65" s="423">
        <v>0</v>
      </c>
      <c r="AI65" s="423">
        <v>0</v>
      </c>
      <c r="AJ65" s="423">
        <v>0</v>
      </c>
      <c r="AK65" s="423">
        <v>0</v>
      </c>
      <c r="AL65" s="423">
        <v>0</v>
      </c>
      <c r="AM65" s="423">
        <v>0</v>
      </c>
      <c r="AN65" s="423">
        <v>0</v>
      </c>
      <c r="AO65" s="423">
        <v>0</v>
      </c>
      <c r="AP65" s="423">
        <v>0</v>
      </c>
      <c r="AQ65" s="423">
        <v>0</v>
      </c>
      <c r="AR65" s="423">
        <v>0</v>
      </c>
      <c r="AS65" s="423">
        <v>0</v>
      </c>
      <c r="AT65" s="423">
        <v>0</v>
      </c>
      <c r="AU65" s="423">
        <v>0</v>
      </c>
      <c r="AV65" s="423">
        <v>0</v>
      </c>
      <c r="AW65" s="423">
        <v>0</v>
      </c>
      <c r="AX65" s="423">
        <v>0</v>
      </c>
      <c r="AY65" s="423">
        <v>0</v>
      </c>
      <c r="AZ65" s="423">
        <v>0</v>
      </c>
      <c r="BA65" s="25">
        <f t="shared" si="3"/>
        <v>0</v>
      </c>
    </row>
    <row r="66" spans="1:60" ht="42" customHeight="1" x14ac:dyDescent="0.25">
      <c r="A66" s="7"/>
      <c r="B66" s="421" t="s">
        <v>181</v>
      </c>
      <c r="C66" s="422" t="s">
        <v>182</v>
      </c>
      <c r="D66" s="421" t="s">
        <v>93</v>
      </c>
      <c r="E66" s="423">
        <v>0</v>
      </c>
      <c r="F66" s="423">
        <v>0</v>
      </c>
      <c r="G66" s="423">
        <v>0</v>
      </c>
      <c r="H66" s="423">
        <v>0</v>
      </c>
      <c r="I66" s="423">
        <v>0</v>
      </c>
      <c r="J66" s="423">
        <v>0</v>
      </c>
      <c r="K66" s="423">
        <v>0</v>
      </c>
      <c r="L66" s="423">
        <v>0</v>
      </c>
      <c r="M66" s="423">
        <v>0</v>
      </c>
      <c r="N66" s="423">
        <v>0</v>
      </c>
      <c r="O66" s="423">
        <v>0</v>
      </c>
      <c r="P66" s="423">
        <v>0</v>
      </c>
      <c r="Q66" s="423">
        <v>0</v>
      </c>
      <c r="R66" s="423">
        <v>0</v>
      </c>
      <c r="S66" s="423">
        <v>0</v>
      </c>
      <c r="T66" s="423">
        <v>0</v>
      </c>
      <c r="U66" s="423">
        <v>0</v>
      </c>
      <c r="V66" s="423">
        <v>0</v>
      </c>
      <c r="W66" s="423">
        <v>0</v>
      </c>
      <c r="X66" s="423">
        <v>0</v>
      </c>
      <c r="Y66" s="423">
        <v>0</v>
      </c>
      <c r="Z66" s="423">
        <v>0</v>
      </c>
      <c r="AA66" s="423">
        <v>0</v>
      </c>
      <c r="AB66" s="423">
        <v>0</v>
      </c>
      <c r="AC66" s="423">
        <v>0</v>
      </c>
      <c r="AD66" s="423">
        <v>0</v>
      </c>
      <c r="AE66" s="423">
        <v>0</v>
      </c>
      <c r="AF66" s="423">
        <v>0</v>
      </c>
      <c r="AG66" s="423">
        <v>0</v>
      </c>
      <c r="AH66" s="423">
        <v>0</v>
      </c>
      <c r="AI66" s="423">
        <v>0</v>
      </c>
      <c r="AJ66" s="423">
        <v>0</v>
      </c>
      <c r="AK66" s="423">
        <v>0</v>
      </c>
      <c r="AL66" s="423">
        <v>0</v>
      </c>
      <c r="AM66" s="423">
        <v>0</v>
      </c>
      <c r="AN66" s="423">
        <v>0</v>
      </c>
      <c r="AO66" s="423">
        <v>0</v>
      </c>
      <c r="AP66" s="423">
        <v>0</v>
      </c>
      <c r="AQ66" s="423">
        <v>0</v>
      </c>
      <c r="AR66" s="423">
        <v>0</v>
      </c>
      <c r="AS66" s="423">
        <v>0</v>
      </c>
      <c r="AT66" s="423">
        <v>0</v>
      </c>
      <c r="AU66" s="423">
        <v>0</v>
      </c>
      <c r="AV66" s="423">
        <v>0</v>
      </c>
      <c r="AW66" s="423">
        <v>0</v>
      </c>
      <c r="AX66" s="423">
        <v>0</v>
      </c>
      <c r="AY66" s="423">
        <v>0</v>
      </c>
      <c r="AZ66" s="423">
        <v>0</v>
      </c>
      <c r="BA66" s="25">
        <f t="shared" si="3"/>
        <v>0</v>
      </c>
    </row>
    <row r="67" spans="1:60" ht="48" customHeight="1" x14ac:dyDescent="0.25">
      <c r="A67" s="7"/>
      <c r="B67" s="394" t="s">
        <v>183</v>
      </c>
      <c r="C67" s="395" t="s">
        <v>184</v>
      </c>
      <c r="D67" s="394" t="s">
        <v>93</v>
      </c>
      <c r="E67" s="396">
        <f>SUBTOTAL(9,E69:E73)</f>
        <v>0.5</v>
      </c>
      <c r="F67" s="396">
        <f t="shared" ref="F67:AZ67" si="23">SUBTOTAL(9,F69:F73)</f>
        <v>0.5</v>
      </c>
      <c r="G67" s="396">
        <f t="shared" si="23"/>
        <v>0</v>
      </c>
      <c r="H67" s="396">
        <f t="shared" si="23"/>
        <v>0</v>
      </c>
      <c r="I67" s="396">
        <f t="shared" si="23"/>
        <v>3.23</v>
      </c>
      <c r="J67" s="396">
        <f t="shared" si="23"/>
        <v>0.38009999999999999</v>
      </c>
      <c r="K67" s="396">
        <f t="shared" si="23"/>
        <v>0</v>
      </c>
      <c r="L67" s="396">
        <f t="shared" si="23"/>
        <v>0</v>
      </c>
      <c r="M67" s="396">
        <f t="shared" si="23"/>
        <v>0</v>
      </c>
      <c r="N67" s="396">
        <f t="shared" si="23"/>
        <v>0</v>
      </c>
      <c r="O67" s="396">
        <f t="shared" si="23"/>
        <v>0</v>
      </c>
      <c r="P67" s="396">
        <f t="shared" si="23"/>
        <v>0</v>
      </c>
      <c r="Q67" s="396">
        <f t="shared" si="23"/>
        <v>0</v>
      </c>
      <c r="R67" s="396">
        <f t="shared" si="23"/>
        <v>0</v>
      </c>
      <c r="S67" s="396">
        <f t="shared" si="23"/>
        <v>0</v>
      </c>
      <c r="T67" s="396">
        <f t="shared" si="23"/>
        <v>0</v>
      </c>
      <c r="U67" s="396">
        <f t="shared" si="23"/>
        <v>0</v>
      </c>
      <c r="V67" s="396">
        <f t="shared" si="23"/>
        <v>0</v>
      </c>
      <c r="W67" s="396">
        <f t="shared" si="23"/>
        <v>0</v>
      </c>
      <c r="X67" s="396">
        <f t="shared" si="23"/>
        <v>0</v>
      </c>
      <c r="Y67" s="396">
        <f t="shared" si="23"/>
        <v>0</v>
      </c>
      <c r="Z67" s="396">
        <f t="shared" si="23"/>
        <v>0</v>
      </c>
      <c r="AA67" s="396">
        <f t="shared" si="23"/>
        <v>0</v>
      </c>
      <c r="AB67" s="396">
        <f t="shared" si="23"/>
        <v>0</v>
      </c>
      <c r="AC67" s="396">
        <f t="shared" si="23"/>
        <v>0</v>
      </c>
      <c r="AD67" s="396">
        <f t="shared" si="23"/>
        <v>0</v>
      </c>
      <c r="AE67" s="396">
        <f t="shared" si="23"/>
        <v>0</v>
      </c>
      <c r="AF67" s="396">
        <f t="shared" si="23"/>
        <v>0</v>
      </c>
      <c r="AG67" s="396">
        <f t="shared" si="23"/>
        <v>0</v>
      </c>
      <c r="AH67" s="396">
        <f t="shared" si="23"/>
        <v>0</v>
      </c>
      <c r="AI67" s="396">
        <f t="shared" si="23"/>
        <v>0</v>
      </c>
      <c r="AJ67" s="396">
        <f t="shared" si="23"/>
        <v>0</v>
      </c>
      <c r="AK67" s="396">
        <f t="shared" si="23"/>
        <v>0</v>
      </c>
      <c r="AL67" s="396">
        <f t="shared" si="23"/>
        <v>0</v>
      </c>
      <c r="AM67" s="396">
        <f t="shared" si="23"/>
        <v>0</v>
      </c>
      <c r="AN67" s="396">
        <f t="shared" si="23"/>
        <v>0</v>
      </c>
      <c r="AO67" s="396">
        <f t="shared" si="23"/>
        <v>0</v>
      </c>
      <c r="AP67" s="396">
        <f t="shared" si="23"/>
        <v>0</v>
      </c>
      <c r="AQ67" s="396">
        <f t="shared" si="23"/>
        <v>0</v>
      </c>
      <c r="AR67" s="396">
        <f t="shared" si="23"/>
        <v>0</v>
      </c>
      <c r="AS67" s="396">
        <f t="shared" si="23"/>
        <v>0</v>
      </c>
      <c r="AT67" s="396">
        <f t="shared" si="23"/>
        <v>0</v>
      </c>
      <c r="AU67" s="396">
        <f t="shared" si="23"/>
        <v>0</v>
      </c>
      <c r="AV67" s="396">
        <f t="shared" si="23"/>
        <v>0</v>
      </c>
      <c r="AW67" s="396">
        <f t="shared" si="23"/>
        <v>26.959099999999999</v>
      </c>
      <c r="AX67" s="396">
        <f>SUBTOTAL(9,AX68:AX73)</f>
        <v>23.049999999999997</v>
      </c>
      <c r="AY67" s="396">
        <f t="shared" si="23"/>
        <v>0</v>
      </c>
      <c r="AZ67" s="396">
        <f t="shared" si="23"/>
        <v>0</v>
      </c>
      <c r="BA67" s="25">
        <f t="shared" si="3"/>
        <v>23.049999999999997</v>
      </c>
    </row>
    <row r="68" spans="1:60" s="961" customFormat="1" ht="33" customHeight="1" x14ac:dyDescent="0.25">
      <c r="B68" s="76" t="s">
        <v>183</v>
      </c>
      <c r="C68" s="399" t="s">
        <v>809</v>
      </c>
      <c r="D68" s="76" t="s">
        <v>727</v>
      </c>
      <c r="E68" s="385"/>
      <c r="F68" s="385"/>
      <c r="G68" s="385"/>
      <c r="H68" s="385"/>
      <c r="I68" s="385"/>
      <c r="J68" s="385"/>
      <c r="K68" s="385"/>
      <c r="L68" s="385"/>
      <c r="M68" s="385"/>
      <c r="N68" s="385"/>
      <c r="O68" s="385"/>
      <c r="P68" s="385"/>
      <c r="Q68" s="385"/>
      <c r="R68" s="385"/>
      <c r="S68" s="385"/>
      <c r="T68" s="385"/>
      <c r="U68" s="385"/>
      <c r="V68" s="385"/>
      <c r="W68" s="385"/>
      <c r="X68" s="385"/>
      <c r="Y68" s="385"/>
      <c r="Z68" s="385"/>
      <c r="AA68" s="385"/>
      <c r="AB68" s="385"/>
      <c r="AC68" s="385"/>
      <c r="AD68" s="385"/>
      <c r="AE68" s="385"/>
      <c r="AF68" s="385"/>
      <c r="AG68" s="385"/>
      <c r="AH68" s="385"/>
      <c r="AI68" s="385"/>
      <c r="AJ68" s="385"/>
      <c r="AK68" s="385"/>
      <c r="AL68" s="385"/>
      <c r="AM68" s="385"/>
      <c r="AN68" s="385"/>
      <c r="AO68" s="385"/>
      <c r="AP68" s="385"/>
      <c r="AQ68" s="385"/>
      <c r="AR68" s="385"/>
      <c r="AS68" s="385"/>
      <c r="AT68" s="385"/>
      <c r="AU68" s="385"/>
      <c r="AV68" s="385"/>
      <c r="AW68" s="385">
        <v>0</v>
      </c>
      <c r="AX68" s="77">
        <f>'С № 2'!AY73</f>
        <v>1.6509999999999998</v>
      </c>
      <c r="AY68" s="385"/>
      <c r="AZ68" s="385"/>
      <c r="BA68" s="27"/>
      <c r="BB68" s="4"/>
      <c r="BC68" s="4"/>
      <c r="BD68" s="4"/>
      <c r="BE68" s="4"/>
      <c r="BF68" s="4"/>
      <c r="BG68" s="4"/>
      <c r="BH68" s="4"/>
    </row>
    <row r="69" spans="1:60" s="383" customFormat="1" ht="33" customHeight="1" x14ac:dyDescent="0.25">
      <c r="A69" s="7"/>
      <c r="B69" s="76" t="s">
        <v>183</v>
      </c>
      <c r="C69" s="399" t="s">
        <v>1715</v>
      </c>
      <c r="D69" s="76" t="s">
        <v>839</v>
      </c>
      <c r="E69" s="77"/>
      <c r="F69" s="77"/>
      <c r="G69" s="77"/>
      <c r="H69" s="77"/>
      <c r="I69" s="77">
        <v>2.85</v>
      </c>
      <c r="J69" s="77">
        <v>1E-4</v>
      </c>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c r="AS69" s="77"/>
      <c r="AT69" s="77"/>
      <c r="AU69" s="77"/>
      <c r="AV69" s="77"/>
      <c r="AW69" s="77">
        <v>10.459</v>
      </c>
      <c r="AX69" s="77">
        <f>'С № 2'!AY78</f>
        <v>0</v>
      </c>
      <c r="AY69" s="77"/>
      <c r="AZ69" s="77"/>
      <c r="BA69" s="25"/>
      <c r="BB69" s="4"/>
      <c r="BC69" s="4"/>
      <c r="BD69" s="4"/>
      <c r="BE69" s="4"/>
      <c r="BF69" s="4"/>
      <c r="BG69" s="4"/>
      <c r="BH69" s="4"/>
    </row>
    <row r="70" spans="1:60" s="683" customFormat="1" ht="33" customHeight="1" x14ac:dyDescent="0.25">
      <c r="A70" s="7"/>
      <c r="B70" s="76" t="s">
        <v>183</v>
      </c>
      <c r="C70" s="679" t="s">
        <v>736</v>
      </c>
      <c r="D70" s="687" t="s">
        <v>835</v>
      </c>
      <c r="E70" s="77">
        <v>0.25</v>
      </c>
      <c r="F70" s="77">
        <v>0.25</v>
      </c>
      <c r="G70" s="77"/>
      <c r="H70" s="77"/>
      <c r="I70" s="77">
        <v>0.38</v>
      </c>
      <c r="J70" s="77">
        <v>0.38</v>
      </c>
      <c r="K70" s="77"/>
      <c r="L70" s="385"/>
      <c r="M70" s="385"/>
      <c r="N70" s="385"/>
      <c r="O70" s="385"/>
      <c r="P70" s="385"/>
      <c r="Q70" s="385"/>
      <c r="R70" s="385"/>
      <c r="S70" s="385"/>
      <c r="T70" s="385"/>
      <c r="U70" s="385"/>
      <c r="V70" s="385"/>
      <c r="W70" s="385"/>
      <c r="X70" s="385"/>
      <c r="Y70" s="385"/>
      <c r="Z70" s="385"/>
      <c r="AA70" s="385"/>
      <c r="AB70" s="385"/>
      <c r="AC70" s="385"/>
      <c r="AD70" s="385"/>
      <c r="AE70" s="385"/>
      <c r="AF70" s="385"/>
      <c r="AG70" s="385"/>
      <c r="AH70" s="385"/>
      <c r="AI70" s="385"/>
      <c r="AJ70" s="385"/>
      <c r="AK70" s="385"/>
      <c r="AL70" s="385"/>
      <c r="AM70" s="385"/>
      <c r="AN70" s="385"/>
      <c r="AO70" s="77"/>
      <c r="AP70" s="77"/>
      <c r="AQ70" s="385"/>
      <c r="AR70" s="385"/>
      <c r="AS70" s="385"/>
      <c r="AT70" s="385"/>
      <c r="AU70" s="385"/>
      <c r="AV70" s="385"/>
      <c r="AW70" s="77">
        <v>11.5</v>
      </c>
      <c r="AX70" s="77">
        <f>'С № 2'!BB77</f>
        <v>13.292</v>
      </c>
      <c r="AY70" s="385"/>
      <c r="AZ70" s="385"/>
      <c r="BA70" s="25"/>
      <c r="BB70" s="4"/>
      <c r="BC70" s="4"/>
      <c r="BD70" s="4"/>
      <c r="BE70" s="4"/>
      <c r="BF70" s="4"/>
      <c r="BG70" s="4"/>
      <c r="BH70" s="4"/>
    </row>
    <row r="71" spans="1:60" s="383" customFormat="1" ht="33" customHeight="1" x14ac:dyDescent="0.25">
      <c r="A71" s="7"/>
      <c r="B71" s="76" t="s">
        <v>183</v>
      </c>
      <c r="C71" s="399" t="s">
        <v>743</v>
      </c>
      <c r="D71" s="76" t="s">
        <v>836</v>
      </c>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v>2.1</v>
      </c>
      <c r="AX71" s="77">
        <f>'С № 2'!AY82</f>
        <v>2.1</v>
      </c>
      <c r="AY71" s="77"/>
      <c r="AZ71" s="77"/>
      <c r="BA71" s="25"/>
      <c r="BB71" s="4"/>
      <c r="BC71" s="4"/>
      <c r="BD71" s="4"/>
      <c r="BE71" s="4"/>
      <c r="BF71" s="4"/>
      <c r="BG71" s="4"/>
      <c r="BH71" s="4"/>
    </row>
    <row r="72" spans="1:60" s="917" customFormat="1" ht="33" customHeight="1" x14ac:dyDescent="0.25">
      <c r="A72" s="7"/>
      <c r="B72" s="76" t="s">
        <v>183</v>
      </c>
      <c r="C72" s="399" t="s">
        <v>1688</v>
      </c>
      <c r="D72" s="76" t="s">
        <v>1689</v>
      </c>
      <c r="E72" s="77">
        <v>0.25</v>
      </c>
      <c r="F72" s="77">
        <v>0.25</v>
      </c>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v>1E-4</v>
      </c>
      <c r="AX72" s="77">
        <f>'С № 2'!AY84</f>
        <v>2.6070000000000002</v>
      </c>
      <c r="AY72" s="77"/>
      <c r="AZ72" s="77"/>
      <c r="BA72" s="25"/>
      <c r="BB72" s="4"/>
      <c r="BC72" s="4"/>
      <c r="BD72" s="4"/>
      <c r="BE72" s="4"/>
      <c r="BF72" s="4"/>
      <c r="BG72" s="4"/>
      <c r="BH72" s="4"/>
    </row>
    <row r="73" spans="1:60" s="383" customFormat="1" ht="33" customHeight="1" x14ac:dyDescent="0.25">
      <c r="A73" s="7"/>
      <c r="B73" s="76" t="s">
        <v>183</v>
      </c>
      <c r="C73" s="406" t="s">
        <v>819</v>
      </c>
      <c r="D73" s="76" t="s">
        <v>742</v>
      </c>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v>2.9</v>
      </c>
      <c r="AX73" s="77">
        <f>'С № 2'!AY83</f>
        <v>3.4</v>
      </c>
      <c r="AY73" s="77"/>
      <c r="AZ73" s="77"/>
      <c r="BA73" s="25"/>
      <c r="BB73" s="4"/>
      <c r="BC73" s="4"/>
      <c r="BD73" s="4"/>
      <c r="BE73" s="4"/>
      <c r="BF73" s="4"/>
      <c r="BG73" s="4"/>
      <c r="BH73" s="4"/>
    </row>
    <row r="74" spans="1:60" ht="48" customHeight="1" x14ac:dyDescent="0.25">
      <c r="A74" s="7"/>
      <c r="B74" s="394" t="s">
        <v>185</v>
      </c>
      <c r="C74" s="395" t="s">
        <v>186</v>
      </c>
      <c r="D74" s="394" t="s">
        <v>93</v>
      </c>
      <c r="E74" s="396">
        <v>0</v>
      </c>
      <c r="F74" s="396">
        <v>0</v>
      </c>
      <c r="G74" s="396">
        <v>0</v>
      </c>
      <c r="H74" s="396">
        <v>0</v>
      </c>
      <c r="I74" s="396">
        <v>0</v>
      </c>
      <c r="J74" s="396">
        <v>0</v>
      </c>
      <c r="K74" s="396">
        <v>0</v>
      </c>
      <c r="L74" s="396">
        <v>0</v>
      </c>
      <c r="M74" s="396">
        <v>0</v>
      </c>
      <c r="N74" s="396">
        <v>0</v>
      </c>
      <c r="O74" s="396">
        <v>0</v>
      </c>
      <c r="P74" s="396">
        <v>0</v>
      </c>
      <c r="Q74" s="396">
        <v>0</v>
      </c>
      <c r="R74" s="396">
        <v>0</v>
      </c>
      <c r="S74" s="396">
        <v>0</v>
      </c>
      <c r="T74" s="396">
        <v>0</v>
      </c>
      <c r="U74" s="396">
        <v>0</v>
      </c>
      <c r="V74" s="396">
        <v>0</v>
      </c>
      <c r="W74" s="396">
        <v>0</v>
      </c>
      <c r="X74" s="396">
        <v>0</v>
      </c>
      <c r="Y74" s="396">
        <v>0</v>
      </c>
      <c r="Z74" s="396">
        <v>0</v>
      </c>
      <c r="AA74" s="396">
        <v>0</v>
      </c>
      <c r="AB74" s="396">
        <v>0</v>
      </c>
      <c r="AC74" s="396">
        <v>0</v>
      </c>
      <c r="AD74" s="396">
        <v>0</v>
      </c>
      <c r="AE74" s="396">
        <v>0</v>
      </c>
      <c r="AF74" s="396">
        <v>0</v>
      </c>
      <c r="AG74" s="396">
        <v>0</v>
      </c>
      <c r="AH74" s="396">
        <v>0</v>
      </c>
      <c r="AI74" s="396">
        <v>0</v>
      </c>
      <c r="AJ74" s="396">
        <v>0</v>
      </c>
      <c r="AK74" s="396">
        <v>0</v>
      </c>
      <c r="AL74" s="396">
        <v>0</v>
      </c>
      <c r="AM74" s="396">
        <v>0</v>
      </c>
      <c r="AN74" s="396">
        <v>0</v>
      </c>
      <c r="AO74" s="396">
        <v>0</v>
      </c>
      <c r="AP74" s="396">
        <v>0</v>
      </c>
      <c r="AQ74" s="396">
        <v>0</v>
      </c>
      <c r="AR74" s="396">
        <v>0</v>
      </c>
      <c r="AS74" s="396">
        <v>0</v>
      </c>
      <c r="AT74" s="396">
        <v>0</v>
      </c>
      <c r="AU74" s="396">
        <v>0</v>
      </c>
      <c r="AV74" s="396">
        <v>0</v>
      </c>
      <c r="AW74" s="396">
        <v>0</v>
      </c>
      <c r="AX74" s="396">
        <v>0</v>
      </c>
      <c r="AY74" s="396">
        <v>0</v>
      </c>
      <c r="AZ74" s="396">
        <v>0</v>
      </c>
      <c r="BA74" s="25">
        <f t="shared" si="3"/>
        <v>0</v>
      </c>
    </row>
    <row r="75" spans="1:60" ht="48" customHeight="1" x14ac:dyDescent="0.25">
      <c r="A75" s="7"/>
      <c r="B75" s="394" t="s">
        <v>187</v>
      </c>
      <c r="C75" s="395" t="s">
        <v>188</v>
      </c>
      <c r="D75" s="394" t="s">
        <v>93</v>
      </c>
      <c r="E75" s="405">
        <f t="shared" ref="E75:AV75" si="24">SUM(E76+E77)</f>
        <v>0</v>
      </c>
      <c r="F75" s="405">
        <f t="shared" si="24"/>
        <v>0</v>
      </c>
      <c r="G75" s="405">
        <f t="shared" si="24"/>
        <v>0</v>
      </c>
      <c r="H75" s="405">
        <f t="shared" si="24"/>
        <v>0</v>
      </c>
      <c r="I75" s="405">
        <f t="shared" si="24"/>
        <v>0</v>
      </c>
      <c r="J75" s="405">
        <f t="shared" si="24"/>
        <v>0</v>
      </c>
      <c r="K75" s="405">
        <f t="shared" si="24"/>
        <v>0</v>
      </c>
      <c r="L75" s="405">
        <f t="shared" si="24"/>
        <v>0</v>
      </c>
      <c r="M75" s="405">
        <f t="shared" si="24"/>
        <v>0</v>
      </c>
      <c r="N75" s="405">
        <f t="shared" si="24"/>
        <v>0</v>
      </c>
      <c r="O75" s="405">
        <f t="shared" si="24"/>
        <v>0</v>
      </c>
      <c r="P75" s="405">
        <f t="shared" si="24"/>
        <v>0</v>
      </c>
      <c r="Q75" s="405">
        <f t="shared" si="24"/>
        <v>0</v>
      </c>
      <c r="R75" s="405">
        <f t="shared" si="24"/>
        <v>0</v>
      </c>
      <c r="S75" s="405">
        <f t="shared" si="24"/>
        <v>0</v>
      </c>
      <c r="T75" s="405">
        <f t="shared" si="24"/>
        <v>0</v>
      </c>
      <c r="U75" s="405">
        <f t="shared" si="24"/>
        <v>0</v>
      </c>
      <c r="V75" s="405">
        <f t="shared" si="24"/>
        <v>0</v>
      </c>
      <c r="W75" s="405">
        <f t="shared" si="24"/>
        <v>0</v>
      </c>
      <c r="X75" s="405">
        <f t="shared" si="24"/>
        <v>0</v>
      </c>
      <c r="Y75" s="405">
        <f t="shared" si="24"/>
        <v>0</v>
      </c>
      <c r="Z75" s="405">
        <f t="shared" si="24"/>
        <v>0</v>
      </c>
      <c r="AA75" s="405">
        <f t="shared" si="24"/>
        <v>0</v>
      </c>
      <c r="AB75" s="405">
        <f t="shared" si="24"/>
        <v>0</v>
      </c>
      <c r="AC75" s="405">
        <f t="shared" si="24"/>
        <v>0</v>
      </c>
      <c r="AD75" s="405">
        <f t="shared" si="24"/>
        <v>0</v>
      </c>
      <c r="AE75" s="405">
        <f t="shared" si="24"/>
        <v>0</v>
      </c>
      <c r="AF75" s="405">
        <f t="shared" si="24"/>
        <v>0</v>
      </c>
      <c r="AG75" s="405">
        <f t="shared" si="24"/>
        <v>0</v>
      </c>
      <c r="AH75" s="405">
        <f t="shared" si="24"/>
        <v>0</v>
      </c>
      <c r="AI75" s="405">
        <f t="shared" si="24"/>
        <v>0</v>
      </c>
      <c r="AJ75" s="405">
        <f t="shared" si="24"/>
        <v>0</v>
      </c>
      <c r="AK75" s="405">
        <f t="shared" si="24"/>
        <v>0</v>
      </c>
      <c r="AL75" s="405">
        <f t="shared" si="24"/>
        <v>0</v>
      </c>
      <c r="AM75" s="405">
        <f t="shared" si="24"/>
        <v>0</v>
      </c>
      <c r="AN75" s="405">
        <f t="shared" si="24"/>
        <v>0</v>
      </c>
      <c r="AO75" s="405">
        <f t="shared" si="24"/>
        <v>0</v>
      </c>
      <c r="AP75" s="405">
        <f t="shared" si="24"/>
        <v>0</v>
      </c>
      <c r="AQ75" s="405">
        <f t="shared" si="24"/>
        <v>0</v>
      </c>
      <c r="AR75" s="405">
        <f t="shared" si="24"/>
        <v>0</v>
      </c>
      <c r="AS75" s="405">
        <f t="shared" si="24"/>
        <v>0</v>
      </c>
      <c r="AT75" s="405">
        <f t="shared" si="24"/>
        <v>0</v>
      </c>
      <c r="AU75" s="405">
        <f t="shared" si="24"/>
        <v>0</v>
      </c>
      <c r="AV75" s="405">
        <f t="shared" si="24"/>
        <v>0</v>
      </c>
      <c r="AW75" s="405">
        <f>SUM(AW76+AW77+AW78)</f>
        <v>8.3000000000000007</v>
      </c>
      <c r="AX75" s="405">
        <f>SUM(AX76+AX77)</f>
        <v>0.3</v>
      </c>
      <c r="AY75" s="405">
        <f>SUM(AY76+AY77)</f>
        <v>0</v>
      </c>
      <c r="AZ75" s="405">
        <f>SUM(AZ76+AZ77)</f>
        <v>0</v>
      </c>
      <c r="BA75" s="25">
        <f t="shared" si="3"/>
        <v>0.3</v>
      </c>
    </row>
    <row r="76" spans="1:60" ht="33" customHeight="1" x14ac:dyDescent="0.25">
      <c r="A76" s="7"/>
      <c r="B76" s="389" t="s">
        <v>187</v>
      </c>
      <c r="C76" s="391" t="s">
        <v>713</v>
      </c>
      <c r="D76" s="696" t="s">
        <v>753</v>
      </c>
      <c r="E76" s="381"/>
      <c r="F76" s="381"/>
      <c r="G76" s="381"/>
      <c r="H76" s="381"/>
      <c r="I76" s="381"/>
      <c r="J76" s="381"/>
      <c r="K76" s="381"/>
      <c r="L76" s="381"/>
      <c r="M76" s="381"/>
      <c r="N76" s="381"/>
      <c r="O76" s="381"/>
      <c r="P76" s="381"/>
      <c r="Q76" s="381"/>
      <c r="R76" s="381"/>
      <c r="S76" s="381"/>
      <c r="T76" s="381"/>
      <c r="U76" s="381"/>
      <c r="V76" s="381"/>
      <c r="W76" s="381"/>
      <c r="X76" s="381"/>
      <c r="Y76" s="381"/>
      <c r="Z76" s="381"/>
      <c r="AA76" s="381"/>
      <c r="AB76" s="381"/>
      <c r="AC76" s="381"/>
      <c r="AD76" s="381"/>
      <c r="AE76" s="381"/>
      <c r="AF76" s="381"/>
      <c r="AG76" s="381"/>
      <c r="AH76" s="381"/>
      <c r="AI76" s="381"/>
      <c r="AJ76" s="381"/>
      <c r="AK76" s="381"/>
      <c r="AL76" s="381"/>
      <c r="AM76" s="381"/>
      <c r="AN76" s="381"/>
      <c r="AO76" s="381"/>
      <c r="AP76" s="381"/>
      <c r="AQ76" s="381"/>
      <c r="AR76" s="381"/>
      <c r="AS76" s="381"/>
      <c r="AT76" s="381"/>
      <c r="AU76" s="381"/>
      <c r="AV76" s="381"/>
      <c r="AW76" s="393">
        <v>0.15</v>
      </c>
      <c r="AX76" s="393">
        <v>0.15</v>
      </c>
      <c r="AY76" s="381"/>
      <c r="AZ76" s="381"/>
      <c r="BA76" s="8"/>
    </row>
    <row r="77" spans="1:60" ht="33" customHeight="1" x14ac:dyDescent="0.25">
      <c r="B77" s="390" t="s">
        <v>187</v>
      </c>
      <c r="C77" s="392" t="s">
        <v>714</v>
      </c>
      <c r="D77" s="697" t="s">
        <v>837</v>
      </c>
      <c r="E77" s="380"/>
      <c r="F77" s="380"/>
      <c r="G77" s="380"/>
      <c r="H77" s="380"/>
      <c r="I77" s="380"/>
      <c r="J77" s="380"/>
      <c r="K77" s="380"/>
      <c r="L77" s="380"/>
      <c r="M77" s="380"/>
      <c r="N77" s="380"/>
      <c r="O77" s="380"/>
      <c r="P77" s="380"/>
      <c r="Q77" s="380"/>
      <c r="R77" s="380"/>
      <c r="S77" s="380"/>
      <c r="T77" s="380"/>
      <c r="U77" s="380"/>
      <c r="V77" s="380"/>
      <c r="W77" s="380"/>
      <c r="X77" s="380"/>
      <c r="Y77" s="380"/>
      <c r="Z77" s="380"/>
      <c r="AA77" s="380"/>
      <c r="AB77" s="380"/>
      <c r="AC77" s="380"/>
      <c r="AD77" s="380"/>
      <c r="AE77" s="380"/>
      <c r="AF77" s="380"/>
      <c r="AG77" s="380"/>
      <c r="AH77" s="380"/>
      <c r="AI77" s="380"/>
      <c r="AJ77" s="380"/>
      <c r="AK77" s="380"/>
      <c r="AL77" s="380"/>
      <c r="AM77" s="380"/>
      <c r="AN77" s="380"/>
      <c r="AO77" s="380"/>
      <c r="AP77" s="380"/>
      <c r="AQ77" s="380"/>
      <c r="AR77" s="380"/>
      <c r="AS77" s="380"/>
      <c r="AT77" s="380"/>
      <c r="AU77" s="380"/>
      <c r="AV77" s="380"/>
      <c r="AW77" s="393">
        <v>0.15</v>
      </c>
      <c r="AX77" s="393">
        <v>0.15</v>
      </c>
      <c r="AY77" s="380"/>
      <c r="AZ77" s="380"/>
    </row>
    <row r="78" spans="1:60" ht="33" customHeight="1" x14ac:dyDescent="0.25">
      <c r="B78" s="390" t="s">
        <v>187</v>
      </c>
      <c r="C78" s="462" t="s">
        <v>761</v>
      </c>
      <c r="D78" s="697" t="s">
        <v>840</v>
      </c>
      <c r="E78" s="380"/>
      <c r="F78" s="380"/>
      <c r="G78" s="380"/>
      <c r="H78" s="380"/>
      <c r="I78" s="380"/>
      <c r="J78" s="380"/>
      <c r="K78" s="380"/>
      <c r="L78" s="380"/>
      <c r="M78" s="380"/>
      <c r="N78" s="380"/>
      <c r="O78" s="380"/>
      <c r="P78" s="380"/>
      <c r="Q78" s="380"/>
      <c r="R78" s="380"/>
      <c r="S78" s="380"/>
      <c r="T78" s="380"/>
      <c r="U78" s="380"/>
      <c r="V78" s="380"/>
      <c r="W78" s="380"/>
      <c r="X78" s="380"/>
      <c r="Y78" s="380"/>
      <c r="Z78" s="380"/>
      <c r="AA78" s="380"/>
      <c r="AB78" s="380"/>
      <c r="AC78" s="380"/>
      <c r="AD78" s="380"/>
      <c r="AE78" s="380"/>
      <c r="AF78" s="380"/>
      <c r="AG78" s="380"/>
      <c r="AH78" s="380"/>
      <c r="AI78" s="380"/>
      <c r="AJ78" s="380"/>
      <c r="AK78" s="380"/>
      <c r="AL78" s="380"/>
      <c r="AM78" s="380"/>
      <c r="AN78" s="380"/>
      <c r="AO78" s="380"/>
      <c r="AP78" s="380"/>
      <c r="AQ78" s="380"/>
      <c r="AR78" s="380"/>
      <c r="AS78" s="380"/>
      <c r="AT78" s="380"/>
      <c r="AU78" s="380"/>
      <c r="AV78" s="380"/>
      <c r="AW78" s="393">
        <v>8</v>
      </c>
      <c r="AX78" s="393">
        <v>1E-4</v>
      </c>
      <c r="AY78" s="380"/>
      <c r="AZ78" s="380"/>
    </row>
    <row r="79" spans="1:60" x14ac:dyDescent="0.25">
      <c r="AW79" s="7"/>
      <c r="AX79" s="7"/>
    </row>
  </sheetData>
  <sheetProtection formatCells="0" formatColumns="0" formatRows="0" insertColumns="0" insertRows="0" insertHyperlinks="0" deleteColumns="0" deleteRows="0" sort="0" autoFilter="0" pivotTables="0"/>
  <autoFilter ref="A19:CL79" xr:uid="{00000000-0009-0000-0000-000001000000}"/>
  <mergeCells count="44">
    <mergeCell ref="B9:AY9"/>
    <mergeCell ref="B4:AY4"/>
    <mergeCell ref="B5:AY5"/>
    <mergeCell ref="B6:AY6"/>
    <mergeCell ref="B7:AY7"/>
    <mergeCell ref="B8:AY8"/>
    <mergeCell ref="O17:P17"/>
    <mergeCell ref="B10:AY10"/>
    <mergeCell ref="B12:AY12"/>
    <mergeCell ref="B13:AY13"/>
    <mergeCell ref="B15:B18"/>
    <mergeCell ref="C15:C18"/>
    <mergeCell ref="D15:D18"/>
    <mergeCell ref="E15:AZ15"/>
    <mergeCell ref="E16:T16"/>
    <mergeCell ref="U16:AD16"/>
    <mergeCell ref="AE16:AJ16"/>
    <mergeCell ref="E17:F17"/>
    <mergeCell ref="G17:H17"/>
    <mergeCell ref="I17:J17"/>
    <mergeCell ref="K17:L17"/>
    <mergeCell ref="M17:N17"/>
    <mergeCell ref="AK16:AN16"/>
    <mergeCell ref="AO16:AT16"/>
    <mergeCell ref="AU16:AX16"/>
    <mergeCell ref="AY16:AZ16"/>
    <mergeCell ref="AY17:AZ17"/>
    <mergeCell ref="AK17:AL17"/>
    <mergeCell ref="AM17:AN17"/>
    <mergeCell ref="AO17:AP17"/>
    <mergeCell ref="AQ17:AR17"/>
    <mergeCell ref="AS17:AT17"/>
    <mergeCell ref="AU17:AV17"/>
    <mergeCell ref="AW17:AX17"/>
    <mergeCell ref="Q17:R17"/>
    <mergeCell ref="S17:T17"/>
    <mergeCell ref="U17:V17"/>
    <mergeCell ref="W17:X17"/>
    <mergeCell ref="Y17:Z17"/>
    <mergeCell ref="AA17:AB17"/>
    <mergeCell ref="AC17:AD17"/>
    <mergeCell ref="AE17:AF17"/>
    <mergeCell ref="AG17:AH17"/>
    <mergeCell ref="AI17:AJ17"/>
  </mergeCells>
  <conditionalFormatting sqref="B8 AZ4:AZ8 B10 AZ10 B13 AZ13 A9:AZ9 B1:AV3 A11:AZ12 A14:AZ14 A19:AZ19 B4:AY4 B7:AY7 D15:E15 D44 E61:AZ61 E34:AZ34 E27:AZ29 E48:AZ49 E75:AZ75 E51:AZ57 E41:AZ44 B40:B47 A76:AZ1048576 E37:E39 E70 BE1:XFD1048576 F38:AZ38">
    <cfRule type="containsText" dxfId="3565" priority="261" operator="containsText" text="Наименование инвестиционного проекта">
      <formula>NOT(ISERROR(SEARCH("Наименование инвестиционного проекта",A1)))</formula>
    </cfRule>
  </conditionalFormatting>
  <conditionalFormatting sqref="AW1:AX3 AZ1:AZ3 E34:AY34 E27:AZ29 E52:AZ57 E41:AZ44 B44 B35:D38 E37:E39 C70:E70 B39:C39 F38:AZ38">
    <cfRule type="cellIs" dxfId="3564" priority="260" operator="equal">
      <formula>0</formula>
    </cfRule>
  </conditionalFormatting>
  <conditionalFormatting sqref="B8 AZ4:AZ8 B10 AZ10 B13 AZ13 B1:AV3 A9:AZ9 A11:AZ12 A14:AZ14 A19:AZ19 E61:AZ61 E34:AZ34 E48:AZ49 E27:AZ29 E75:AZ75 E51:AZ57 E41:AZ44 A76:AZ1048576 E37:E39 E70 BE1:XFD1048576 F38:AZ38">
    <cfRule type="cellIs" dxfId="3563" priority="259" operator="equal">
      <formula>0</formula>
    </cfRule>
  </conditionalFormatting>
  <conditionalFormatting sqref="E34:AY34 E27:AZ29 E41:AZ43">
    <cfRule type="cellIs" dxfId="3562" priority="256" operator="equal">
      <formula>0</formula>
    </cfRule>
    <cfRule type="cellIs" dxfId="3561" priority="258" operator="equal">
      <formula>0</formula>
    </cfRule>
  </conditionalFormatting>
  <conditionalFormatting sqref="B5:B6">
    <cfRule type="containsText" dxfId="3560" priority="257" operator="containsText" text="Наименование инвестиционного проекта">
      <formula>NOT(ISERROR(SEARCH("Наименование инвестиционного проекта",B5)))</formula>
    </cfRule>
  </conditionalFormatting>
  <conditionalFormatting sqref="E18:F18">
    <cfRule type="containsText" dxfId="3559" priority="233" operator="containsText" text="Наименование инвестиционного проекта">
      <formula>NOT(ISERROR(SEARCH("Наименование инвестиционного проекта",E18)))</formula>
    </cfRule>
  </conditionalFormatting>
  <conditionalFormatting sqref="D64">
    <cfRule type="cellIs" dxfId="3558" priority="237" operator="equal">
      <formula>0</formula>
    </cfRule>
  </conditionalFormatting>
  <conditionalFormatting sqref="G18:H18">
    <cfRule type="containsText" dxfId="3557" priority="231" operator="containsText" text="Наименование инвестиционного проекта">
      <formula>NOT(ISERROR(SEARCH("Наименование инвестиционного проекта",G18)))</formula>
    </cfRule>
  </conditionalFormatting>
  <conditionalFormatting sqref="K17">
    <cfRule type="containsText" dxfId="3556" priority="228" operator="containsText" text="Наименование инвестиционного проекта">
      <formula>NOT(ISERROR(SEARCH("Наименование инвестиционного проекта",K17)))</formula>
    </cfRule>
  </conditionalFormatting>
  <conditionalFormatting sqref="B59:C59">
    <cfRule type="cellIs" dxfId="3555" priority="241" operator="equal">
      <formula>0</formula>
    </cfRule>
  </conditionalFormatting>
  <conditionalFormatting sqref="M17">
    <cfRule type="containsText" dxfId="3554" priority="227" operator="containsText" text="Наименование инвестиционного проекта">
      <formula>NOT(ISERROR(SEARCH("Наименование инвестиционного проекта",M17)))</formula>
    </cfRule>
  </conditionalFormatting>
  <conditionalFormatting sqref="B60:C60">
    <cfRule type="cellIs" dxfId="3553" priority="239" operator="equal">
      <formula>0</formula>
    </cfRule>
  </conditionalFormatting>
  <conditionalFormatting sqref="I17">
    <cfRule type="containsText" dxfId="3552" priority="229" operator="containsText" text="Наименование инвестиционного проекта">
      <formula>NOT(ISERROR(SEARCH("Наименование инвестиционного проекта",I17)))</formula>
    </cfRule>
  </conditionalFormatting>
  <conditionalFormatting sqref="S17">
    <cfRule type="containsText" dxfId="3551" priority="224" operator="containsText" text="Наименование инвестиционного проекта">
      <formula>NOT(ISERROR(SEARCH("Наименование инвестиционного проекта",S17)))</formula>
    </cfRule>
  </conditionalFormatting>
  <conditionalFormatting sqref="C30:C32">
    <cfRule type="cellIs" dxfId="3550" priority="236" operator="equal">
      <formula>0</formula>
    </cfRule>
  </conditionalFormatting>
  <conditionalFormatting sqref="B15 AK16 AY16 E16:E17 G17 U16:U17 AE16:AE17 AO16:AO17 AQ17 AU16:AU17 AW17">
    <cfRule type="containsText" dxfId="3549" priority="255" operator="containsText" text="Наименование инвестиционного проекта">
      <formula>NOT(ISERROR(SEARCH("Наименование инвестиционного проекта",B15)))</formula>
    </cfRule>
  </conditionalFormatting>
  <conditionalFormatting sqref="C27:C28">
    <cfRule type="cellIs" dxfId="3548" priority="234" operator="equal">
      <formula>0</formula>
    </cfRule>
  </conditionalFormatting>
  <conditionalFormatting sqref="I18:T18">
    <cfRule type="containsText" dxfId="3547" priority="223" operator="containsText" text="Наименование инвестиционного проекта">
      <formula>NOT(ISERROR(SEARCH("Наименование инвестиционного проекта",I18)))</formula>
    </cfRule>
  </conditionalFormatting>
  <conditionalFormatting sqref="Y17">
    <cfRule type="containsText" dxfId="3546" priority="220" operator="containsText" text="Наименование инвестиционного проекта">
      <formula>NOT(ISERROR(SEARCH("Наименование инвестиционного проекта",Y17)))</formula>
    </cfRule>
  </conditionalFormatting>
  <conditionalFormatting sqref="D20:D29 D52:D54 B64:C64 B48:D51 B61:D63 D59:D60 C40:D43 B55:D58 C45:D47 B65:D67 B70 D39 B71:D75 B69:D69">
    <cfRule type="containsText" dxfId="3545" priority="254" operator="containsText" text="Наименование инвестиционного проекта">
      <formula>NOT(ISERROR(SEARCH("Наименование инвестиционного проекта",B20)))</formula>
    </cfRule>
  </conditionalFormatting>
  <conditionalFormatting sqref="D52:D54 B64:C64 D20:D29 B61:D63 B40:D43 D59:D60 B55:D58 B45:D51 B65:D67 B70 D39 B71:D75 B69:D69">
    <cfRule type="cellIs" dxfId="3544" priority="253" operator="equal">
      <formula>0</formula>
    </cfRule>
  </conditionalFormatting>
  <conditionalFormatting sqref="D44">
    <cfRule type="cellIs" dxfId="3543" priority="251" operator="equal">
      <formula>0</formula>
    </cfRule>
  </conditionalFormatting>
  <conditionalFormatting sqref="B20:C20 B29:C29 B28">
    <cfRule type="cellIs" dxfId="3542" priority="250" operator="equal">
      <formula>0</formula>
    </cfRule>
  </conditionalFormatting>
  <conditionalFormatting sqref="B20">
    <cfRule type="cellIs" dxfId="3541" priority="248" operator="equal">
      <formula>0</formula>
    </cfRule>
    <cfRule type="cellIs" dxfId="3540" priority="249" operator="equal">
      <formula>0</formula>
    </cfRule>
  </conditionalFormatting>
  <conditionalFormatting sqref="B30:B32 D30:D32">
    <cfRule type="cellIs" dxfId="3539" priority="247" operator="equal">
      <formula>0</formula>
    </cfRule>
  </conditionalFormatting>
  <conditionalFormatting sqref="B34 D34">
    <cfRule type="cellIs" dxfId="3538" priority="246" operator="equal">
      <formula>0</formula>
    </cfRule>
  </conditionalFormatting>
  <conditionalFormatting sqref="B52:C52">
    <cfRule type="cellIs" dxfId="3537" priority="245" operator="equal">
      <formula>0</formula>
    </cfRule>
  </conditionalFormatting>
  <conditionalFormatting sqref="B52:C52">
    <cfRule type="cellIs" dxfId="3536" priority="244" operator="equal">
      <formula>0</formula>
    </cfRule>
  </conditionalFormatting>
  <conditionalFormatting sqref="B53:C54">
    <cfRule type="cellIs" dxfId="3535" priority="243" operator="equal">
      <formula>0</formula>
    </cfRule>
  </conditionalFormatting>
  <conditionalFormatting sqref="B53:C54">
    <cfRule type="cellIs" dxfId="3534" priority="242" operator="equal">
      <formula>0</formula>
    </cfRule>
  </conditionalFormatting>
  <conditionalFormatting sqref="B59:C59">
    <cfRule type="cellIs" dxfId="3533" priority="240" operator="equal">
      <formula>0</formula>
    </cfRule>
  </conditionalFormatting>
  <conditionalFormatting sqref="B60:C60">
    <cfRule type="cellIs" dxfId="3532" priority="238" operator="equal">
      <formula>0</formula>
    </cfRule>
  </conditionalFormatting>
  <conditionalFormatting sqref="C34">
    <cfRule type="cellIs" dxfId="3531" priority="235" operator="equal">
      <formula>0</formula>
    </cfRule>
  </conditionalFormatting>
  <conditionalFormatting sqref="E18:F18">
    <cfRule type="cellIs" dxfId="3530" priority="232" operator="equal">
      <formula>0</formula>
    </cfRule>
  </conditionalFormatting>
  <conditionalFormatting sqref="Q17">
    <cfRule type="containsText" dxfId="3529" priority="225" operator="containsText" text="Наименование инвестиционного проекта">
      <formula>NOT(ISERROR(SEARCH("Наименование инвестиционного проекта",Q17)))</formula>
    </cfRule>
  </conditionalFormatting>
  <conditionalFormatting sqref="G18:H18">
    <cfRule type="cellIs" dxfId="3528" priority="230" operator="equal">
      <formula>0</formula>
    </cfRule>
  </conditionalFormatting>
  <conditionalFormatting sqref="I18:T18">
    <cfRule type="cellIs" dxfId="3527" priority="222" operator="equal">
      <formula>0</formula>
    </cfRule>
  </conditionalFormatting>
  <conditionalFormatting sqref="O17">
    <cfRule type="containsText" dxfId="3526" priority="226" operator="containsText" text="Наименование инвестиционного проекта">
      <formula>NOT(ISERROR(SEARCH("Наименование инвестиционного проекта",O17)))</formula>
    </cfRule>
  </conditionalFormatting>
  <conditionalFormatting sqref="W17">
    <cfRule type="containsText" dxfId="3525" priority="221" operator="containsText" text="Наименование инвестиционного проекта">
      <formula>NOT(ISERROR(SEARCH("Наименование инвестиционного проекта",W17)))</formula>
    </cfRule>
  </conditionalFormatting>
  <conditionalFormatting sqref="AC17">
    <cfRule type="containsText" dxfId="3524" priority="218" operator="containsText" text="Наименование инвестиционного проекта">
      <formula>NOT(ISERROR(SEARCH("Наименование инвестиционного проекта",AC17)))</formula>
    </cfRule>
  </conditionalFormatting>
  <conditionalFormatting sqref="AI17">
    <cfRule type="containsText" dxfId="3523" priority="214" operator="containsText" text="Наименование инвестиционного проекта">
      <formula>NOT(ISERROR(SEARCH("Наименование инвестиционного проекта",AI17)))</formula>
    </cfRule>
  </conditionalFormatting>
  <conditionalFormatting sqref="AA17">
    <cfRule type="containsText" dxfId="3522" priority="219" operator="containsText" text="Наименование инвестиционного проекта">
      <formula>NOT(ISERROR(SEARCH("Наименование инвестиционного проекта",AA17)))</formula>
    </cfRule>
  </conditionalFormatting>
  <conditionalFormatting sqref="AM17">
    <cfRule type="containsText" dxfId="3521" priority="210" operator="containsText" text="Наименование инвестиционного проекта">
      <formula>NOT(ISERROR(SEARCH("Наименование инвестиционного проекта",AM17)))</formula>
    </cfRule>
  </conditionalFormatting>
  <conditionalFormatting sqref="U18:AD18">
    <cfRule type="containsText" dxfId="3520" priority="217" operator="containsText" text="Наименование инвестиционного проекта">
      <formula>NOT(ISERROR(SEARCH("Наименование инвестиционного проекта",U18)))</formula>
    </cfRule>
  </conditionalFormatting>
  <conditionalFormatting sqref="U18:AD18">
    <cfRule type="cellIs" dxfId="3519" priority="216" operator="equal">
      <formula>0</formula>
    </cfRule>
  </conditionalFormatting>
  <conditionalFormatting sqref="AG17">
    <cfRule type="containsText" dxfId="3518" priority="215" operator="containsText" text="Наименование инвестиционного проекта">
      <formula>NOT(ISERROR(SEARCH("Наименование инвестиционного проекта",AG17)))</formula>
    </cfRule>
  </conditionalFormatting>
  <conditionalFormatting sqref="AE18:AJ18">
    <cfRule type="cellIs" dxfId="3517" priority="212" operator="equal">
      <formula>0</formula>
    </cfRule>
  </conditionalFormatting>
  <conditionalFormatting sqref="AK18:AN18">
    <cfRule type="cellIs" dxfId="3516" priority="208" operator="equal">
      <formula>0</formula>
    </cfRule>
  </conditionalFormatting>
  <conditionalFormatting sqref="AK17">
    <cfRule type="containsText" dxfId="3515" priority="211" operator="containsText" text="Наименование инвестиционного проекта">
      <formula>NOT(ISERROR(SEARCH("Наименование инвестиционного проекта",AK17)))</formula>
    </cfRule>
  </conditionalFormatting>
  <conditionalFormatting sqref="AQ18:AR18">
    <cfRule type="containsText" dxfId="3514" priority="206" operator="containsText" text="Наименование инвестиционного проекта">
      <formula>NOT(ISERROR(SEARCH("Наименование инвестиционного проекта",AQ18)))</formula>
    </cfRule>
  </conditionalFormatting>
  <conditionalFormatting sqref="AO18:AX18">
    <cfRule type="cellIs" dxfId="3513" priority="202" operator="equal">
      <formula>0</formula>
    </cfRule>
  </conditionalFormatting>
  <conditionalFormatting sqref="AY18:AZ18">
    <cfRule type="cellIs" dxfId="3512" priority="200" operator="equal">
      <formula>0</formula>
    </cfRule>
  </conditionalFormatting>
  <conditionalFormatting sqref="AE18:AJ18">
    <cfRule type="containsText" dxfId="3511" priority="213" operator="containsText" text="Наименование инвестиционного проекта">
      <formula>NOT(ISERROR(SEARCH("Наименование инвестиционного проекта",AE18)))</formula>
    </cfRule>
  </conditionalFormatting>
  <conditionalFormatting sqref="AK18:AN18">
    <cfRule type="containsText" dxfId="3510" priority="209" operator="containsText" text="Наименование инвестиционного проекта">
      <formula>NOT(ISERROR(SEARCH("Наименование инвестиционного проекта",AK18)))</formula>
    </cfRule>
  </conditionalFormatting>
  <conditionalFormatting sqref="AU18:AV18">
    <cfRule type="containsText" dxfId="3509" priority="204" operator="containsText" text="Наименование инвестиционного проекта">
      <formula>NOT(ISERROR(SEARCH("Наименование инвестиционного проекта",AU18)))</formula>
    </cfRule>
  </conditionalFormatting>
  <conditionalFormatting sqref="AW18:AX18">
    <cfRule type="containsText" dxfId="3508" priority="203" operator="containsText" text="Наименование инвестиционного проекта">
      <formula>NOT(ISERROR(SEARCH("Наименование инвестиционного проекта",AW18)))</formula>
    </cfRule>
  </conditionalFormatting>
  <conditionalFormatting sqref="AY18:AZ18">
    <cfRule type="containsText" dxfId="3507" priority="201" operator="containsText" text="Наименование инвестиционного проекта">
      <formula>NOT(ISERROR(SEARCH("Наименование инвестиционного проекта",AY18)))</formula>
    </cfRule>
  </conditionalFormatting>
  <conditionalFormatting sqref="AO18:AP18">
    <cfRule type="containsText" dxfId="3506" priority="207" operator="containsText" text="Наименование инвестиционного проекта">
      <formula>NOT(ISERROR(SEARCH("Наименование инвестиционного проекта",AO18)))</formula>
    </cfRule>
  </conditionalFormatting>
  <conditionalFormatting sqref="AS18:AT18">
    <cfRule type="containsText" dxfId="3505" priority="205" operator="containsText" text="Наименование инвестиционного проекта">
      <formula>NOT(ISERROR(SEARCH("Наименование инвестиционного проекта",AS18)))</formula>
    </cfRule>
  </conditionalFormatting>
  <conditionalFormatting sqref="E52:AZ57 E44:AZ44 E37:E39 E70 F38:AZ38">
    <cfRule type="cellIs" dxfId="3504" priority="195" operator="equal">
      <formula>0</formula>
    </cfRule>
  </conditionalFormatting>
  <conditionalFormatting sqref="E67:E69 F67:AZ68 E71:E74">
    <cfRule type="containsText" dxfId="3503" priority="187" operator="containsText" text="Наименование инвестиционного проекта">
      <formula>NOT(ISERROR(SEARCH("Наименование инвестиционного проекта",E67)))</formula>
    </cfRule>
  </conditionalFormatting>
  <conditionalFormatting sqref="E67:E69 F67:AZ68 E71:E74">
    <cfRule type="cellIs" dxfId="3502" priority="186" operator="equal">
      <formula>0</formula>
    </cfRule>
  </conditionalFormatting>
  <conditionalFormatting sqref="E67:E69 F67:AZ68 E71:E74">
    <cfRule type="cellIs" dxfId="3501" priority="185" operator="equal">
      <formula>0</formula>
    </cfRule>
  </conditionalFormatting>
  <conditionalFormatting sqref="E67:E69 F67:AZ68 E71:E74">
    <cfRule type="cellIs" dxfId="3500" priority="184" operator="equal">
      <formula>0</formula>
    </cfRule>
  </conditionalFormatting>
  <conditionalFormatting sqref="F69 F71:F74">
    <cfRule type="containsText" dxfId="3499" priority="183" operator="containsText" text="Наименование инвестиционного проекта">
      <formula>NOT(ISERROR(SEARCH("Наименование инвестиционного проекта",F69)))</formula>
    </cfRule>
  </conditionalFormatting>
  <conditionalFormatting sqref="F69 F71:F74">
    <cfRule type="cellIs" dxfId="3498" priority="182" operator="equal">
      <formula>0</formula>
    </cfRule>
  </conditionalFormatting>
  <conditionalFormatting sqref="F69 F71:F74">
    <cfRule type="cellIs" dxfId="3497" priority="181" operator="equal">
      <formula>0</formula>
    </cfRule>
  </conditionalFormatting>
  <conditionalFormatting sqref="F69 F71:F74">
    <cfRule type="cellIs" dxfId="3496" priority="180" operator="equal">
      <formula>0</formula>
    </cfRule>
  </conditionalFormatting>
  <conditionalFormatting sqref="G69 I69 K69 M69 O69 Q69 S69 U69 W69 Y69 AA69 AC69 AE69 AG69 AI69 AK69 AM69 AO69 AQ69 AS69 AU69 AW69 AY69 AY71:AY74 AW71:AW74 AU71:AU74 AS71:AS74 AQ71:AQ74 AO71:AO74 AM71:AM74 AK71:AK74 AI71:AI74 AG71:AG74 AE71:AE74 AC71:AC74 AA71:AA74 Y71:Y74 W71:W74 U71:U74 S71:S74 Q71:Q74 O71:O74 M71:M74 K71:K74 I71:I74 G71:G74">
    <cfRule type="containsText" dxfId="3495" priority="179" operator="containsText" text="Наименование инвестиционного проекта">
      <formula>NOT(ISERROR(SEARCH("Наименование инвестиционного проекта",G69)))</formula>
    </cfRule>
  </conditionalFormatting>
  <conditionalFormatting sqref="G69 I69 K69 M69 O69 Q69 S69 U69 W69 Y69 AA69 AC69 AE69 AG69 AI69 AK69 AM69 AO69 AQ69 AS69 AU69 AW69 AY69 AY71:AY74 AW71:AW74 AU71:AU74 AS71:AS74 AQ71:AQ74 AO71:AO74 AM71:AM74 AK71:AK74 AI71:AI74 AG71:AG74 AE71:AE74 AC71:AC74 AA71:AA74 Y71:Y74 W71:W74 U71:U74 S71:S74 Q71:Q74 O71:O74 M71:M74 K71:K74 I71:I74 G71:G74">
    <cfRule type="cellIs" dxfId="3494" priority="178" operator="equal">
      <formula>0</formula>
    </cfRule>
  </conditionalFormatting>
  <conditionalFormatting sqref="G69 I69 K69 M69 O69 Q69 S69 U69 W69 Y69 AA69 AC69 AE69 AG69 AI69 AK69 AM69 AO69 AQ69 AS69 AU69 AW69 AY69 AY71:AY74 AW71:AW74 AU71:AU74 AS71:AS74 AQ71:AQ74 AO71:AO74 AM71:AM74 AK71:AK74 AI71:AI74 AG71:AG74 AE71:AE74 AC71:AC74 AA71:AA74 Y71:Y74 W71:W74 U71:U74 S71:S74 Q71:Q74 O71:O74 M71:M74 K71:K74 I71:I74 G71:G74">
    <cfRule type="cellIs" dxfId="3493" priority="177" operator="equal">
      <formula>0</formula>
    </cfRule>
  </conditionalFormatting>
  <conditionalFormatting sqref="G69 I69 K69 M69 O69 Q69 S69 U69 W69 Y69 AA69 AC69 AE69 AG69 AI69 AK69 AM69 AO69 AQ69 AS69 AU69 AW69 AY69 AY71:AY74 AW71:AW74 AU71:AU74 AS71:AS74 AQ71:AQ74 AO71:AO74 AM71:AM74 AK71:AK74 AI71:AI74 AG71:AG74 AE71:AE74 AC71:AC74 AA71:AA74 Y71:Y74 W71:W74 U71:U74 S71:S74 Q71:Q74 O71:O74 M71:M74 K71:K74 I71:I74 G71:G74">
    <cfRule type="cellIs" dxfId="3492" priority="176" operator="equal">
      <formula>0</formula>
    </cfRule>
  </conditionalFormatting>
  <conditionalFormatting sqref="H69 J69 L69 N69 P69 R69 T69 V69 X69 Z69 AB69 AD69 AF69 AH69 AJ69 AL69 AN69 AP69 AR69 AT69 AV69 AX69 AZ69 AZ71:AZ74 AX71:AX74 AV71:AV74 AT71:AT74 AR71:AR74 AP71:AP74 AN71:AN74 AL71:AL74 AJ71:AJ74 AH71:AH74 AF71:AF74 AD71:AD74 AB71:AB74 Z71:Z74 X71:X74 V71:V74 T71:T74 R71:R74 P71:P74 N71:N74 L71:L74 J71:J74 H71:H74">
    <cfRule type="containsText" dxfId="3491" priority="175" operator="containsText" text="Наименование инвестиционного проекта">
      <formula>NOT(ISERROR(SEARCH("Наименование инвестиционного проекта",H69)))</formula>
    </cfRule>
  </conditionalFormatting>
  <conditionalFormatting sqref="H69 J69 L69 N69 P69 R69 T69 V69 X69 Z69 AB69 AD69 AF69 AH69 AJ69 AL69 AN69 AP69 AR69 AT69 AV69 AX69 AZ69 AZ71:AZ74 AX71:AX74 AV71:AV74 AT71:AT74 AR71:AR74 AP71:AP74 AN71:AN74 AL71:AL74 AJ71:AJ74 AH71:AH74 AF71:AF74 AD71:AD74 AB71:AB74 Z71:Z74 X71:X74 V71:V74 T71:T74 R71:R74 P71:P74 N71:N74 L71:L74 J71:J74 H71:H74">
    <cfRule type="cellIs" dxfId="3490" priority="174" operator="equal">
      <formula>0</formula>
    </cfRule>
  </conditionalFormatting>
  <conditionalFormatting sqref="H69 J69 L69 N69 P69 R69 T69 V69 X69 Z69 AB69 AD69 AF69 AH69 AJ69 AL69 AN69 AP69 AR69 AT69 AV69 AX69 AZ69 AZ71:AZ74 AX71:AX74 AV71:AV74 AT71:AT74 AR71:AR74 AP71:AP74 AN71:AN74 AL71:AL74 AJ71:AJ74 AH71:AH74 AF71:AF74 AD71:AD74 AB71:AB74 Z71:Z74 X71:X74 V71:V74 T71:T74 R71:R74 P71:P74 N71:N74 L71:L74 J71:J74 H71:H74">
    <cfRule type="cellIs" dxfId="3489" priority="173" operator="equal">
      <formula>0</formula>
    </cfRule>
  </conditionalFormatting>
  <conditionalFormatting sqref="H69 J69 L69 N69 P69 R69 T69 V69 X69 Z69 AB69 AD69 AF69 AH69 AJ69 AL69 AN69 AP69 AR69 AT69 AV69 AX69 AZ69 AZ71:AZ74 AX71:AX74 AV71:AV74 AT71:AT74 AR71:AR74 AP71:AP74 AN71:AN74 AL71:AL74 AJ71:AJ74 AH71:AH74 AF71:AF74 AD71:AD74 AB71:AB74 Z71:Z74 X71:X74 V71:V74 T71:T74 R71:R74 P71:P74 N71:N74 L71:L74 J71:J74 H71:H74">
    <cfRule type="cellIs" dxfId="3488" priority="172" operator="equal">
      <formula>0</formula>
    </cfRule>
  </conditionalFormatting>
  <conditionalFormatting sqref="AO64:AZ64">
    <cfRule type="containsText" dxfId="3487" priority="171" operator="containsText" text="Наименование инвестиционного проекта">
      <formula>NOT(ISERROR(SEARCH("Наименование инвестиционного проекта",AO64)))</formula>
    </cfRule>
  </conditionalFormatting>
  <conditionalFormatting sqref="AO64:AZ64">
    <cfRule type="cellIs" dxfId="3486" priority="170" operator="equal">
      <formula>0</formula>
    </cfRule>
  </conditionalFormatting>
  <conditionalFormatting sqref="AO65:AZ66">
    <cfRule type="containsText" dxfId="3485" priority="169" operator="containsText" text="Наименование инвестиционного проекта">
      <formula>NOT(ISERROR(SEARCH("Наименование инвестиционного проекта",AO65)))</formula>
    </cfRule>
  </conditionalFormatting>
  <conditionalFormatting sqref="AO65:AZ66">
    <cfRule type="cellIs" dxfId="3484" priority="168" operator="equal">
      <formula>0</formula>
    </cfRule>
  </conditionalFormatting>
  <conditionalFormatting sqref="AO65:AZ66">
    <cfRule type="cellIs" dxfId="3483" priority="167" operator="equal">
      <formula>0</formula>
    </cfRule>
  </conditionalFormatting>
  <conditionalFormatting sqref="AO65:AZ66">
    <cfRule type="cellIs" dxfId="3482" priority="166" operator="equal">
      <formula>0</formula>
    </cfRule>
  </conditionalFormatting>
  <conditionalFormatting sqref="E64:AN64">
    <cfRule type="containsText" dxfId="3481" priority="165" operator="containsText" text="Наименование инвестиционного проекта">
      <formula>NOT(ISERROR(SEARCH("Наименование инвестиционного проекта",E64)))</formula>
    </cfRule>
  </conditionalFormatting>
  <conditionalFormatting sqref="E64:AN64">
    <cfRule type="cellIs" dxfId="3480" priority="164" operator="equal">
      <formula>0</formula>
    </cfRule>
  </conditionalFormatting>
  <conditionalFormatting sqref="E65:AN66">
    <cfRule type="containsText" dxfId="3479" priority="163" operator="containsText" text="Наименование инвестиционного проекта">
      <formula>NOT(ISERROR(SEARCH("Наименование инвестиционного проекта",E65)))</formula>
    </cfRule>
  </conditionalFormatting>
  <conditionalFormatting sqref="E65:AN66">
    <cfRule type="cellIs" dxfId="3478" priority="162" operator="equal">
      <formula>0</formula>
    </cfRule>
  </conditionalFormatting>
  <conditionalFormatting sqref="E65:AN66">
    <cfRule type="cellIs" dxfId="3477" priority="161" operator="equal">
      <formula>0</formula>
    </cfRule>
  </conditionalFormatting>
  <conditionalFormatting sqref="E65:AN66">
    <cfRule type="cellIs" dxfId="3476" priority="160" operator="equal">
      <formula>0</formula>
    </cfRule>
  </conditionalFormatting>
  <conditionalFormatting sqref="AO63:AZ63">
    <cfRule type="cellIs" dxfId="3475" priority="158" operator="equal">
      <formula>0</formula>
    </cfRule>
  </conditionalFormatting>
  <conditionalFormatting sqref="AO63:AZ63">
    <cfRule type="containsText" dxfId="3474" priority="159" operator="containsText" text="Наименование инвестиционного проекта">
      <formula>NOT(ISERROR(SEARCH("Наименование инвестиционного проекта",AO63)))</formula>
    </cfRule>
  </conditionalFormatting>
  <conditionalFormatting sqref="AO63:AZ63">
    <cfRule type="cellIs" dxfId="3473" priority="157" operator="equal">
      <formula>0</formula>
    </cfRule>
  </conditionalFormatting>
  <conditionalFormatting sqref="AO63:AZ63">
    <cfRule type="cellIs" dxfId="3472" priority="156" operator="equal">
      <formula>0</formula>
    </cfRule>
  </conditionalFormatting>
  <conditionalFormatting sqref="E63:AN63">
    <cfRule type="containsText" dxfId="3471" priority="155" operator="containsText" text="Наименование инвестиционного проекта">
      <formula>NOT(ISERROR(SEARCH("Наименование инвестиционного проекта",E63)))</formula>
    </cfRule>
  </conditionalFormatting>
  <conditionalFormatting sqref="E63:AN63">
    <cfRule type="cellIs" dxfId="3470" priority="154" operator="equal">
      <formula>0</formula>
    </cfRule>
  </conditionalFormatting>
  <conditionalFormatting sqref="E63:AN63">
    <cfRule type="cellIs" dxfId="3469" priority="153" operator="equal">
      <formula>0</formula>
    </cfRule>
  </conditionalFormatting>
  <conditionalFormatting sqref="E63:AN63">
    <cfRule type="cellIs" dxfId="3468" priority="152" operator="equal">
      <formula>0</formula>
    </cfRule>
  </conditionalFormatting>
  <conditionalFormatting sqref="AO62:AZ62">
    <cfRule type="cellIs" dxfId="3467" priority="150" operator="equal">
      <formula>0</formula>
    </cfRule>
  </conditionalFormatting>
  <conditionalFormatting sqref="AO62:AZ62">
    <cfRule type="containsText" dxfId="3466" priority="151" operator="containsText" text="Наименование инвестиционного проекта">
      <formula>NOT(ISERROR(SEARCH("Наименование инвестиционного проекта",AO62)))</formula>
    </cfRule>
  </conditionalFormatting>
  <conditionalFormatting sqref="AO62:AZ62">
    <cfRule type="cellIs" dxfId="3465" priority="149" operator="equal">
      <formula>0</formula>
    </cfRule>
  </conditionalFormatting>
  <conditionalFormatting sqref="AO62:AZ62">
    <cfRule type="cellIs" dxfId="3464" priority="148" operator="equal">
      <formula>0</formula>
    </cfRule>
  </conditionalFormatting>
  <conditionalFormatting sqref="E62:AN62">
    <cfRule type="containsText" dxfId="3463" priority="147" operator="containsText" text="Наименование инвестиционного проекта">
      <formula>NOT(ISERROR(SEARCH("Наименование инвестиционного проекта",E62)))</formula>
    </cfRule>
  </conditionalFormatting>
  <conditionalFormatting sqref="E62:AN62">
    <cfRule type="cellIs" dxfId="3462" priority="146" operator="equal">
      <formula>0</formula>
    </cfRule>
  </conditionalFormatting>
  <conditionalFormatting sqref="E62:AN62">
    <cfRule type="cellIs" dxfId="3461" priority="145" operator="equal">
      <formula>0</formula>
    </cfRule>
  </conditionalFormatting>
  <conditionalFormatting sqref="E62:AN62">
    <cfRule type="cellIs" dxfId="3460" priority="144" operator="equal">
      <formula>0</formula>
    </cfRule>
  </conditionalFormatting>
  <conditionalFormatting sqref="AO58:AZ60">
    <cfRule type="containsText" dxfId="3459" priority="143" operator="containsText" text="Наименование инвестиционного проекта">
      <formula>NOT(ISERROR(SEARCH("Наименование инвестиционного проекта",AO58)))</formula>
    </cfRule>
  </conditionalFormatting>
  <conditionalFormatting sqref="AO58:AZ60">
    <cfRule type="cellIs" dxfId="3458" priority="142" operator="equal">
      <formula>0</formula>
    </cfRule>
  </conditionalFormatting>
  <conditionalFormatting sqref="AO58:AZ60">
    <cfRule type="cellIs" dxfId="3457" priority="141" operator="equal">
      <formula>0</formula>
    </cfRule>
  </conditionalFormatting>
  <conditionalFormatting sqref="AO58:AZ60">
    <cfRule type="cellIs" dxfId="3456" priority="140" operator="equal">
      <formula>0</formula>
    </cfRule>
  </conditionalFormatting>
  <conditionalFormatting sqref="E58:AN60">
    <cfRule type="containsText" dxfId="3455" priority="139" operator="containsText" text="Наименование инвестиционного проекта">
      <formula>NOT(ISERROR(SEARCH("Наименование инвестиционного проекта",E58)))</formula>
    </cfRule>
  </conditionalFormatting>
  <conditionalFormatting sqref="E58:AN60">
    <cfRule type="cellIs" dxfId="3454" priority="138" operator="equal">
      <formula>0</formula>
    </cfRule>
  </conditionalFormatting>
  <conditionalFormatting sqref="E58:AN60">
    <cfRule type="cellIs" dxfId="3453" priority="137" operator="equal">
      <formula>0</formula>
    </cfRule>
  </conditionalFormatting>
  <conditionalFormatting sqref="E58:AN60">
    <cfRule type="cellIs" dxfId="3452" priority="136" operator="equal">
      <formula>0</formula>
    </cfRule>
  </conditionalFormatting>
  <conditionalFormatting sqref="AO50:AZ50">
    <cfRule type="containsText" dxfId="3451" priority="135" operator="containsText" text="Наименование инвестиционного проекта">
      <formula>NOT(ISERROR(SEARCH("Наименование инвестиционного проекта",AO50)))</formula>
    </cfRule>
  </conditionalFormatting>
  <conditionalFormatting sqref="AO50:AZ50">
    <cfRule type="cellIs" dxfId="3450" priority="134" operator="equal">
      <formula>0</formula>
    </cfRule>
  </conditionalFormatting>
  <conditionalFormatting sqref="AO50:AZ50">
    <cfRule type="cellIs" dxfId="3449" priority="133" operator="equal">
      <formula>0</formula>
    </cfRule>
  </conditionalFormatting>
  <conditionalFormatting sqref="AO50:AZ50">
    <cfRule type="cellIs" dxfId="3448" priority="132" operator="equal">
      <formula>0</formula>
    </cfRule>
  </conditionalFormatting>
  <conditionalFormatting sqref="E50:AN50">
    <cfRule type="containsText" dxfId="3447" priority="131" operator="containsText" text="Наименование инвестиционного проекта">
      <formula>NOT(ISERROR(SEARCH("Наименование инвестиционного проекта",E50)))</formula>
    </cfRule>
  </conditionalFormatting>
  <conditionalFormatting sqref="E50:AN50">
    <cfRule type="cellIs" dxfId="3446" priority="130" operator="equal">
      <formula>0</formula>
    </cfRule>
  </conditionalFormatting>
  <conditionalFormatting sqref="E50:AN50">
    <cfRule type="cellIs" dxfId="3445" priority="129" operator="equal">
      <formula>0</formula>
    </cfRule>
  </conditionalFormatting>
  <conditionalFormatting sqref="E50:AN50">
    <cfRule type="cellIs" dxfId="3444" priority="128" operator="equal">
      <formula>0</formula>
    </cfRule>
  </conditionalFormatting>
  <conditionalFormatting sqref="AO46:AZ47">
    <cfRule type="containsText" dxfId="3443" priority="115" operator="containsText" text="Наименование инвестиционного проекта">
      <formula>NOT(ISERROR(SEARCH("Наименование инвестиционного проекта",AO46)))</formula>
    </cfRule>
  </conditionalFormatting>
  <conditionalFormatting sqref="AO46:AZ47">
    <cfRule type="cellIs" dxfId="3442" priority="114" operator="equal">
      <formula>0</formula>
    </cfRule>
  </conditionalFormatting>
  <conditionalFormatting sqref="AO46:AZ47">
    <cfRule type="cellIs" dxfId="3441" priority="113" operator="equal">
      <formula>0</formula>
    </cfRule>
  </conditionalFormatting>
  <conditionalFormatting sqref="AO46:AZ47">
    <cfRule type="cellIs" dxfId="3440" priority="112" operator="equal">
      <formula>0</formula>
    </cfRule>
  </conditionalFormatting>
  <conditionalFormatting sqref="E46:AN47 E45:AZ45">
    <cfRule type="containsText" dxfId="3439" priority="111" operator="containsText" text="Наименование инвестиционного проекта">
      <formula>NOT(ISERROR(SEARCH("Наименование инвестиционного проекта",E45)))</formula>
    </cfRule>
  </conditionalFormatting>
  <conditionalFormatting sqref="E46:AN47 E45:AZ45">
    <cfRule type="cellIs" dxfId="3438" priority="110" operator="equal">
      <formula>0</formula>
    </cfRule>
  </conditionalFormatting>
  <conditionalFormatting sqref="E46:AN47 E45:AZ45">
    <cfRule type="cellIs" dxfId="3437" priority="109" operator="equal">
      <formula>0</formula>
    </cfRule>
  </conditionalFormatting>
  <conditionalFormatting sqref="E46:AN47 E45:AZ45">
    <cfRule type="cellIs" dxfId="3436" priority="108" operator="equal">
      <formula>0</formula>
    </cfRule>
  </conditionalFormatting>
  <conditionalFormatting sqref="E44:AZ44">
    <cfRule type="cellIs" dxfId="3435" priority="105" operator="equal">
      <formula>0</formula>
    </cfRule>
    <cfRule type="cellIs" dxfId="3434" priority="106" operator="equal">
      <formula>0</formula>
    </cfRule>
  </conditionalFormatting>
  <conditionalFormatting sqref="AO40:AZ40">
    <cfRule type="containsText" dxfId="3433" priority="95" operator="containsText" text="Наименование инвестиционного проекта">
      <formula>NOT(ISERROR(SEARCH("Наименование инвестиционного проекта",AO40)))</formula>
    </cfRule>
  </conditionalFormatting>
  <conditionalFormatting sqref="AO40:AZ40">
    <cfRule type="cellIs" dxfId="3432" priority="94" operator="equal">
      <formula>0</formula>
    </cfRule>
  </conditionalFormatting>
  <conditionalFormatting sqref="AO40:AZ40">
    <cfRule type="cellIs" dxfId="3431" priority="93" operator="equal">
      <formula>0</formula>
    </cfRule>
  </conditionalFormatting>
  <conditionalFormatting sqref="AO40:AZ40">
    <cfRule type="cellIs" dxfId="3430" priority="92" operator="equal">
      <formula>0</formula>
    </cfRule>
  </conditionalFormatting>
  <conditionalFormatting sqref="E40:AN40">
    <cfRule type="containsText" dxfId="3429" priority="91" operator="containsText" text="Наименование инвестиционного проекта">
      <formula>NOT(ISERROR(SEARCH("Наименование инвестиционного проекта",E40)))</formula>
    </cfRule>
  </conditionalFormatting>
  <conditionalFormatting sqref="E40:AN40">
    <cfRule type="cellIs" dxfId="3428" priority="90" operator="equal">
      <formula>0</formula>
    </cfRule>
  </conditionalFormatting>
  <conditionalFormatting sqref="E40:AN40">
    <cfRule type="cellIs" dxfId="3427" priority="89" operator="equal">
      <formula>0</formula>
    </cfRule>
  </conditionalFormatting>
  <conditionalFormatting sqref="E40:AN40">
    <cfRule type="cellIs" dxfId="3426" priority="88" operator="equal">
      <formula>0</formula>
    </cfRule>
  </conditionalFormatting>
  <conditionalFormatting sqref="F39:AZ39">
    <cfRule type="containsText" dxfId="3425" priority="87" operator="containsText" text="Наименование инвестиционного проекта">
      <formula>NOT(ISERROR(SEARCH("Наименование инвестиционного проекта",F39)))</formula>
    </cfRule>
  </conditionalFormatting>
  <conditionalFormatting sqref="F39:AZ39">
    <cfRule type="cellIs" dxfId="3424" priority="86" operator="equal">
      <formula>0</formula>
    </cfRule>
  </conditionalFormatting>
  <conditionalFormatting sqref="F39:AZ39">
    <cfRule type="cellIs" dxfId="3423" priority="85" operator="equal">
      <formula>0</formula>
    </cfRule>
  </conditionalFormatting>
  <conditionalFormatting sqref="F39:AZ39">
    <cfRule type="cellIs" dxfId="3422" priority="84" operator="equal">
      <formula>0</formula>
    </cfRule>
  </conditionalFormatting>
  <conditionalFormatting sqref="F37 F70">
    <cfRule type="containsText" dxfId="3421" priority="83" operator="containsText" text="Наименование инвестиционного проекта">
      <formula>NOT(ISERROR(SEARCH("Наименование инвестиционного проекта",F37)))</formula>
    </cfRule>
  </conditionalFormatting>
  <conditionalFormatting sqref="F37 F70">
    <cfRule type="cellIs" dxfId="3420" priority="82" operator="equal">
      <formula>0</formula>
    </cfRule>
  </conditionalFormatting>
  <conditionalFormatting sqref="F37 F70">
    <cfRule type="cellIs" dxfId="3419" priority="81" operator="equal">
      <formula>0</formula>
    </cfRule>
  </conditionalFormatting>
  <conditionalFormatting sqref="F37 F70">
    <cfRule type="cellIs" dxfId="3418" priority="80" operator="equal">
      <formula>0</formula>
    </cfRule>
  </conditionalFormatting>
  <conditionalFormatting sqref="G37 I37 K37 M37 O37 Q37 S37 U37 W37 Y37 AA37 AC37 AE37 AG37 AI37 AK37 AM37 AO37 AQ37 AS37 AU37 AW37 AY37 AY70 AW70 AU70 AS70 AQ70 AO70 AM70 AK70 AI70 AG70 AE70 AC70 AA70 W70:Y70 U70 S70 Q70 O70 M70 K70 I70 G70">
    <cfRule type="containsText" dxfId="3417" priority="79" operator="containsText" text="Наименование инвестиционного проекта">
      <formula>NOT(ISERROR(SEARCH("Наименование инвестиционного проекта",G37)))</formula>
    </cfRule>
  </conditionalFormatting>
  <conditionalFormatting sqref="G37 I37 K37 M37 O37 Q37 S37 U37 W37 Y37 AA37 AC37 AE37 AG37 AI37 AK37 AM37 AO37 AQ37 AS37 AU37 AW37 AY37 AY70 AW70 AU70 AS70 AQ70 AO70 AM70 AK70 AI70 AG70 AE70 AC70 AA70 W70:Y70 U70 S70 Q70 O70 M70 K70 I70 G70">
    <cfRule type="cellIs" dxfId="3416" priority="78" operator="equal">
      <formula>0</formula>
    </cfRule>
  </conditionalFormatting>
  <conditionalFormatting sqref="G37 I37 K37 M37 O37 Q37 S37 U37 W37 Y37 AA37 AC37 AE37 AG37 AI37 AK37 AM37 AO37 AQ37 AS37 AU37 AW37 AY37 AY70 AW70 AU70 AS70 AQ70 AO70 AM70 AK70 AI70 AG70 AE70 AC70 AA70 W70:Y70 U70 S70 Q70 O70 M70 K70 I70 G70">
    <cfRule type="cellIs" dxfId="3415" priority="77" operator="equal">
      <formula>0</formula>
    </cfRule>
  </conditionalFormatting>
  <conditionalFormatting sqref="G37 I37 K37 M37 O37 Q37 S37 U37 W37 Y37 AA37 AC37 AE37 AG37 AI37 AK37 AM37 AO37 AQ37 AS37 AU37 AW37 AY37 AY70 AW70 AU70 AS70 AQ70 AO70 AM70 AK70 AI70 AG70 AE70 AC70 AA70 W70:Y70 U70 S70 Q70 O70 M70 K70 I70 G70">
    <cfRule type="cellIs" dxfId="3414" priority="76" operator="equal">
      <formula>0</formula>
    </cfRule>
  </conditionalFormatting>
  <conditionalFormatting sqref="H37 J37 L37 N37 P37 R37 T37 V37 X37 Z37 AB37 AD37 AF37 AH37 AJ37 AL37 AN37 AP37 AR37 AT37 AV37 AX37 AZ37 AZ70 AX70 AV70 AT70 AR70 AP70 AN70 AL70 AJ70 AH70 AF70 AD70 AB70 Z70 V70 T70 R70 P70 N70 L70 J70 H70">
    <cfRule type="containsText" dxfId="3413" priority="75" operator="containsText" text="Наименование инвестиционного проекта">
      <formula>NOT(ISERROR(SEARCH("Наименование инвестиционного проекта",H37)))</formula>
    </cfRule>
  </conditionalFormatting>
  <conditionalFormatting sqref="H37 J37 L37 N37 P37 R37 T37 V37 X37 Z37 AB37 AD37 AF37 AH37 AJ37 AL37 AN37 AP37 AR37 AT37 AV37 AX37 AZ37 AZ70 AX70 AV70 AT70 AR70 AP70 AN70 AL70 AJ70 AH70 AF70 AD70 AB70 Z70 V70 T70 R70 P70 N70 L70 J70 H70">
    <cfRule type="cellIs" dxfId="3412" priority="74" operator="equal">
      <formula>0</formula>
    </cfRule>
  </conditionalFormatting>
  <conditionalFormatting sqref="H37 J37 L37 N37 P37 R37 T37 V37 X37 Z37 AB37 AD37 AF37 AH37 AJ37 AL37 AN37 AP37 AR37 AT37 AV37 AX37 AZ37 AZ70 AX70 AV70 AT70 AR70 AP70 AN70 AL70 AJ70 AH70 AF70 AD70 AB70 Z70 V70 T70 R70 P70 N70 L70 J70 H70">
    <cfRule type="cellIs" dxfId="3411" priority="73" operator="equal">
      <formula>0</formula>
    </cfRule>
  </conditionalFormatting>
  <conditionalFormatting sqref="H37 J37 L37 N37 P37 R37 T37 V37 X37 Z37 AB37 AD37 AF37 AH37 AJ37 AL37 AN37 AP37 AR37 AT37 AV37 AX37 AZ37 AZ70 AX70 AV70 AT70 AR70 AP70 AN70 AL70 AJ70 AH70 AF70 AD70 AB70 Z70 V70 T70 R70 P70 N70 L70 J70 H70">
    <cfRule type="cellIs" dxfId="3410" priority="72" operator="equal">
      <formula>0</formula>
    </cfRule>
  </conditionalFormatting>
  <conditionalFormatting sqref="AO35:AZ36">
    <cfRule type="containsText" dxfId="3409" priority="71" operator="containsText" text="Наименование инвестиционного проекта">
      <formula>NOT(ISERROR(SEARCH("Наименование инвестиционного проекта",AO35)))</formula>
    </cfRule>
  </conditionalFormatting>
  <conditionalFormatting sqref="AO35:AZ36">
    <cfRule type="cellIs" dxfId="3408" priority="70" operator="equal">
      <formula>0</formula>
    </cfRule>
  </conditionalFormatting>
  <conditionalFormatting sqref="AO35:AZ36">
    <cfRule type="cellIs" dxfId="3407" priority="69" operator="equal">
      <formula>0</formula>
    </cfRule>
  </conditionalFormatting>
  <conditionalFormatting sqref="AO35:AZ36">
    <cfRule type="cellIs" dxfId="3406" priority="68" operator="equal">
      <formula>0</formula>
    </cfRule>
  </conditionalFormatting>
  <conditionalFormatting sqref="E35:AN36">
    <cfRule type="containsText" dxfId="3405" priority="67" operator="containsText" text="Наименование инвестиционного проекта">
      <formula>NOT(ISERROR(SEARCH("Наименование инвестиционного проекта",E35)))</formula>
    </cfRule>
  </conditionalFormatting>
  <conditionalFormatting sqref="E35:AN36">
    <cfRule type="cellIs" dxfId="3404" priority="66" operator="equal">
      <formula>0</formula>
    </cfRule>
  </conditionalFormatting>
  <conditionalFormatting sqref="E35:AN36">
    <cfRule type="cellIs" dxfId="3403" priority="65" operator="equal">
      <formula>0</formula>
    </cfRule>
  </conditionalFormatting>
  <conditionalFormatting sqref="E35:AN36">
    <cfRule type="cellIs" dxfId="3402" priority="64" operator="equal">
      <formula>0</formula>
    </cfRule>
  </conditionalFormatting>
  <conditionalFormatting sqref="AO30:AZ33">
    <cfRule type="containsText" dxfId="3401" priority="63" operator="containsText" text="Наименование инвестиционного проекта">
      <formula>NOT(ISERROR(SEARCH("Наименование инвестиционного проекта",AO30)))</formula>
    </cfRule>
  </conditionalFormatting>
  <conditionalFormatting sqref="AO30:AZ33">
    <cfRule type="cellIs" dxfId="3400" priority="62" operator="equal">
      <formula>0</formula>
    </cfRule>
  </conditionalFormatting>
  <conditionalFormatting sqref="AO30:AZ33">
    <cfRule type="cellIs" dxfId="3399" priority="61" operator="equal">
      <formula>0</formula>
    </cfRule>
  </conditionalFormatting>
  <conditionalFormatting sqref="AO30:AZ33">
    <cfRule type="cellIs" dxfId="3398" priority="60" operator="equal">
      <formula>0</formula>
    </cfRule>
  </conditionalFormatting>
  <conditionalFormatting sqref="E30:AN33">
    <cfRule type="containsText" dxfId="3397" priority="59" operator="containsText" text="Наименование инвестиционного проекта">
      <formula>NOT(ISERROR(SEARCH("Наименование инвестиционного проекта",E30)))</formula>
    </cfRule>
  </conditionalFormatting>
  <conditionalFormatting sqref="E30:AN33">
    <cfRule type="cellIs" dxfId="3396" priority="58" operator="equal">
      <formula>0</formula>
    </cfRule>
  </conditionalFormatting>
  <conditionalFormatting sqref="E30:AN33">
    <cfRule type="cellIs" dxfId="3395" priority="57" operator="equal">
      <formula>0</formula>
    </cfRule>
  </conditionalFormatting>
  <conditionalFormatting sqref="E30:AN33">
    <cfRule type="cellIs" dxfId="3394" priority="56" operator="equal">
      <formula>0</formula>
    </cfRule>
  </conditionalFormatting>
  <conditionalFormatting sqref="E20:F26">
    <cfRule type="containsText" dxfId="3393" priority="55" operator="containsText" text="Наименование инвестиционного проекта">
      <formula>NOT(ISERROR(SEARCH("Наименование инвестиционного проекта",E20)))</formula>
    </cfRule>
  </conditionalFormatting>
  <conditionalFormatting sqref="E20:F26">
    <cfRule type="cellIs" dxfId="3392" priority="54" operator="equal">
      <formula>0</formula>
    </cfRule>
  </conditionalFormatting>
  <conditionalFormatting sqref="E20:F26">
    <cfRule type="cellIs" dxfId="3391" priority="53" operator="equal">
      <formula>0</formula>
    </cfRule>
  </conditionalFormatting>
  <conditionalFormatting sqref="E20:F26">
    <cfRule type="cellIs" dxfId="3390" priority="51" operator="equal">
      <formula>0</formula>
    </cfRule>
    <cfRule type="cellIs" dxfId="3389" priority="52" operator="equal">
      <formula>0</formula>
    </cfRule>
  </conditionalFormatting>
  <conditionalFormatting sqref="G20:AZ26">
    <cfRule type="containsText" dxfId="3388" priority="50" operator="containsText" text="Наименование инвестиционного проекта">
      <formula>NOT(ISERROR(SEARCH("Наименование инвестиционного проекта",G20)))</formula>
    </cfRule>
  </conditionalFormatting>
  <conditionalFormatting sqref="G20:AZ26">
    <cfRule type="cellIs" dxfId="3387" priority="49" operator="equal">
      <formula>0</formula>
    </cfRule>
  </conditionalFormatting>
  <conditionalFormatting sqref="G20:AZ26">
    <cfRule type="cellIs" dxfId="3386" priority="48" operator="equal">
      <formula>0</formula>
    </cfRule>
  </conditionalFormatting>
  <conditionalFormatting sqref="G20:AZ26">
    <cfRule type="cellIs" dxfId="3385" priority="46" operator="equal">
      <formula>0</formula>
    </cfRule>
    <cfRule type="cellIs" dxfId="3384" priority="47" operator="equal">
      <formula>0</formula>
    </cfRule>
  </conditionalFormatting>
  <conditionalFormatting sqref="C44">
    <cfRule type="cellIs" dxfId="3383" priority="38" operator="equal">
      <formula>0</formula>
    </cfRule>
  </conditionalFormatting>
  <conditionalFormatting sqref="B33">
    <cfRule type="cellIs" dxfId="3382" priority="7" operator="equal">
      <formula>0</formula>
    </cfRule>
  </conditionalFormatting>
  <conditionalFormatting sqref="C33">
    <cfRule type="cellIs" dxfId="3381" priority="5" operator="equal">
      <formula>0</formula>
    </cfRule>
  </conditionalFormatting>
  <conditionalFormatting sqref="C33">
    <cfRule type="containsText" dxfId="3380" priority="6" operator="containsText" text="Наименование инвестиционного проекта">
      <formula>NOT(ISERROR(SEARCH("Наименование инвестиционного проекта",C33)))</formula>
    </cfRule>
  </conditionalFormatting>
  <conditionalFormatting sqref="D33">
    <cfRule type="containsText" dxfId="3379" priority="4" operator="containsText" text="Наименование инвестиционного проекта">
      <formula>NOT(ISERROR(SEARCH("Наименование инвестиционного проекта",D33)))</formula>
    </cfRule>
  </conditionalFormatting>
  <conditionalFormatting sqref="D33">
    <cfRule type="cellIs" dxfId="3378" priority="3" operator="equal">
      <formula>0</formula>
    </cfRule>
  </conditionalFormatting>
  <conditionalFormatting sqref="B68:D68">
    <cfRule type="containsText" dxfId="3377" priority="2" operator="containsText" text="Наименование инвестиционного проекта">
      <formula>NOT(ISERROR(SEARCH("Наименование инвестиционного проекта",B68)))</formula>
    </cfRule>
  </conditionalFormatting>
  <conditionalFormatting sqref="B68:D68">
    <cfRule type="cellIs" dxfId="3376" priority="1" operator="equal">
      <formula>0</formula>
    </cfRule>
  </conditionalFormatting>
  <pageMargins left="0.70866141732283472" right="0.70866141732283472" top="0.74803149606299213" bottom="0.74803149606299213" header="0.31496062992125984" footer="0.31496062992125984"/>
  <pageSetup paperSize="8" scale="14" orientation="landscape" horizontalDpi="4294967295" verticalDpi="4294967295" r:id="rId1"/>
  <ignoredErrors>
    <ignoredError sqref="E67:K67 L67:Z67 AC45 AI67:AW67 AY67:AZ67" formulaRange="1"/>
    <ignoredError sqref="B65:B66 B61" twoDigitTextYear="1"/>
    <ignoredError sqref="AW75"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pageSetUpPr fitToPage="1"/>
  </sheetPr>
  <dimension ref="A1:V92"/>
  <sheetViews>
    <sheetView zoomScale="70" zoomScaleNormal="70" zoomScaleSheetLayoutView="70" workbookViewId="0">
      <pane xSplit="3" ySplit="15" topLeftCell="D67" activePane="bottomRight" state="frozen"/>
      <selection activeCell="A11" sqref="A11"/>
      <selection pane="topRight" activeCell="D11" sqref="D11"/>
      <selection pane="bottomLeft" activeCell="A16" sqref="A16"/>
      <selection pane="bottomRight" activeCell="N89" sqref="N89"/>
    </sheetView>
  </sheetViews>
  <sheetFormatPr defaultRowHeight="20.25" x14ac:dyDescent="0.25"/>
  <cols>
    <col min="1" max="1" width="6.28515625" style="212" customWidth="1"/>
    <col min="2" max="2" width="11.85546875" style="212" customWidth="1"/>
    <col min="3" max="3" width="116.140625" style="212" customWidth="1"/>
    <col min="4" max="4" width="27.5703125" style="212" customWidth="1"/>
    <col min="5" max="5" width="15.28515625" style="212" customWidth="1"/>
    <col min="6" max="6" width="17.85546875" style="212" customWidth="1"/>
    <col min="7" max="7" width="19.85546875" style="212" customWidth="1"/>
    <col min="8" max="8" width="14.7109375" style="212" customWidth="1"/>
    <col min="9" max="9" width="11" style="212" customWidth="1"/>
    <col min="10" max="10" width="22.42578125" style="212" customWidth="1"/>
    <col min="11" max="11" width="12.5703125" style="212" customWidth="1"/>
    <col min="12" max="12" width="21.5703125" style="212" customWidth="1"/>
    <col min="13" max="13" width="20.85546875" style="212" customWidth="1"/>
    <col min="14" max="14" width="20.28515625" style="212" customWidth="1"/>
    <col min="15" max="15" width="66.28515625" style="212" customWidth="1"/>
    <col min="16" max="16" width="20.42578125" style="212" customWidth="1"/>
    <col min="17" max="17" width="14" style="212" customWidth="1"/>
    <col min="18" max="18" width="14.140625" style="212" customWidth="1"/>
    <col min="19" max="19" width="12.5703125" style="212" customWidth="1"/>
    <col min="20" max="20" width="13" style="212" customWidth="1"/>
    <col min="21" max="21" width="17.7109375" style="309" customWidth="1"/>
    <col min="22" max="22" width="18.42578125" style="212" customWidth="1"/>
    <col min="23" max="248" width="9.140625" style="212"/>
    <col min="249" max="249" width="4.42578125" style="212" bestFit="1" customWidth="1"/>
    <col min="250" max="250" width="18.28515625" style="212" bestFit="1" customWidth="1"/>
    <col min="251" max="251" width="19" style="212" bestFit="1" customWidth="1"/>
    <col min="252" max="252" width="15.42578125" style="212" bestFit="1" customWidth="1"/>
    <col min="253" max="254" width="12.42578125" style="212" bestFit="1" customWidth="1"/>
    <col min="255" max="255" width="7.140625" style="212" bestFit="1" customWidth="1"/>
    <col min="256" max="256" width="10.140625" style="212" bestFit="1" customWidth="1"/>
    <col min="257" max="257" width="15.85546875" style="212" bestFit="1" customWidth="1"/>
    <col min="258" max="258" width="15.140625" style="212" bestFit="1" customWidth="1"/>
    <col min="259" max="259" width="18.28515625" style="212" bestFit="1" customWidth="1"/>
    <col min="260" max="260" width="13.28515625" style="212" bestFit="1" customWidth="1"/>
    <col min="261" max="261" width="19.28515625" style="212" customWidth="1"/>
    <col min="262" max="262" width="15.140625" style="212" customWidth="1"/>
    <col min="263" max="263" width="21" style="212" bestFit="1" customWidth="1"/>
    <col min="264" max="264" width="17.140625" style="212" bestFit="1" customWidth="1"/>
    <col min="265" max="265" width="16.85546875" style="212" bestFit="1" customWidth="1"/>
    <col min="266" max="266" width="16.7109375" style="212" bestFit="1" customWidth="1"/>
    <col min="267" max="267" width="15.7109375" style="212" bestFit="1" customWidth="1"/>
    <col min="268" max="268" width="16.28515625" style="212" bestFit="1" customWidth="1"/>
    <col min="269" max="269" width="17.28515625" style="212" customWidth="1"/>
    <col min="270" max="270" width="23.42578125" style="212" bestFit="1" customWidth="1"/>
    <col min="271" max="271" width="31.85546875" style="212" bestFit="1" customWidth="1"/>
    <col min="272" max="272" width="7.85546875" style="212" bestFit="1" customWidth="1"/>
    <col min="273" max="273" width="5.7109375" style="212" bestFit="1" customWidth="1"/>
    <col min="274" max="274" width="9.140625" style="212" bestFit="1" customWidth="1"/>
    <col min="275" max="275" width="13.5703125" style="212" bestFit="1" customWidth="1"/>
    <col min="276" max="504" width="9.140625" style="212"/>
    <col min="505" max="505" width="4.42578125" style="212" bestFit="1" customWidth="1"/>
    <col min="506" max="506" width="18.28515625" style="212" bestFit="1" customWidth="1"/>
    <col min="507" max="507" width="19" style="212" bestFit="1" customWidth="1"/>
    <col min="508" max="508" width="15.42578125" style="212" bestFit="1" customWidth="1"/>
    <col min="509" max="510" width="12.42578125" style="212" bestFit="1" customWidth="1"/>
    <col min="511" max="511" width="7.140625" style="212" bestFit="1" customWidth="1"/>
    <col min="512" max="512" width="10.140625" style="212" bestFit="1" customWidth="1"/>
    <col min="513" max="513" width="15.85546875" style="212" bestFit="1" customWidth="1"/>
    <col min="514" max="514" width="15.140625" style="212" bestFit="1" customWidth="1"/>
    <col min="515" max="515" width="18.28515625" style="212" bestFit="1" customWidth="1"/>
    <col min="516" max="516" width="13.28515625" style="212" bestFit="1" customWidth="1"/>
    <col min="517" max="517" width="19.28515625" style="212" customWidth="1"/>
    <col min="518" max="518" width="15.140625" style="212" customWidth="1"/>
    <col min="519" max="519" width="21" style="212" bestFit="1" customWidth="1"/>
    <col min="520" max="520" width="17.140625" style="212" bestFit="1" customWidth="1"/>
    <col min="521" max="521" width="16.85546875" style="212" bestFit="1" customWidth="1"/>
    <col min="522" max="522" width="16.7109375" style="212" bestFit="1" customWidth="1"/>
    <col min="523" max="523" width="15.7109375" style="212" bestFit="1" customWidth="1"/>
    <col min="524" max="524" width="16.28515625" style="212" bestFit="1" customWidth="1"/>
    <col min="525" max="525" width="17.28515625" style="212" customWidth="1"/>
    <col min="526" max="526" width="23.42578125" style="212" bestFit="1" customWidth="1"/>
    <col min="527" max="527" width="31.85546875" style="212" bestFit="1" customWidth="1"/>
    <col min="528" max="528" width="7.85546875" style="212" bestFit="1" customWidth="1"/>
    <col min="529" max="529" width="5.7109375" style="212" bestFit="1" customWidth="1"/>
    <col min="530" max="530" width="9.140625" style="212" bestFit="1" customWidth="1"/>
    <col min="531" max="531" width="13.5703125" style="212" bestFit="1" customWidth="1"/>
    <col min="532" max="760" width="9.140625" style="212"/>
    <col min="761" max="761" width="4.42578125" style="212" bestFit="1" customWidth="1"/>
    <col min="762" max="762" width="18.28515625" style="212" bestFit="1" customWidth="1"/>
    <col min="763" max="763" width="19" style="212" bestFit="1" customWidth="1"/>
    <col min="764" max="764" width="15.42578125" style="212" bestFit="1" customWidth="1"/>
    <col min="765" max="766" width="12.42578125" style="212" bestFit="1" customWidth="1"/>
    <col min="767" max="767" width="7.140625" style="212" bestFit="1" customWidth="1"/>
    <col min="768" max="768" width="10.140625" style="212" bestFit="1" customWidth="1"/>
    <col min="769" max="769" width="15.85546875" style="212" bestFit="1" customWidth="1"/>
    <col min="770" max="770" width="15.140625" style="212" bestFit="1" customWidth="1"/>
    <col min="771" max="771" width="18.28515625" style="212" bestFit="1" customWidth="1"/>
    <col min="772" max="772" width="13.28515625" style="212" bestFit="1" customWidth="1"/>
    <col min="773" max="773" width="19.28515625" style="212" customWidth="1"/>
    <col min="774" max="774" width="15.140625" style="212" customWidth="1"/>
    <col min="775" max="775" width="21" style="212" bestFit="1" customWidth="1"/>
    <col min="776" max="776" width="17.140625" style="212" bestFit="1" customWidth="1"/>
    <col min="777" max="777" width="16.85546875" style="212" bestFit="1" customWidth="1"/>
    <col min="778" max="778" width="16.7109375" style="212" bestFit="1" customWidth="1"/>
    <col min="779" max="779" width="15.7109375" style="212" bestFit="1" customWidth="1"/>
    <col min="780" max="780" width="16.28515625" style="212" bestFit="1" customWidth="1"/>
    <col min="781" max="781" width="17.28515625" style="212" customWidth="1"/>
    <col min="782" max="782" width="23.42578125" style="212" bestFit="1" customWidth="1"/>
    <col min="783" max="783" width="31.85546875" style="212" bestFit="1" customWidth="1"/>
    <col min="784" max="784" width="7.85546875" style="212" bestFit="1" customWidth="1"/>
    <col min="785" max="785" width="5.7109375" style="212" bestFit="1" customWidth="1"/>
    <col min="786" max="786" width="9.140625" style="212" bestFit="1" customWidth="1"/>
    <col min="787" max="787" width="13.5703125" style="212" bestFit="1" customWidth="1"/>
    <col min="788" max="1016" width="9.140625" style="212"/>
    <col min="1017" max="1017" width="4.42578125" style="212" bestFit="1" customWidth="1"/>
    <col min="1018" max="1018" width="18.28515625" style="212" bestFit="1" customWidth="1"/>
    <col min="1019" max="1019" width="19" style="212" bestFit="1" customWidth="1"/>
    <col min="1020" max="1020" width="15.42578125" style="212" bestFit="1" customWidth="1"/>
    <col min="1021" max="1022" width="12.42578125" style="212" bestFit="1" customWidth="1"/>
    <col min="1023" max="1023" width="7.140625" style="212" bestFit="1" customWidth="1"/>
    <col min="1024" max="1024" width="10.140625" style="212" bestFit="1" customWidth="1"/>
    <col min="1025" max="1025" width="15.85546875" style="212" bestFit="1" customWidth="1"/>
    <col min="1026" max="1026" width="15.140625" style="212" bestFit="1" customWidth="1"/>
    <col min="1027" max="1027" width="18.28515625" style="212" bestFit="1" customWidth="1"/>
    <col min="1028" max="1028" width="13.28515625" style="212" bestFit="1" customWidth="1"/>
    <col min="1029" max="1029" width="19.28515625" style="212" customWidth="1"/>
    <col min="1030" max="1030" width="15.140625" style="212" customWidth="1"/>
    <col min="1031" max="1031" width="21" style="212" bestFit="1" customWidth="1"/>
    <col min="1032" max="1032" width="17.140625" style="212" bestFit="1" customWidth="1"/>
    <col min="1033" max="1033" width="16.85546875" style="212" bestFit="1" customWidth="1"/>
    <col min="1034" max="1034" width="16.7109375" style="212" bestFit="1" customWidth="1"/>
    <col min="1035" max="1035" width="15.7109375" style="212" bestFit="1" customWidth="1"/>
    <col min="1036" max="1036" width="16.28515625" style="212" bestFit="1" customWidth="1"/>
    <col min="1037" max="1037" width="17.28515625" style="212" customWidth="1"/>
    <col min="1038" max="1038" width="23.42578125" style="212" bestFit="1" customWidth="1"/>
    <col min="1039" max="1039" width="31.85546875" style="212" bestFit="1" customWidth="1"/>
    <col min="1040" max="1040" width="7.85546875" style="212" bestFit="1" customWidth="1"/>
    <col min="1041" max="1041" width="5.7109375" style="212" bestFit="1" customWidth="1"/>
    <col min="1042" max="1042" width="9.140625" style="212" bestFit="1" customWidth="1"/>
    <col min="1043" max="1043" width="13.5703125" style="212" bestFit="1" customWidth="1"/>
    <col min="1044" max="1272" width="9.140625" style="212"/>
    <col min="1273" max="1273" width="4.42578125" style="212" bestFit="1" customWidth="1"/>
    <col min="1274" max="1274" width="18.28515625" style="212" bestFit="1" customWidth="1"/>
    <col min="1275" max="1275" width="19" style="212" bestFit="1" customWidth="1"/>
    <col min="1276" max="1276" width="15.42578125" style="212" bestFit="1" customWidth="1"/>
    <col min="1277" max="1278" width="12.42578125" style="212" bestFit="1" customWidth="1"/>
    <col min="1279" max="1279" width="7.140625" style="212" bestFit="1" customWidth="1"/>
    <col min="1280" max="1280" width="10.140625" style="212" bestFit="1" customWidth="1"/>
    <col min="1281" max="1281" width="15.85546875" style="212" bestFit="1" customWidth="1"/>
    <col min="1282" max="1282" width="15.140625" style="212" bestFit="1" customWidth="1"/>
    <col min="1283" max="1283" width="18.28515625" style="212" bestFit="1" customWidth="1"/>
    <col min="1284" max="1284" width="13.28515625" style="212" bestFit="1" customWidth="1"/>
    <col min="1285" max="1285" width="19.28515625" style="212" customWidth="1"/>
    <col min="1286" max="1286" width="15.140625" style="212" customWidth="1"/>
    <col min="1287" max="1287" width="21" style="212" bestFit="1" customWidth="1"/>
    <col min="1288" max="1288" width="17.140625" style="212" bestFit="1" customWidth="1"/>
    <col min="1289" max="1289" width="16.85546875" style="212" bestFit="1" customWidth="1"/>
    <col min="1290" max="1290" width="16.7109375" style="212" bestFit="1" customWidth="1"/>
    <col min="1291" max="1291" width="15.7109375" style="212" bestFit="1" customWidth="1"/>
    <col min="1292" max="1292" width="16.28515625" style="212" bestFit="1" customWidth="1"/>
    <col min="1293" max="1293" width="17.28515625" style="212" customWidth="1"/>
    <col min="1294" max="1294" width="23.42578125" style="212" bestFit="1" customWidth="1"/>
    <col min="1295" max="1295" width="31.85546875" style="212" bestFit="1" customWidth="1"/>
    <col min="1296" max="1296" width="7.85546875" style="212" bestFit="1" customWidth="1"/>
    <col min="1297" max="1297" width="5.7109375" style="212" bestFit="1" customWidth="1"/>
    <col min="1298" max="1298" width="9.140625" style="212" bestFit="1" customWidth="1"/>
    <col min="1299" max="1299" width="13.5703125" style="212" bestFit="1" customWidth="1"/>
    <col min="1300" max="1528" width="9.140625" style="212"/>
    <col min="1529" max="1529" width="4.42578125" style="212" bestFit="1" customWidth="1"/>
    <col min="1530" max="1530" width="18.28515625" style="212" bestFit="1" customWidth="1"/>
    <col min="1531" max="1531" width="19" style="212" bestFit="1" customWidth="1"/>
    <col min="1532" max="1532" width="15.42578125" style="212" bestFit="1" customWidth="1"/>
    <col min="1533" max="1534" width="12.42578125" style="212" bestFit="1" customWidth="1"/>
    <col min="1535" max="1535" width="7.140625" style="212" bestFit="1" customWidth="1"/>
    <col min="1536" max="1536" width="10.140625" style="212" bestFit="1" customWidth="1"/>
    <col min="1537" max="1537" width="15.85546875" style="212" bestFit="1" customWidth="1"/>
    <col min="1538" max="1538" width="15.140625" style="212" bestFit="1" customWidth="1"/>
    <col min="1539" max="1539" width="18.28515625" style="212" bestFit="1" customWidth="1"/>
    <col min="1540" max="1540" width="13.28515625" style="212" bestFit="1" customWidth="1"/>
    <col min="1541" max="1541" width="19.28515625" style="212" customWidth="1"/>
    <col min="1542" max="1542" width="15.140625" style="212" customWidth="1"/>
    <col min="1543" max="1543" width="21" style="212" bestFit="1" customWidth="1"/>
    <col min="1544" max="1544" width="17.140625" style="212" bestFit="1" customWidth="1"/>
    <col min="1545" max="1545" width="16.85546875" style="212" bestFit="1" customWidth="1"/>
    <col min="1546" max="1546" width="16.7109375" style="212" bestFit="1" customWidth="1"/>
    <col min="1547" max="1547" width="15.7109375" style="212" bestFit="1" customWidth="1"/>
    <col min="1548" max="1548" width="16.28515625" style="212" bestFit="1" customWidth="1"/>
    <col min="1549" max="1549" width="17.28515625" style="212" customWidth="1"/>
    <col min="1550" max="1550" width="23.42578125" style="212" bestFit="1" customWidth="1"/>
    <col min="1551" max="1551" width="31.85546875" style="212" bestFit="1" customWidth="1"/>
    <col min="1552" max="1552" width="7.85546875" style="212" bestFit="1" customWidth="1"/>
    <col min="1553" max="1553" width="5.7109375" style="212" bestFit="1" customWidth="1"/>
    <col min="1554" max="1554" width="9.140625" style="212" bestFit="1" customWidth="1"/>
    <col min="1555" max="1555" width="13.5703125" style="212" bestFit="1" customWidth="1"/>
    <col min="1556" max="1784" width="9.140625" style="212"/>
    <col min="1785" max="1785" width="4.42578125" style="212" bestFit="1" customWidth="1"/>
    <col min="1786" max="1786" width="18.28515625" style="212" bestFit="1" customWidth="1"/>
    <col min="1787" max="1787" width="19" style="212" bestFit="1" customWidth="1"/>
    <col min="1788" max="1788" width="15.42578125" style="212" bestFit="1" customWidth="1"/>
    <col min="1789" max="1790" width="12.42578125" style="212" bestFit="1" customWidth="1"/>
    <col min="1791" max="1791" width="7.140625" style="212" bestFit="1" customWidth="1"/>
    <col min="1792" max="1792" width="10.140625" style="212" bestFit="1" customWidth="1"/>
    <col min="1793" max="1793" width="15.85546875" style="212" bestFit="1" customWidth="1"/>
    <col min="1794" max="1794" width="15.140625" style="212" bestFit="1" customWidth="1"/>
    <col min="1795" max="1795" width="18.28515625" style="212" bestFit="1" customWidth="1"/>
    <col min="1796" max="1796" width="13.28515625" style="212" bestFit="1" customWidth="1"/>
    <col min="1797" max="1797" width="19.28515625" style="212" customWidth="1"/>
    <col min="1798" max="1798" width="15.140625" style="212" customWidth="1"/>
    <col min="1799" max="1799" width="21" style="212" bestFit="1" customWidth="1"/>
    <col min="1800" max="1800" width="17.140625" style="212" bestFit="1" customWidth="1"/>
    <col min="1801" max="1801" width="16.85546875" style="212" bestFit="1" customWidth="1"/>
    <col min="1802" max="1802" width="16.7109375" style="212" bestFit="1" customWidth="1"/>
    <col min="1803" max="1803" width="15.7109375" style="212" bestFit="1" customWidth="1"/>
    <col min="1804" max="1804" width="16.28515625" style="212" bestFit="1" customWidth="1"/>
    <col min="1805" max="1805" width="17.28515625" style="212" customWidth="1"/>
    <col min="1806" max="1806" width="23.42578125" style="212" bestFit="1" customWidth="1"/>
    <col min="1807" max="1807" width="31.85546875" style="212" bestFit="1" customWidth="1"/>
    <col min="1808" max="1808" width="7.85546875" style="212" bestFit="1" customWidth="1"/>
    <col min="1809" max="1809" width="5.7109375" style="212" bestFit="1" customWidth="1"/>
    <col min="1810" max="1810" width="9.140625" style="212" bestFit="1" customWidth="1"/>
    <col min="1811" max="1811" width="13.5703125" style="212" bestFit="1" customWidth="1"/>
    <col min="1812" max="2040" width="9.140625" style="212"/>
    <col min="2041" max="2041" width="4.42578125" style="212" bestFit="1" customWidth="1"/>
    <col min="2042" max="2042" width="18.28515625" style="212" bestFit="1" customWidth="1"/>
    <col min="2043" max="2043" width="19" style="212" bestFit="1" customWidth="1"/>
    <col min="2044" max="2044" width="15.42578125" style="212" bestFit="1" customWidth="1"/>
    <col min="2045" max="2046" width="12.42578125" style="212" bestFit="1" customWidth="1"/>
    <col min="2047" max="2047" width="7.140625" style="212" bestFit="1" customWidth="1"/>
    <col min="2048" max="2048" width="10.140625" style="212" bestFit="1" customWidth="1"/>
    <col min="2049" max="2049" width="15.85546875" style="212" bestFit="1" customWidth="1"/>
    <col min="2050" max="2050" width="15.140625" style="212" bestFit="1" customWidth="1"/>
    <col min="2051" max="2051" width="18.28515625" style="212" bestFit="1" customWidth="1"/>
    <col min="2052" max="2052" width="13.28515625" style="212" bestFit="1" customWidth="1"/>
    <col min="2053" max="2053" width="19.28515625" style="212" customWidth="1"/>
    <col min="2054" max="2054" width="15.140625" style="212" customWidth="1"/>
    <col min="2055" max="2055" width="21" style="212" bestFit="1" customWidth="1"/>
    <col min="2056" max="2056" width="17.140625" style="212" bestFit="1" customWidth="1"/>
    <col min="2057" max="2057" width="16.85546875" style="212" bestFit="1" customWidth="1"/>
    <col min="2058" max="2058" width="16.7109375" style="212" bestFit="1" customWidth="1"/>
    <col min="2059" max="2059" width="15.7109375" style="212" bestFit="1" customWidth="1"/>
    <col min="2060" max="2060" width="16.28515625" style="212" bestFit="1" customWidth="1"/>
    <col min="2061" max="2061" width="17.28515625" style="212" customWidth="1"/>
    <col min="2062" max="2062" width="23.42578125" style="212" bestFit="1" customWidth="1"/>
    <col min="2063" max="2063" width="31.85546875" style="212" bestFit="1" customWidth="1"/>
    <col min="2064" max="2064" width="7.85546875" style="212" bestFit="1" customWidth="1"/>
    <col min="2065" max="2065" width="5.7109375" style="212" bestFit="1" customWidth="1"/>
    <col min="2066" max="2066" width="9.140625" style="212" bestFit="1" customWidth="1"/>
    <col min="2067" max="2067" width="13.5703125" style="212" bestFit="1" customWidth="1"/>
    <col min="2068" max="2296" width="9.140625" style="212"/>
    <col min="2297" max="2297" width="4.42578125" style="212" bestFit="1" customWidth="1"/>
    <col min="2298" max="2298" width="18.28515625" style="212" bestFit="1" customWidth="1"/>
    <col min="2299" max="2299" width="19" style="212" bestFit="1" customWidth="1"/>
    <col min="2300" max="2300" width="15.42578125" style="212" bestFit="1" customWidth="1"/>
    <col min="2301" max="2302" width="12.42578125" style="212" bestFit="1" customWidth="1"/>
    <col min="2303" max="2303" width="7.140625" style="212" bestFit="1" customWidth="1"/>
    <col min="2304" max="2304" width="10.140625" style="212" bestFit="1" customWidth="1"/>
    <col min="2305" max="2305" width="15.85546875" style="212" bestFit="1" customWidth="1"/>
    <col min="2306" max="2306" width="15.140625" style="212" bestFit="1" customWidth="1"/>
    <col min="2307" max="2307" width="18.28515625" style="212" bestFit="1" customWidth="1"/>
    <col min="2308" max="2308" width="13.28515625" style="212" bestFit="1" customWidth="1"/>
    <col min="2309" max="2309" width="19.28515625" style="212" customWidth="1"/>
    <col min="2310" max="2310" width="15.140625" style="212" customWidth="1"/>
    <col min="2311" max="2311" width="21" style="212" bestFit="1" customWidth="1"/>
    <col min="2312" max="2312" width="17.140625" style="212" bestFit="1" customWidth="1"/>
    <col min="2313" max="2313" width="16.85546875" style="212" bestFit="1" customWidth="1"/>
    <col min="2314" max="2314" width="16.7109375" style="212" bestFit="1" customWidth="1"/>
    <col min="2315" max="2315" width="15.7109375" style="212" bestFit="1" customWidth="1"/>
    <col min="2316" max="2316" width="16.28515625" style="212" bestFit="1" customWidth="1"/>
    <col min="2317" max="2317" width="17.28515625" style="212" customWidth="1"/>
    <col min="2318" max="2318" width="23.42578125" style="212" bestFit="1" customWidth="1"/>
    <col min="2319" max="2319" width="31.85546875" style="212" bestFit="1" customWidth="1"/>
    <col min="2320" max="2320" width="7.85546875" style="212" bestFit="1" customWidth="1"/>
    <col min="2321" max="2321" width="5.7109375" style="212" bestFit="1" customWidth="1"/>
    <col min="2322" max="2322" width="9.140625" style="212" bestFit="1" customWidth="1"/>
    <col min="2323" max="2323" width="13.5703125" style="212" bestFit="1" customWidth="1"/>
    <col min="2324" max="2552" width="9.140625" style="212"/>
    <col min="2553" max="2553" width="4.42578125" style="212" bestFit="1" customWidth="1"/>
    <col min="2554" max="2554" width="18.28515625" style="212" bestFit="1" customWidth="1"/>
    <col min="2555" max="2555" width="19" style="212" bestFit="1" customWidth="1"/>
    <col min="2556" max="2556" width="15.42578125" style="212" bestFit="1" customWidth="1"/>
    <col min="2557" max="2558" width="12.42578125" style="212" bestFit="1" customWidth="1"/>
    <col min="2559" max="2559" width="7.140625" style="212" bestFit="1" customWidth="1"/>
    <col min="2560" max="2560" width="10.140625" style="212" bestFit="1" customWidth="1"/>
    <col min="2561" max="2561" width="15.85546875" style="212" bestFit="1" customWidth="1"/>
    <col min="2562" max="2562" width="15.140625" style="212" bestFit="1" customWidth="1"/>
    <col min="2563" max="2563" width="18.28515625" style="212" bestFit="1" customWidth="1"/>
    <col min="2564" max="2564" width="13.28515625" style="212" bestFit="1" customWidth="1"/>
    <col min="2565" max="2565" width="19.28515625" style="212" customWidth="1"/>
    <col min="2566" max="2566" width="15.140625" style="212" customWidth="1"/>
    <col min="2567" max="2567" width="21" style="212" bestFit="1" customWidth="1"/>
    <col min="2568" max="2568" width="17.140625" style="212" bestFit="1" customWidth="1"/>
    <col min="2569" max="2569" width="16.85546875" style="212" bestFit="1" customWidth="1"/>
    <col min="2570" max="2570" width="16.7109375" style="212" bestFit="1" customWidth="1"/>
    <col min="2571" max="2571" width="15.7109375" style="212" bestFit="1" customWidth="1"/>
    <col min="2572" max="2572" width="16.28515625" style="212" bestFit="1" customWidth="1"/>
    <col min="2573" max="2573" width="17.28515625" style="212" customWidth="1"/>
    <col min="2574" max="2574" width="23.42578125" style="212" bestFit="1" customWidth="1"/>
    <col min="2575" max="2575" width="31.85546875" style="212" bestFit="1" customWidth="1"/>
    <col min="2576" max="2576" width="7.85546875" style="212" bestFit="1" customWidth="1"/>
    <col min="2577" max="2577" width="5.7109375" style="212" bestFit="1" customWidth="1"/>
    <col min="2578" max="2578" width="9.140625" style="212" bestFit="1" customWidth="1"/>
    <col min="2579" max="2579" width="13.5703125" style="212" bestFit="1" customWidth="1"/>
    <col min="2580" max="2808" width="9.140625" style="212"/>
    <col min="2809" max="2809" width="4.42578125" style="212" bestFit="1" customWidth="1"/>
    <col min="2810" max="2810" width="18.28515625" style="212" bestFit="1" customWidth="1"/>
    <col min="2811" max="2811" width="19" style="212" bestFit="1" customWidth="1"/>
    <col min="2812" max="2812" width="15.42578125" style="212" bestFit="1" customWidth="1"/>
    <col min="2813" max="2814" width="12.42578125" style="212" bestFit="1" customWidth="1"/>
    <col min="2815" max="2815" width="7.140625" style="212" bestFit="1" customWidth="1"/>
    <col min="2816" max="2816" width="10.140625" style="212" bestFit="1" customWidth="1"/>
    <col min="2817" max="2817" width="15.85546875" style="212" bestFit="1" customWidth="1"/>
    <col min="2818" max="2818" width="15.140625" style="212" bestFit="1" customWidth="1"/>
    <col min="2819" max="2819" width="18.28515625" style="212" bestFit="1" customWidth="1"/>
    <col min="2820" max="2820" width="13.28515625" style="212" bestFit="1" customWidth="1"/>
    <col min="2821" max="2821" width="19.28515625" style="212" customWidth="1"/>
    <col min="2822" max="2822" width="15.140625" style="212" customWidth="1"/>
    <col min="2823" max="2823" width="21" style="212" bestFit="1" customWidth="1"/>
    <col min="2824" max="2824" width="17.140625" style="212" bestFit="1" customWidth="1"/>
    <col min="2825" max="2825" width="16.85546875" style="212" bestFit="1" customWidth="1"/>
    <col min="2826" max="2826" width="16.7109375" style="212" bestFit="1" customWidth="1"/>
    <col min="2827" max="2827" width="15.7109375" style="212" bestFit="1" customWidth="1"/>
    <col min="2828" max="2828" width="16.28515625" style="212" bestFit="1" customWidth="1"/>
    <col min="2829" max="2829" width="17.28515625" style="212" customWidth="1"/>
    <col min="2830" max="2830" width="23.42578125" style="212" bestFit="1" customWidth="1"/>
    <col min="2831" max="2831" width="31.85546875" style="212" bestFit="1" customWidth="1"/>
    <col min="2832" max="2832" width="7.85546875" style="212" bestFit="1" customWidth="1"/>
    <col min="2833" max="2833" width="5.7109375" style="212" bestFit="1" customWidth="1"/>
    <col min="2834" max="2834" width="9.140625" style="212" bestFit="1" customWidth="1"/>
    <col min="2835" max="2835" width="13.5703125" style="212" bestFit="1" customWidth="1"/>
    <col min="2836" max="3064" width="9.140625" style="212"/>
    <col min="3065" max="3065" width="4.42578125" style="212" bestFit="1" customWidth="1"/>
    <col min="3066" max="3066" width="18.28515625" style="212" bestFit="1" customWidth="1"/>
    <col min="3067" max="3067" width="19" style="212" bestFit="1" customWidth="1"/>
    <col min="3068" max="3068" width="15.42578125" style="212" bestFit="1" customWidth="1"/>
    <col min="3069" max="3070" width="12.42578125" style="212" bestFit="1" customWidth="1"/>
    <col min="3071" max="3071" width="7.140625" style="212" bestFit="1" customWidth="1"/>
    <col min="3072" max="3072" width="10.140625" style="212" bestFit="1" customWidth="1"/>
    <col min="3073" max="3073" width="15.85546875" style="212" bestFit="1" customWidth="1"/>
    <col min="3074" max="3074" width="15.140625" style="212" bestFit="1" customWidth="1"/>
    <col min="3075" max="3075" width="18.28515625" style="212" bestFit="1" customWidth="1"/>
    <col min="3076" max="3076" width="13.28515625" style="212" bestFit="1" customWidth="1"/>
    <col min="3077" max="3077" width="19.28515625" style="212" customWidth="1"/>
    <col min="3078" max="3078" width="15.140625" style="212" customWidth="1"/>
    <col min="3079" max="3079" width="21" style="212" bestFit="1" customWidth="1"/>
    <col min="3080" max="3080" width="17.140625" style="212" bestFit="1" customWidth="1"/>
    <col min="3081" max="3081" width="16.85546875" style="212" bestFit="1" customWidth="1"/>
    <col min="3082" max="3082" width="16.7109375" style="212" bestFit="1" customWidth="1"/>
    <col min="3083" max="3083" width="15.7109375" style="212" bestFit="1" customWidth="1"/>
    <col min="3084" max="3084" width="16.28515625" style="212" bestFit="1" customWidth="1"/>
    <col min="3085" max="3085" width="17.28515625" style="212" customWidth="1"/>
    <col min="3086" max="3086" width="23.42578125" style="212" bestFit="1" customWidth="1"/>
    <col min="3087" max="3087" width="31.85546875" style="212" bestFit="1" customWidth="1"/>
    <col min="3088" max="3088" width="7.85546875" style="212" bestFit="1" customWidth="1"/>
    <col min="3089" max="3089" width="5.7109375" style="212" bestFit="1" customWidth="1"/>
    <col min="3090" max="3090" width="9.140625" style="212" bestFit="1" customWidth="1"/>
    <col min="3091" max="3091" width="13.5703125" style="212" bestFit="1" customWidth="1"/>
    <col min="3092" max="3320" width="9.140625" style="212"/>
    <col min="3321" max="3321" width="4.42578125" style="212" bestFit="1" customWidth="1"/>
    <col min="3322" max="3322" width="18.28515625" style="212" bestFit="1" customWidth="1"/>
    <col min="3323" max="3323" width="19" style="212" bestFit="1" customWidth="1"/>
    <col min="3324" max="3324" width="15.42578125" style="212" bestFit="1" customWidth="1"/>
    <col min="3325" max="3326" width="12.42578125" style="212" bestFit="1" customWidth="1"/>
    <col min="3327" max="3327" width="7.140625" style="212" bestFit="1" customWidth="1"/>
    <col min="3328" max="3328" width="10.140625" style="212" bestFit="1" customWidth="1"/>
    <col min="3329" max="3329" width="15.85546875" style="212" bestFit="1" customWidth="1"/>
    <col min="3330" max="3330" width="15.140625" style="212" bestFit="1" customWidth="1"/>
    <col min="3331" max="3331" width="18.28515625" style="212" bestFit="1" customWidth="1"/>
    <col min="3332" max="3332" width="13.28515625" style="212" bestFit="1" customWidth="1"/>
    <col min="3333" max="3333" width="19.28515625" style="212" customWidth="1"/>
    <col min="3334" max="3334" width="15.140625" style="212" customWidth="1"/>
    <col min="3335" max="3335" width="21" style="212" bestFit="1" customWidth="1"/>
    <col min="3336" max="3336" width="17.140625" style="212" bestFit="1" customWidth="1"/>
    <col min="3337" max="3337" width="16.85546875" style="212" bestFit="1" customWidth="1"/>
    <col min="3338" max="3338" width="16.7109375" style="212" bestFit="1" customWidth="1"/>
    <col min="3339" max="3339" width="15.7109375" style="212" bestFit="1" customWidth="1"/>
    <col min="3340" max="3340" width="16.28515625" style="212" bestFit="1" customWidth="1"/>
    <col min="3341" max="3341" width="17.28515625" style="212" customWidth="1"/>
    <col min="3342" max="3342" width="23.42578125" style="212" bestFit="1" customWidth="1"/>
    <col min="3343" max="3343" width="31.85546875" style="212" bestFit="1" customWidth="1"/>
    <col min="3344" max="3344" width="7.85546875" style="212" bestFit="1" customWidth="1"/>
    <col min="3345" max="3345" width="5.7109375" style="212" bestFit="1" customWidth="1"/>
    <col min="3346" max="3346" width="9.140625" style="212" bestFit="1" customWidth="1"/>
    <col min="3347" max="3347" width="13.5703125" style="212" bestFit="1" customWidth="1"/>
    <col min="3348" max="3576" width="9.140625" style="212"/>
    <col min="3577" max="3577" width="4.42578125" style="212" bestFit="1" customWidth="1"/>
    <col min="3578" max="3578" width="18.28515625" style="212" bestFit="1" customWidth="1"/>
    <col min="3579" max="3579" width="19" style="212" bestFit="1" customWidth="1"/>
    <col min="3580" max="3580" width="15.42578125" style="212" bestFit="1" customWidth="1"/>
    <col min="3581" max="3582" width="12.42578125" style="212" bestFit="1" customWidth="1"/>
    <col min="3583" max="3583" width="7.140625" style="212" bestFit="1" customWidth="1"/>
    <col min="3584" max="3584" width="10.140625" style="212" bestFit="1" customWidth="1"/>
    <col min="3585" max="3585" width="15.85546875" style="212" bestFit="1" customWidth="1"/>
    <col min="3586" max="3586" width="15.140625" style="212" bestFit="1" customWidth="1"/>
    <col min="3587" max="3587" width="18.28515625" style="212" bestFit="1" customWidth="1"/>
    <col min="3588" max="3588" width="13.28515625" style="212" bestFit="1" customWidth="1"/>
    <col min="3589" max="3589" width="19.28515625" style="212" customWidth="1"/>
    <col min="3590" max="3590" width="15.140625" style="212" customWidth="1"/>
    <col min="3591" max="3591" width="21" style="212" bestFit="1" customWidth="1"/>
    <col min="3592" max="3592" width="17.140625" style="212" bestFit="1" customWidth="1"/>
    <col min="3593" max="3593" width="16.85546875" style="212" bestFit="1" customWidth="1"/>
    <col min="3594" max="3594" width="16.7109375" style="212" bestFit="1" customWidth="1"/>
    <col min="3595" max="3595" width="15.7109375" style="212" bestFit="1" customWidth="1"/>
    <col min="3596" max="3596" width="16.28515625" style="212" bestFit="1" customWidth="1"/>
    <col min="3597" max="3597" width="17.28515625" style="212" customWidth="1"/>
    <col min="3598" max="3598" width="23.42578125" style="212" bestFit="1" customWidth="1"/>
    <col min="3599" max="3599" width="31.85546875" style="212" bestFit="1" customWidth="1"/>
    <col min="3600" max="3600" width="7.85546875" style="212" bestFit="1" customWidth="1"/>
    <col min="3601" max="3601" width="5.7109375" style="212" bestFit="1" customWidth="1"/>
    <col min="3602" max="3602" width="9.140625" style="212" bestFit="1" customWidth="1"/>
    <col min="3603" max="3603" width="13.5703125" style="212" bestFit="1" customWidth="1"/>
    <col min="3604" max="3832" width="9.140625" style="212"/>
    <col min="3833" max="3833" width="4.42578125" style="212" bestFit="1" customWidth="1"/>
    <col min="3834" max="3834" width="18.28515625" style="212" bestFit="1" customWidth="1"/>
    <col min="3835" max="3835" width="19" style="212" bestFit="1" customWidth="1"/>
    <col min="3836" max="3836" width="15.42578125" style="212" bestFit="1" customWidth="1"/>
    <col min="3837" max="3838" width="12.42578125" style="212" bestFit="1" customWidth="1"/>
    <col min="3839" max="3839" width="7.140625" style="212" bestFit="1" customWidth="1"/>
    <col min="3840" max="3840" width="10.140625" style="212" bestFit="1" customWidth="1"/>
    <col min="3841" max="3841" width="15.85546875" style="212" bestFit="1" customWidth="1"/>
    <col min="3842" max="3842" width="15.140625" style="212" bestFit="1" customWidth="1"/>
    <col min="3843" max="3843" width="18.28515625" style="212" bestFit="1" customWidth="1"/>
    <col min="3844" max="3844" width="13.28515625" style="212" bestFit="1" customWidth="1"/>
    <col min="3845" max="3845" width="19.28515625" style="212" customWidth="1"/>
    <col min="3846" max="3846" width="15.140625" style="212" customWidth="1"/>
    <col min="3847" max="3847" width="21" style="212" bestFit="1" customWidth="1"/>
    <col min="3848" max="3848" width="17.140625" style="212" bestFit="1" customWidth="1"/>
    <col min="3849" max="3849" width="16.85546875" style="212" bestFit="1" customWidth="1"/>
    <col min="3850" max="3850" width="16.7109375" style="212" bestFit="1" customWidth="1"/>
    <col min="3851" max="3851" width="15.7109375" style="212" bestFit="1" customWidth="1"/>
    <col min="3852" max="3852" width="16.28515625" style="212" bestFit="1" customWidth="1"/>
    <col min="3853" max="3853" width="17.28515625" style="212" customWidth="1"/>
    <col min="3854" max="3854" width="23.42578125" style="212" bestFit="1" customWidth="1"/>
    <col min="3855" max="3855" width="31.85546875" style="212" bestFit="1" customWidth="1"/>
    <col min="3856" max="3856" width="7.85546875" style="212" bestFit="1" customWidth="1"/>
    <col min="3857" max="3857" width="5.7109375" style="212" bestFit="1" customWidth="1"/>
    <col min="3858" max="3858" width="9.140625" style="212" bestFit="1" customWidth="1"/>
    <col min="3859" max="3859" width="13.5703125" style="212" bestFit="1" customWidth="1"/>
    <col min="3860" max="4088" width="9.140625" style="212"/>
    <col min="4089" max="4089" width="4.42578125" style="212" bestFit="1" customWidth="1"/>
    <col min="4090" max="4090" width="18.28515625" style="212" bestFit="1" customWidth="1"/>
    <col min="4091" max="4091" width="19" style="212" bestFit="1" customWidth="1"/>
    <col min="4092" max="4092" width="15.42578125" style="212" bestFit="1" customWidth="1"/>
    <col min="4093" max="4094" width="12.42578125" style="212" bestFit="1" customWidth="1"/>
    <col min="4095" max="4095" width="7.140625" style="212" bestFit="1" customWidth="1"/>
    <col min="4096" max="4096" width="10.140625" style="212" bestFit="1" customWidth="1"/>
    <col min="4097" max="4097" width="15.85546875" style="212" bestFit="1" customWidth="1"/>
    <col min="4098" max="4098" width="15.140625" style="212" bestFit="1" customWidth="1"/>
    <col min="4099" max="4099" width="18.28515625" style="212" bestFit="1" customWidth="1"/>
    <col min="4100" max="4100" width="13.28515625" style="212" bestFit="1" customWidth="1"/>
    <col min="4101" max="4101" width="19.28515625" style="212" customWidth="1"/>
    <col min="4102" max="4102" width="15.140625" style="212" customWidth="1"/>
    <col min="4103" max="4103" width="21" style="212" bestFit="1" customWidth="1"/>
    <col min="4104" max="4104" width="17.140625" style="212" bestFit="1" customWidth="1"/>
    <col min="4105" max="4105" width="16.85546875" style="212" bestFit="1" customWidth="1"/>
    <col min="4106" max="4106" width="16.7109375" style="212" bestFit="1" customWidth="1"/>
    <col min="4107" max="4107" width="15.7109375" style="212" bestFit="1" customWidth="1"/>
    <col min="4108" max="4108" width="16.28515625" style="212" bestFit="1" customWidth="1"/>
    <col min="4109" max="4109" width="17.28515625" style="212" customWidth="1"/>
    <col min="4110" max="4110" width="23.42578125" style="212" bestFit="1" customWidth="1"/>
    <col min="4111" max="4111" width="31.85546875" style="212" bestFit="1" customWidth="1"/>
    <col min="4112" max="4112" width="7.85546875" style="212" bestFit="1" customWidth="1"/>
    <col min="4113" max="4113" width="5.7109375" style="212" bestFit="1" customWidth="1"/>
    <col min="4114" max="4114" width="9.140625" style="212" bestFit="1" customWidth="1"/>
    <col min="4115" max="4115" width="13.5703125" style="212" bestFit="1" customWidth="1"/>
    <col min="4116" max="4344" width="9.140625" style="212"/>
    <col min="4345" max="4345" width="4.42578125" style="212" bestFit="1" customWidth="1"/>
    <col min="4346" max="4346" width="18.28515625" style="212" bestFit="1" customWidth="1"/>
    <col min="4347" max="4347" width="19" style="212" bestFit="1" customWidth="1"/>
    <col min="4348" max="4348" width="15.42578125" style="212" bestFit="1" customWidth="1"/>
    <col min="4349" max="4350" width="12.42578125" style="212" bestFit="1" customWidth="1"/>
    <col min="4351" max="4351" width="7.140625" style="212" bestFit="1" customWidth="1"/>
    <col min="4352" max="4352" width="10.140625" style="212" bestFit="1" customWidth="1"/>
    <col min="4353" max="4353" width="15.85546875" style="212" bestFit="1" customWidth="1"/>
    <col min="4354" max="4354" width="15.140625" style="212" bestFit="1" customWidth="1"/>
    <col min="4355" max="4355" width="18.28515625" style="212" bestFit="1" customWidth="1"/>
    <col min="4356" max="4356" width="13.28515625" style="212" bestFit="1" customWidth="1"/>
    <col min="4357" max="4357" width="19.28515625" style="212" customWidth="1"/>
    <col min="4358" max="4358" width="15.140625" style="212" customWidth="1"/>
    <col min="4359" max="4359" width="21" style="212" bestFit="1" customWidth="1"/>
    <col min="4360" max="4360" width="17.140625" style="212" bestFit="1" customWidth="1"/>
    <col min="4361" max="4361" width="16.85546875" style="212" bestFit="1" customWidth="1"/>
    <col min="4362" max="4362" width="16.7109375" style="212" bestFit="1" customWidth="1"/>
    <col min="4363" max="4363" width="15.7109375" style="212" bestFit="1" customWidth="1"/>
    <col min="4364" max="4364" width="16.28515625" style="212" bestFit="1" customWidth="1"/>
    <col min="4365" max="4365" width="17.28515625" style="212" customWidth="1"/>
    <col min="4366" max="4366" width="23.42578125" style="212" bestFit="1" customWidth="1"/>
    <col min="4367" max="4367" width="31.85546875" style="212" bestFit="1" customWidth="1"/>
    <col min="4368" max="4368" width="7.85546875" style="212" bestFit="1" customWidth="1"/>
    <col min="4369" max="4369" width="5.7109375" style="212" bestFit="1" customWidth="1"/>
    <col min="4370" max="4370" width="9.140625" style="212" bestFit="1" customWidth="1"/>
    <col min="4371" max="4371" width="13.5703125" style="212" bestFit="1" customWidth="1"/>
    <col min="4372" max="4600" width="9.140625" style="212"/>
    <col min="4601" max="4601" width="4.42578125" style="212" bestFit="1" customWidth="1"/>
    <col min="4602" max="4602" width="18.28515625" style="212" bestFit="1" customWidth="1"/>
    <col min="4603" max="4603" width="19" style="212" bestFit="1" customWidth="1"/>
    <col min="4604" max="4604" width="15.42578125" style="212" bestFit="1" customWidth="1"/>
    <col min="4605" max="4606" width="12.42578125" style="212" bestFit="1" customWidth="1"/>
    <col min="4607" max="4607" width="7.140625" style="212" bestFit="1" customWidth="1"/>
    <col min="4608" max="4608" width="10.140625" style="212" bestFit="1" customWidth="1"/>
    <col min="4609" max="4609" width="15.85546875" style="212" bestFit="1" customWidth="1"/>
    <col min="4610" max="4610" width="15.140625" style="212" bestFit="1" customWidth="1"/>
    <col min="4611" max="4611" width="18.28515625" style="212" bestFit="1" customWidth="1"/>
    <col min="4612" max="4612" width="13.28515625" style="212" bestFit="1" customWidth="1"/>
    <col min="4613" max="4613" width="19.28515625" style="212" customWidth="1"/>
    <col min="4614" max="4614" width="15.140625" style="212" customWidth="1"/>
    <col min="4615" max="4615" width="21" style="212" bestFit="1" customWidth="1"/>
    <col min="4616" max="4616" width="17.140625" style="212" bestFit="1" customWidth="1"/>
    <col min="4617" max="4617" width="16.85546875" style="212" bestFit="1" customWidth="1"/>
    <col min="4618" max="4618" width="16.7109375" style="212" bestFit="1" customWidth="1"/>
    <col min="4619" max="4619" width="15.7109375" style="212" bestFit="1" customWidth="1"/>
    <col min="4620" max="4620" width="16.28515625" style="212" bestFit="1" customWidth="1"/>
    <col min="4621" max="4621" width="17.28515625" style="212" customWidth="1"/>
    <col min="4622" max="4622" width="23.42578125" style="212" bestFit="1" customWidth="1"/>
    <col min="4623" max="4623" width="31.85546875" style="212" bestFit="1" customWidth="1"/>
    <col min="4624" max="4624" width="7.85546875" style="212" bestFit="1" customWidth="1"/>
    <col min="4625" max="4625" width="5.7109375" style="212" bestFit="1" customWidth="1"/>
    <col min="4626" max="4626" width="9.140625" style="212" bestFit="1" customWidth="1"/>
    <col min="4627" max="4627" width="13.5703125" style="212" bestFit="1" customWidth="1"/>
    <col min="4628" max="4856" width="9.140625" style="212"/>
    <col min="4857" max="4857" width="4.42578125" style="212" bestFit="1" customWidth="1"/>
    <col min="4858" max="4858" width="18.28515625" style="212" bestFit="1" customWidth="1"/>
    <col min="4859" max="4859" width="19" style="212" bestFit="1" customWidth="1"/>
    <col min="4860" max="4860" width="15.42578125" style="212" bestFit="1" customWidth="1"/>
    <col min="4861" max="4862" width="12.42578125" style="212" bestFit="1" customWidth="1"/>
    <col min="4863" max="4863" width="7.140625" style="212" bestFit="1" customWidth="1"/>
    <col min="4864" max="4864" width="10.140625" style="212" bestFit="1" customWidth="1"/>
    <col min="4865" max="4865" width="15.85546875" style="212" bestFit="1" customWidth="1"/>
    <col min="4866" max="4866" width="15.140625" style="212" bestFit="1" customWidth="1"/>
    <col min="4867" max="4867" width="18.28515625" style="212" bestFit="1" customWidth="1"/>
    <col min="4868" max="4868" width="13.28515625" style="212" bestFit="1" customWidth="1"/>
    <col min="4869" max="4869" width="19.28515625" style="212" customWidth="1"/>
    <col min="4870" max="4870" width="15.140625" style="212" customWidth="1"/>
    <col min="4871" max="4871" width="21" style="212" bestFit="1" customWidth="1"/>
    <col min="4872" max="4872" width="17.140625" style="212" bestFit="1" customWidth="1"/>
    <col min="4873" max="4873" width="16.85546875" style="212" bestFit="1" customWidth="1"/>
    <col min="4874" max="4874" width="16.7109375" style="212" bestFit="1" customWidth="1"/>
    <col min="4875" max="4875" width="15.7109375" style="212" bestFit="1" customWidth="1"/>
    <col min="4876" max="4876" width="16.28515625" style="212" bestFit="1" customWidth="1"/>
    <col min="4877" max="4877" width="17.28515625" style="212" customWidth="1"/>
    <col min="4878" max="4878" width="23.42578125" style="212" bestFit="1" customWidth="1"/>
    <col min="4879" max="4879" width="31.85546875" style="212" bestFit="1" customWidth="1"/>
    <col min="4880" max="4880" width="7.85546875" style="212" bestFit="1" customWidth="1"/>
    <col min="4881" max="4881" width="5.7109375" style="212" bestFit="1" customWidth="1"/>
    <col min="4882" max="4882" width="9.140625" style="212" bestFit="1" customWidth="1"/>
    <col min="4883" max="4883" width="13.5703125" style="212" bestFit="1" customWidth="1"/>
    <col min="4884" max="5112" width="9.140625" style="212"/>
    <col min="5113" max="5113" width="4.42578125" style="212" bestFit="1" customWidth="1"/>
    <col min="5114" max="5114" width="18.28515625" style="212" bestFit="1" customWidth="1"/>
    <col min="5115" max="5115" width="19" style="212" bestFit="1" customWidth="1"/>
    <col min="5116" max="5116" width="15.42578125" style="212" bestFit="1" customWidth="1"/>
    <col min="5117" max="5118" width="12.42578125" style="212" bestFit="1" customWidth="1"/>
    <col min="5119" max="5119" width="7.140625" style="212" bestFit="1" customWidth="1"/>
    <col min="5120" max="5120" width="10.140625" style="212" bestFit="1" customWidth="1"/>
    <col min="5121" max="5121" width="15.85546875" style="212" bestFit="1" customWidth="1"/>
    <col min="5122" max="5122" width="15.140625" style="212" bestFit="1" customWidth="1"/>
    <col min="5123" max="5123" width="18.28515625" style="212" bestFit="1" customWidth="1"/>
    <col min="5124" max="5124" width="13.28515625" style="212" bestFit="1" customWidth="1"/>
    <col min="5125" max="5125" width="19.28515625" style="212" customWidth="1"/>
    <col min="5126" max="5126" width="15.140625" style="212" customWidth="1"/>
    <col min="5127" max="5127" width="21" style="212" bestFit="1" customWidth="1"/>
    <col min="5128" max="5128" width="17.140625" style="212" bestFit="1" customWidth="1"/>
    <col min="5129" max="5129" width="16.85546875" style="212" bestFit="1" customWidth="1"/>
    <col min="5130" max="5130" width="16.7109375" style="212" bestFit="1" customWidth="1"/>
    <col min="5131" max="5131" width="15.7109375" style="212" bestFit="1" customWidth="1"/>
    <col min="5132" max="5132" width="16.28515625" style="212" bestFit="1" customWidth="1"/>
    <col min="5133" max="5133" width="17.28515625" style="212" customWidth="1"/>
    <col min="5134" max="5134" width="23.42578125" style="212" bestFit="1" customWidth="1"/>
    <col min="5135" max="5135" width="31.85546875" style="212" bestFit="1" customWidth="1"/>
    <col min="5136" max="5136" width="7.85546875" style="212" bestFit="1" customWidth="1"/>
    <col min="5137" max="5137" width="5.7109375" style="212" bestFit="1" customWidth="1"/>
    <col min="5138" max="5138" width="9.140625" style="212" bestFit="1" customWidth="1"/>
    <col min="5139" max="5139" width="13.5703125" style="212" bestFit="1" customWidth="1"/>
    <col min="5140" max="5368" width="9.140625" style="212"/>
    <col min="5369" max="5369" width="4.42578125" style="212" bestFit="1" customWidth="1"/>
    <col min="5370" max="5370" width="18.28515625" style="212" bestFit="1" customWidth="1"/>
    <col min="5371" max="5371" width="19" style="212" bestFit="1" customWidth="1"/>
    <col min="5372" max="5372" width="15.42578125" style="212" bestFit="1" customWidth="1"/>
    <col min="5373" max="5374" width="12.42578125" style="212" bestFit="1" customWidth="1"/>
    <col min="5375" max="5375" width="7.140625" style="212" bestFit="1" customWidth="1"/>
    <col min="5376" max="5376" width="10.140625" style="212" bestFit="1" customWidth="1"/>
    <col min="5377" max="5377" width="15.85546875" style="212" bestFit="1" customWidth="1"/>
    <col min="5378" max="5378" width="15.140625" style="212" bestFit="1" customWidth="1"/>
    <col min="5379" max="5379" width="18.28515625" style="212" bestFit="1" customWidth="1"/>
    <col min="5380" max="5380" width="13.28515625" style="212" bestFit="1" customWidth="1"/>
    <col min="5381" max="5381" width="19.28515625" style="212" customWidth="1"/>
    <col min="5382" max="5382" width="15.140625" style="212" customWidth="1"/>
    <col min="5383" max="5383" width="21" style="212" bestFit="1" customWidth="1"/>
    <col min="5384" max="5384" width="17.140625" style="212" bestFit="1" customWidth="1"/>
    <col min="5385" max="5385" width="16.85546875" style="212" bestFit="1" customWidth="1"/>
    <col min="5386" max="5386" width="16.7109375" style="212" bestFit="1" customWidth="1"/>
    <col min="5387" max="5387" width="15.7109375" style="212" bestFit="1" customWidth="1"/>
    <col min="5388" max="5388" width="16.28515625" style="212" bestFit="1" customWidth="1"/>
    <col min="5389" max="5389" width="17.28515625" style="212" customWidth="1"/>
    <col min="5390" max="5390" width="23.42578125" style="212" bestFit="1" customWidth="1"/>
    <col min="5391" max="5391" width="31.85546875" style="212" bestFit="1" customWidth="1"/>
    <col min="5392" max="5392" width="7.85546875" style="212" bestFit="1" customWidth="1"/>
    <col min="5393" max="5393" width="5.7109375" style="212" bestFit="1" customWidth="1"/>
    <col min="5394" max="5394" width="9.140625" style="212" bestFit="1" customWidth="1"/>
    <col min="5395" max="5395" width="13.5703125" style="212" bestFit="1" customWidth="1"/>
    <col min="5396" max="5624" width="9.140625" style="212"/>
    <col min="5625" max="5625" width="4.42578125" style="212" bestFit="1" customWidth="1"/>
    <col min="5626" max="5626" width="18.28515625" style="212" bestFit="1" customWidth="1"/>
    <col min="5627" max="5627" width="19" style="212" bestFit="1" customWidth="1"/>
    <col min="5628" max="5628" width="15.42578125" style="212" bestFit="1" customWidth="1"/>
    <col min="5629" max="5630" width="12.42578125" style="212" bestFit="1" customWidth="1"/>
    <col min="5631" max="5631" width="7.140625" style="212" bestFit="1" customWidth="1"/>
    <col min="5632" max="5632" width="10.140625" style="212" bestFit="1" customWidth="1"/>
    <col min="5633" max="5633" width="15.85546875" style="212" bestFit="1" customWidth="1"/>
    <col min="5634" max="5634" width="15.140625" style="212" bestFit="1" customWidth="1"/>
    <col min="5635" max="5635" width="18.28515625" style="212" bestFit="1" customWidth="1"/>
    <col min="5636" max="5636" width="13.28515625" style="212" bestFit="1" customWidth="1"/>
    <col min="5637" max="5637" width="19.28515625" style="212" customWidth="1"/>
    <col min="5638" max="5638" width="15.140625" style="212" customWidth="1"/>
    <col min="5639" max="5639" width="21" style="212" bestFit="1" customWidth="1"/>
    <col min="5640" max="5640" width="17.140625" style="212" bestFit="1" customWidth="1"/>
    <col min="5641" max="5641" width="16.85546875" style="212" bestFit="1" customWidth="1"/>
    <col min="5642" max="5642" width="16.7109375" style="212" bestFit="1" customWidth="1"/>
    <col min="5643" max="5643" width="15.7109375" style="212" bestFit="1" customWidth="1"/>
    <col min="5644" max="5644" width="16.28515625" style="212" bestFit="1" customWidth="1"/>
    <col min="5645" max="5645" width="17.28515625" style="212" customWidth="1"/>
    <col min="5646" max="5646" width="23.42578125" style="212" bestFit="1" customWidth="1"/>
    <col min="5647" max="5647" width="31.85546875" style="212" bestFit="1" customWidth="1"/>
    <col min="5648" max="5648" width="7.85546875" style="212" bestFit="1" customWidth="1"/>
    <col min="5649" max="5649" width="5.7109375" style="212" bestFit="1" customWidth="1"/>
    <col min="5650" max="5650" width="9.140625" style="212" bestFit="1" customWidth="1"/>
    <col min="5651" max="5651" width="13.5703125" style="212" bestFit="1" customWidth="1"/>
    <col min="5652" max="5880" width="9.140625" style="212"/>
    <col min="5881" max="5881" width="4.42578125" style="212" bestFit="1" customWidth="1"/>
    <col min="5882" max="5882" width="18.28515625" style="212" bestFit="1" customWidth="1"/>
    <col min="5883" max="5883" width="19" style="212" bestFit="1" customWidth="1"/>
    <col min="5884" max="5884" width="15.42578125" style="212" bestFit="1" customWidth="1"/>
    <col min="5885" max="5886" width="12.42578125" style="212" bestFit="1" customWidth="1"/>
    <col min="5887" max="5887" width="7.140625" style="212" bestFit="1" customWidth="1"/>
    <col min="5888" max="5888" width="10.140625" style="212" bestFit="1" customWidth="1"/>
    <col min="5889" max="5889" width="15.85546875" style="212" bestFit="1" customWidth="1"/>
    <col min="5890" max="5890" width="15.140625" style="212" bestFit="1" customWidth="1"/>
    <col min="5891" max="5891" width="18.28515625" style="212" bestFit="1" customWidth="1"/>
    <col min="5892" max="5892" width="13.28515625" style="212" bestFit="1" customWidth="1"/>
    <col min="5893" max="5893" width="19.28515625" style="212" customWidth="1"/>
    <col min="5894" max="5894" width="15.140625" style="212" customWidth="1"/>
    <col min="5895" max="5895" width="21" style="212" bestFit="1" customWidth="1"/>
    <col min="5896" max="5896" width="17.140625" style="212" bestFit="1" customWidth="1"/>
    <col min="5897" max="5897" width="16.85546875" style="212" bestFit="1" customWidth="1"/>
    <col min="5898" max="5898" width="16.7109375" style="212" bestFit="1" customWidth="1"/>
    <col min="5899" max="5899" width="15.7109375" style="212" bestFit="1" customWidth="1"/>
    <col min="5900" max="5900" width="16.28515625" style="212" bestFit="1" customWidth="1"/>
    <col min="5901" max="5901" width="17.28515625" style="212" customWidth="1"/>
    <col min="5902" max="5902" width="23.42578125" style="212" bestFit="1" customWidth="1"/>
    <col min="5903" max="5903" width="31.85546875" style="212" bestFit="1" customWidth="1"/>
    <col min="5904" max="5904" width="7.85546875" style="212" bestFit="1" customWidth="1"/>
    <col min="5905" max="5905" width="5.7109375" style="212" bestFit="1" customWidth="1"/>
    <col min="5906" max="5906" width="9.140625" style="212" bestFit="1" customWidth="1"/>
    <col min="5907" max="5907" width="13.5703125" style="212" bestFit="1" customWidth="1"/>
    <col min="5908" max="6136" width="9.140625" style="212"/>
    <col min="6137" max="6137" width="4.42578125" style="212" bestFit="1" customWidth="1"/>
    <col min="6138" max="6138" width="18.28515625" style="212" bestFit="1" customWidth="1"/>
    <col min="6139" max="6139" width="19" style="212" bestFit="1" customWidth="1"/>
    <col min="6140" max="6140" width="15.42578125" style="212" bestFit="1" customWidth="1"/>
    <col min="6141" max="6142" width="12.42578125" style="212" bestFit="1" customWidth="1"/>
    <col min="6143" max="6143" width="7.140625" style="212" bestFit="1" customWidth="1"/>
    <col min="6144" max="6144" width="10.140625" style="212" bestFit="1" customWidth="1"/>
    <col min="6145" max="6145" width="15.85546875" style="212" bestFit="1" customWidth="1"/>
    <col min="6146" max="6146" width="15.140625" style="212" bestFit="1" customWidth="1"/>
    <col min="6147" max="6147" width="18.28515625" style="212" bestFit="1" customWidth="1"/>
    <col min="6148" max="6148" width="13.28515625" style="212" bestFit="1" customWidth="1"/>
    <col min="6149" max="6149" width="19.28515625" style="212" customWidth="1"/>
    <col min="6150" max="6150" width="15.140625" style="212" customWidth="1"/>
    <col min="6151" max="6151" width="21" style="212" bestFit="1" customWidth="1"/>
    <col min="6152" max="6152" width="17.140625" style="212" bestFit="1" customWidth="1"/>
    <col min="6153" max="6153" width="16.85546875" style="212" bestFit="1" customWidth="1"/>
    <col min="6154" max="6154" width="16.7109375" style="212" bestFit="1" customWidth="1"/>
    <col min="6155" max="6155" width="15.7109375" style="212" bestFit="1" customWidth="1"/>
    <col min="6156" max="6156" width="16.28515625" style="212" bestFit="1" customWidth="1"/>
    <col min="6157" max="6157" width="17.28515625" style="212" customWidth="1"/>
    <col min="6158" max="6158" width="23.42578125" style="212" bestFit="1" customWidth="1"/>
    <col min="6159" max="6159" width="31.85546875" style="212" bestFit="1" customWidth="1"/>
    <col min="6160" max="6160" width="7.85546875" style="212" bestFit="1" customWidth="1"/>
    <col min="6161" max="6161" width="5.7109375" style="212" bestFit="1" customWidth="1"/>
    <col min="6162" max="6162" width="9.140625" style="212" bestFit="1" customWidth="1"/>
    <col min="6163" max="6163" width="13.5703125" style="212" bestFit="1" customWidth="1"/>
    <col min="6164" max="6392" width="9.140625" style="212"/>
    <col min="6393" max="6393" width="4.42578125" style="212" bestFit="1" customWidth="1"/>
    <col min="6394" max="6394" width="18.28515625" style="212" bestFit="1" customWidth="1"/>
    <col min="6395" max="6395" width="19" style="212" bestFit="1" customWidth="1"/>
    <col min="6396" max="6396" width="15.42578125" style="212" bestFit="1" customWidth="1"/>
    <col min="6397" max="6398" width="12.42578125" style="212" bestFit="1" customWidth="1"/>
    <col min="6399" max="6399" width="7.140625" style="212" bestFit="1" customWidth="1"/>
    <col min="6400" max="6400" width="10.140625" style="212" bestFit="1" customWidth="1"/>
    <col min="6401" max="6401" width="15.85546875" style="212" bestFit="1" customWidth="1"/>
    <col min="6402" max="6402" width="15.140625" style="212" bestFit="1" customWidth="1"/>
    <col min="6403" max="6403" width="18.28515625" style="212" bestFit="1" customWidth="1"/>
    <col min="6404" max="6404" width="13.28515625" style="212" bestFit="1" customWidth="1"/>
    <col min="6405" max="6405" width="19.28515625" style="212" customWidth="1"/>
    <col min="6406" max="6406" width="15.140625" style="212" customWidth="1"/>
    <col min="6407" max="6407" width="21" style="212" bestFit="1" customWidth="1"/>
    <col min="6408" max="6408" width="17.140625" style="212" bestFit="1" customWidth="1"/>
    <col min="6409" max="6409" width="16.85546875" style="212" bestFit="1" customWidth="1"/>
    <col min="6410" max="6410" width="16.7109375" style="212" bestFit="1" customWidth="1"/>
    <col min="6411" max="6411" width="15.7109375" style="212" bestFit="1" customWidth="1"/>
    <col min="6412" max="6412" width="16.28515625" style="212" bestFit="1" customWidth="1"/>
    <col min="6413" max="6413" width="17.28515625" style="212" customWidth="1"/>
    <col min="6414" max="6414" width="23.42578125" style="212" bestFit="1" customWidth="1"/>
    <col min="6415" max="6415" width="31.85546875" style="212" bestFit="1" customWidth="1"/>
    <col min="6416" max="6416" width="7.85546875" style="212" bestFit="1" customWidth="1"/>
    <col min="6417" max="6417" width="5.7109375" style="212" bestFit="1" customWidth="1"/>
    <col min="6418" max="6418" width="9.140625" style="212" bestFit="1" customWidth="1"/>
    <col min="6419" max="6419" width="13.5703125" style="212" bestFit="1" customWidth="1"/>
    <col min="6420" max="6648" width="9.140625" style="212"/>
    <col min="6649" max="6649" width="4.42578125" style="212" bestFit="1" customWidth="1"/>
    <col min="6650" max="6650" width="18.28515625" style="212" bestFit="1" customWidth="1"/>
    <col min="6651" max="6651" width="19" style="212" bestFit="1" customWidth="1"/>
    <col min="6652" max="6652" width="15.42578125" style="212" bestFit="1" customWidth="1"/>
    <col min="6653" max="6654" width="12.42578125" style="212" bestFit="1" customWidth="1"/>
    <col min="6655" max="6655" width="7.140625" style="212" bestFit="1" customWidth="1"/>
    <col min="6656" max="6656" width="10.140625" style="212" bestFit="1" customWidth="1"/>
    <col min="6657" max="6657" width="15.85546875" style="212" bestFit="1" customWidth="1"/>
    <col min="6658" max="6658" width="15.140625" style="212" bestFit="1" customWidth="1"/>
    <col min="6659" max="6659" width="18.28515625" style="212" bestFit="1" customWidth="1"/>
    <col min="6660" max="6660" width="13.28515625" style="212" bestFit="1" customWidth="1"/>
    <col min="6661" max="6661" width="19.28515625" style="212" customWidth="1"/>
    <col min="6662" max="6662" width="15.140625" style="212" customWidth="1"/>
    <col min="6663" max="6663" width="21" style="212" bestFit="1" customWidth="1"/>
    <col min="6664" max="6664" width="17.140625" style="212" bestFit="1" customWidth="1"/>
    <col min="6665" max="6665" width="16.85546875" style="212" bestFit="1" customWidth="1"/>
    <col min="6666" max="6666" width="16.7109375" style="212" bestFit="1" customWidth="1"/>
    <col min="6667" max="6667" width="15.7109375" style="212" bestFit="1" customWidth="1"/>
    <col min="6668" max="6668" width="16.28515625" style="212" bestFit="1" customWidth="1"/>
    <col min="6669" max="6669" width="17.28515625" style="212" customWidth="1"/>
    <col min="6670" max="6670" width="23.42578125" style="212" bestFit="1" customWidth="1"/>
    <col min="6671" max="6671" width="31.85546875" style="212" bestFit="1" customWidth="1"/>
    <col min="6672" max="6672" width="7.85546875" style="212" bestFit="1" customWidth="1"/>
    <col min="6673" max="6673" width="5.7109375" style="212" bestFit="1" customWidth="1"/>
    <col min="6674" max="6674" width="9.140625" style="212" bestFit="1" customWidth="1"/>
    <col min="6675" max="6675" width="13.5703125" style="212" bestFit="1" customWidth="1"/>
    <col min="6676" max="6904" width="9.140625" style="212"/>
    <col min="6905" max="6905" width="4.42578125" style="212" bestFit="1" customWidth="1"/>
    <col min="6906" max="6906" width="18.28515625" style="212" bestFit="1" customWidth="1"/>
    <col min="6907" max="6907" width="19" style="212" bestFit="1" customWidth="1"/>
    <col min="6908" max="6908" width="15.42578125" style="212" bestFit="1" customWidth="1"/>
    <col min="6909" max="6910" width="12.42578125" style="212" bestFit="1" customWidth="1"/>
    <col min="6911" max="6911" width="7.140625" style="212" bestFit="1" customWidth="1"/>
    <col min="6912" max="6912" width="10.140625" style="212" bestFit="1" customWidth="1"/>
    <col min="6913" max="6913" width="15.85546875" style="212" bestFit="1" customWidth="1"/>
    <col min="6914" max="6914" width="15.140625" style="212" bestFit="1" customWidth="1"/>
    <col min="6915" max="6915" width="18.28515625" style="212" bestFit="1" customWidth="1"/>
    <col min="6916" max="6916" width="13.28515625" style="212" bestFit="1" customWidth="1"/>
    <col min="6917" max="6917" width="19.28515625" style="212" customWidth="1"/>
    <col min="6918" max="6918" width="15.140625" style="212" customWidth="1"/>
    <col min="6919" max="6919" width="21" style="212" bestFit="1" customWidth="1"/>
    <col min="6920" max="6920" width="17.140625" style="212" bestFit="1" customWidth="1"/>
    <col min="6921" max="6921" width="16.85546875" style="212" bestFit="1" customWidth="1"/>
    <col min="6922" max="6922" width="16.7109375" style="212" bestFit="1" customWidth="1"/>
    <col min="6923" max="6923" width="15.7109375" style="212" bestFit="1" customWidth="1"/>
    <col min="6924" max="6924" width="16.28515625" style="212" bestFit="1" customWidth="1"/>
    <col min="6925" max="6925" width="17.28515625" style="212" customWidth="1"/>
    <col min="6926" max="6926" width="23.42578125" style="212" bestFit="1" customWidth="1"/>
    <col min="6927" max="6927" width="31.85546875" style="212" bestFit="1" customWidth="1"/>
    <col min="6928" max="6928" width="7.85546875" style="212" bestFit="1" customWidth="1"/>
    <col min="6929" max="6929" width="5.7109375" style="212" bestFit="1" customWidth="1"/>
    <col min="6930" max="6930" width="9.140625" style="212" bestFit="1" customWidth="1"/>
    <col min="6931" max="6931" width="13.5703125" style="212" bestFit="1" customWidth="1"/>
    <col min="6932" max="7160" width="9.140625" style="212"/>
    <col min="7161" max="7161" width="4.42578125" style="212" bestFit="1" customWidth="1"/>
    <col min="7162" max="7162" width="18.28515625" style="212" bestFit="1" customWidth="1"/>
    <col min="7163" max="7163" width="19" style="212" bestFit="1" customWidth="1"/>
    <col min="7164" max="7164" width="15.42578125" style="212" bestFit="1" customWidth="1"/>
    <col min="7165" max="7166" width="12.42578125" style="212" bestFit="1" customWidth="1"/>
    <col min="7167" max="7167" width="7.140625" style="212" bestFit="1" customWidth="1"/>
    <col min="7168" max="7168" width="10.140625" style="212" bestFit="1" customWidth="1"/>
    <col min="7169" max="7169" width="15.85546875" style="212" bestFit="1" customWidth="1"/>
    <col min="7170" max="7170" width="15.140625" style="212" bestFit="1" customWidth="1"/>
    <col min="7171" max="7171" width="18.28515625" style="212" bestFit="1" customWidth="1"/>
    <col min="7172" max="7172" width="13.28515625" style="212" bestFit="1" customWidth="1"/>
    <col min="7173" max="7173" width="19.28515625" style="212" customWidth="1"/>
    <col min="7174" max="7174" width="15.140625" style="212" customWidth="1"/>
    <col min="7175" max="7175" width="21" style="212" bestFit="1" customWidth="1"/>
    <col min="7176" max="7176" width="17.140625" style="212" bestFit="1" customWidth="1"/>
    <col min="7177" max="7177" width="16.85546875" style="212" bestFit="1" customWidth="1"/>
    <col min="7178" max="7178" width="16.7109375" style="212" bestFit="1" customWidth="1"/>
    <col min="7179" max="7179" width="15.7109375" style="212" bestFit="1" customWidth="1"/>
    <col min="7180" max="7180" width="16.28515625" style="212" bestFit="1" customWidth="1"/>
    <col min="7181" max="7181" width="17.28515625" style="212" customWidth="1"/>
    <col min="7182" max="7182" width="23.42578125" style="212" bestFit="1" customWidth="1"/>
    <col min="7183" max="7183" width="31.85546875" style="212" bestFit="1" customWidth="1"/>
    <col min="7184" max="7184" width="7.85546875" style="212" bestFit="1" customWidth="1"/>
    <col min="7185" max="7185" width="5.7109375" style="212" bestFit="1" customWidth="1"/>
    <col min="7186" max="7186" width="9.140625" style="212" bestFit="1" customWidth="1"/>
    <col min="7187" max="7187" width="13.5703125" style="212" bestFit="1" customWidth="1"/>
    <col min="7188" max="7416" width="9.140625" style="212"/>
    <col min="7417" max="7417" width="4.42578125" style="212" bestFit="1" customWidth="1"/>
    <col min="7418" max="7418" width="18.28515625" style="212" bestFit="1" customWidth="1"/>
    <col min="7419" max="7419" width="19" style="212" bestFit="1" customWidth="1"/>
    <col min="7420" max="7420" width="15.42578125" style="212" bestFit="1" customWidth="1"/>
    <col min="7421" max="7422" width="12.42578125" style="212" bestFit="1" customWidth="1"/>
    <col min="7423" max="7423" width="7.140625" style="212" bestFit="1" customWidth="1"/>
    <col min="7424" max="7424" width="10.140625" style="212" bestFit="1" customWidth="1"/>
    <col min="7425" max="7425" width="15.85546875" style="212" bestFit="1" customWidth="1"/>
    <col min="7426" max="7426" width="15.140625" style="212" bestFit="1" customWidth="1"/>
    <col min="7427" max="7427" width="18.28515625" style="212" bestFit="1" customWidth="1"/>
    <col min="7428" max="7428" width="13.28515625" style="212" bestFit="1" customWidth="1"/>
    <col min="7429" max="7429" width="19.28515625" style="212" customWidth="1"/>
    <col min="7430" max="7430" width="15.140625" style="212" customWidth="1"/>
    <col min="7431" max="7431" width="21" style="212" bestFit="1" customWidth="1"/>
    <col min="7432" max="7432" width="17.140625" style="212" bestFit="1" customWidth="1"/>
    <col min="7433" max="7433" width="16.85546875" style="212" bestFit="1" customWidth="1"/>
    <col min="7434" max="7434" width="16.7109375" style="212" bestFit="1" customWidth="1"/>
    <col min="7435" max="7435" width="15.7109375" style="212" bestFit="1" customWidth="1"/>
    <col min="7436" max="7436" width="16.28515625" style="212" bestFit="1" customWidth="1"/>
    <col min="7437" max="7437" width="17.28515625" style="212" customWidth="1"/>
    <col min="7438" max="7438" width="23.42578125" style="212" bestFit="1" customWidth="1"/>
    <col min="7439" max="7439" width="31.85546875" style="212" bestFit="1" customWidth="1"/>
    <col min="7440" max="7440" width="7.85546875" style="212" bestFit="1" customWidth="1"/>
    <col min="7441" max="7441" width="5.7109375" style="212" bestFit="1" customWidth="1"/>
    <col min="7442" max="7442" width="9.140625" style="212" bestFit="1" customWidth="1"/>
    <col min="7443" max="7443" width="13.5703125" style="212" bestFit="1" customWidth="1"/>
    <col min="7444" max="7672" width="9.140625" style="212"/>
    <col min="7673" max="7673" width="4.42578125" style="212" bestFit="1" customWidth="1"/>
    <col min="7674" max="7674" width="18.28515625" style="212" bestFit="1" customWidth="1"/>
    <col min="7675" max="7675" width="19" style="212" bestFit="1" customWidth="1"/>
    <col min="7676" max="7676" width="15.42578125" style="212" bestFit="1" customWidth="1"/>
    <col min="7677" max="7678" width="12.42578125" style="212" bestFit="1" customWidth="1"/>
    <col min="7679" max="7679" width="7.140625" style="212" bestFit="1" customWidth="1"/>
    <col min="7680" max="7680" width="10.140625" style="212" bestFit="1" customWidth="1"/>
    <col min="7681" max="7681" width="15.85546875" style="212" bestFit="1" customWidth="1"/>
    <col min="7682" max="7682" width="15.140625" style="212" bestFit="1" customWidth="1"/>
    <col min="7683" max="7683" width="18.28515625" style="212" bestFit="1" customWidth="1"/>
    <col min="7684" max="7684" width="13.28515625" style="212" bestFit="1" customWidth="1"/>
    <col min="7685" max="7685" width="19.28515625" style="212" customWidth="1"/>
    <col min="7686" max="7686" width="15.140625" style="212" customWidth="1"/>
    <col min="7687" max="7687" width="21" style="212" bestFit="1" customWidth="1"/>
    <col min="7688" max="7688" width="17.140625" style="212" bestFit="1" customWidth="1"/>
    <col min="7689" max="7689" width="16.85546875" style="212" bestFit="1" customWidth="1"/>
    <col min="7690" max="7690" width="16.7109375" style="212" bestFit="1" customWidth="1"/>
    <col min="7691" max="7691" width="15.7109375" style="212" bestFit="1" customWidth="1"/>
    <col min="7692" max="7692" width="16.28515625" style="212" bestFit="1" customWidth="1"/>
    <col min="7693" max="7693" width="17.28515625" style="212" customWidth="1"/>
    <col min="7694" max="7694" width="23.42578125" style="212" bestFit="1" customWidth="1"/>
    <col min="7695" max="7695" width="31.85546875" style="212" bestFit="1" customWidth="1"/>
    <col min="7696" max="7696" width="7.85546875" style="212" bestFit="1" customWidth="1"/>
    <col min="7697" max="7697" width="5.7109375" style="212" bestFit="1" customWidth="1"/>
    <col min="7698" max="7698" width="9.140625" style="212" bestFit="1" customWidth="1"/>
    <col min="7699" max="7699" width="13.5703125" style="212" bestFit="1" customWidth="1"/>
    <col min="7700" max="7928" width="9.140625" style="212"/>
    <col min="7929" max="7929" width="4.42578125" style="212" bestFit="1" customWidth="1"/>
    <col min="7930" max="7930" width="18.28515625" style="212" bestFit="1" customWidth="1"/>
    <col min="7931" max="7931" width="19" style="212" bestFit="1" customWidth="1"/>
    <col min="7932" max="7932" width="15.42578125" style="212" bestFit="1" customWidth="1"/>
    <col min="7933" max="7934" width="12.42578125" style="212" bestFit="1" customWidth="1"/>
    <col min="7935" max="7935" width="7.140625" style="212" bestFit="1" customWidth="1"/>
    <col min="7936" max="7936" width="10.140625" style="212" bestFit="1" customWidth="1"/>
    <col min="7937" max="7937" width="15.85546875" style="212" bestFit="1" customWidth="1"/>
    <col min="7938" max="7938" width="15.140625" style="212" bestFit="1" customWidth="1"/>
    <col min="7939" max="7939" width="18.28515625" style="212" bestFit="1" customWidth="1"/>
    <col min="7940" max="7940" width="13.28515625" style="212" bestFit="1" customWidth="1"/>
    <col min="7941" max="7941" width="19.28515625" style="212" customWidth="1"/>
    <col min="7942" max="7942" width="15.140625" style="212" customWidth="1"/>
    <col min="7943" max="7943" width="21" style="212" bestFit="1" customWidth="1"/>
    <col min="7944" max="7944" width="17.140625" style="212" bestFit="1" customWidth="1"/>
    <col min="7945" max="7945" width="16.85546875" style="212" bestFit="1" customWidth="1"/>
    <col min="7946" max="7946" width="16.7109375" style="212" bestFit="1" customWidth="1"/>
    <col min="7947" max="7947" width="15.7109375" style="212" bestFit="1" customWidth="1"/>
    <col min="7948" max="7948" width="16.28515625" style="212" bestFit="1" customWidth="1"/>
    <col min="7949" max="7949" width="17.28515625" style="212" customWidth="1"/>
    <col min="7950" max="7950" width="23.42578125" style="212" bestFit="1" customWidth="1"/>
    <col min="7951" max="7951" width="31.85546875" style="212" bestFit="1" customWidth="1"/>
    <col min="7952" max="7952" width="7.85546875" style="212" bestFit="1" customWidth="1"/>
    <col min="7953" max="7953" width="5.7109375" style="212" bestFit="1" customWidth="1"/>
    <col min="7954" max="7954" width="9.140625" style="212" bestFit="1" customWidth="1"/>
    <col min="7955" max="7955" width="13.5703125" style="212" bestFit="1" customWidth="1"/>
    <col min="7956" max="8184" width="9.140625" style="212"/>
    <col min="8185" max="8185" width="4.42578125" style="212" bestFit="1" customWidth="1"/>
    <col min="8186" max="8186" width="18.28515625" style="212" bestFit="1" customWidth="1"/>
    <col min="8187" max="8187" width="19" style="212" bestFit="1" customWidth="1"/>
    <col min="8188" max="8188" width="15.42578125" style="212" bestFit="1" customWidth="1"/>
    <col min="8189" max="8190" width="12.42578125" style="212" bestFit="1" customWidth="1"/>
    <col min="8191" max="8191" width="7.140625" style="212" bestFit="1" customWidth="1"/>
    <col min="8192" max="8192" width="10.140625" style="212" bestFit="1" customWidth="1"/>
    <col min="8193" max="8193" width="15.85546875" style="212" bestFit="1" customWidth="1"/>
    <col min="8194" max="8194" width="15.140625" style="212" bestFit="1" customWidth="1"/>
    <col min="8195" max="8195" width="18.28515625" style="212" bestFit="1" customWidth="1"/>
    <col min="8196" max="8196" width="13.28515625" style="212" bestFit="1" customWidth="1"/>
    <col min="8197" max="8197" width="19.28515625" style="212" customWidth="1"/>
    <col min="8198" max="8198" width="15.140625" style="212" customWidth="1"/>
    <col min="8199" max="8199" width="21" style="212" bestFit="1" customWidth="1"/>
    <col min="8200" max="8200" width="17.140625" style="212" bestFit="1" customWidth="1"/>
    <col min="8201" max="8201" width="16.85546875" style="212" bestFit="1" customWidth="1"/>
    <col min="8202" max="8202" width="16.7109375" style="212" bestFit="1" customWidth="1"/>
    <col min="8203" max="8203" width="15.7109375" style="212" bestFit="1" customWidth="1"/>
    <col min="8204" max="8204" width="16.28515625" style="212" bestFit="1" customWidth="1"/>
    <col min="8205" max="8205" width="17.28515625" style="212" customWidth="1"/>
    <col min="8206" max="8206" width="23.42578125" style="212" bestFit="1" customWidth="1"/>
    <col min="8207" max="8207" width="31.85546875" style="212" bestFit="1" customWidth="1"/>
    <col min="8208" max="8208" width="7.85546875" style="212" bestFit="1" customWidth="1"/>
    <col min="8209" max="8209" width="5.7109375" style="212" bestFit="1" customWidth="1"/>
    <col min="8210" max="8210" width="9.140625" style="212" bestFit="1" customWidth="1"/>
    <col min="8211" max="8211" width="13.5703125" style="212" bestFit="1" customWidth="1"/>
    <col min="8212" max="8440" width="9.140625" style="212"/>
    <col min="8441" max="8441" width="4.42578125" style="212" bestFit="1" customWidth="1"/>
    <col min="8442" max="8442" width="18.28515625" style="212" bestFit="1" customWidth="1"/>
    <col min="8443" max="8443" width="19" style="212" bestFit="1" customWidth="1"/>
    <col min="8444" max="8444" width="15.42578125" style="212" bestFit="1" customWidth="1"/>
    <col min="8445" max="8446" width="12.42578125" style="212" bestFit="1" customWidth="1"/>
    <col min="8447" max="8447" width="7.140625" style="212" bestFit="1" customWidth="1"/>
    <col min="8448" max="8448" width="10.140625" style="212" bestFit="1" customWidth="1"/>
    <col min="8449" max="8449" width="15.85546875" style="212" bestFit="1" customWidth="1"/>
    <col min="8450" max="8450" width="15.140625" style="212" bestFit="1" customWidth="1"/>
    <col min="8451" max="8451" width="18.28515625" style="212" bestFit="1" customWidth="1"/>
    <col min="8452" max="8452" width="13.28515625" style="212" bestFit="1" customWidth="1"/>
    <col min="8453" max="8453" width="19.28515625" style="212" customWidth="1"/>
    <col min="8454" max="8454" width="15.140625" style="212" customWidth="1"/>
    <col min="8455" max="8455" width="21" style="212" bestFit="1" customWidth="1"/>
    <col min="8456" max="8456" width="17.140625" style="212" bestFit="1" customWidth="1"/>
    <col min="8457" max="8457" width="16.85546875" style="212" bestFit="1" customWidth="1"/>
    <col min="8458" max="8458" width="16.7109375" style="212" bestFit="1" customWidth="1"/>
    <col min="8459" max="8459" width="15.7109375" style="212" bestFit="1" customWidth="1"/>
    <col min="8460" max="8460" width="16.28515625" style="212" bestFit="1" customWidth="1"/>
    <col min="8461" max="8461" width="17.28515625" style="212" customWidth="1"/>
    <col min="8462" max="8462" width="23.42578125" style="212" bestFit="1" customWidth="1"/>
    <col min="8463" max="8463" width="31.85546875" style="212" bestFit="1" customWidth="1"/>
    <col min="8464" max="8464" width="7.85546875" style="212" bestFit="1" customWidth="1"/>
    <col min="8465" max="8465" width="5.7109375" style="212" bestFit="1" customWidth="1"/>
    <col min="8466" max="8466" width="9.140625" style="212" bestFit="1" customWidth="1"/>
    <col min="8467" max="8467" width="13.5703125" style="212" bestFit="1" customWidth="1"/>
    <col min="8468" max="8696" width="9.140625" style="212"/>
    <col min="8697" max="8697" width="4.42578125" style="212" bestFit="1" customWidth="1"/>
    <col min="8698" max="8698" width="18.28515625" style="212" bestFit="1" customWidth="1"/>
    <col min="8699" max="8699" width="19" style="212" bestFit="1" customWidth="1"/>
    <col min="8700" max="8700" width="15.42578125" style="212" bestFit="1" customWidth="1"/>
    <col min="8701" max="8702" width="12.42578125" style="212" bestFit="1" customWidth="1"/>
    <col min="8703" max="8703" width="7.140625" style="212" bestFit="1" customWidth="1"/>
    <col min="8704" max="8704" width="10.140625" style="212" bestFit="1" customWidth="1"/>
    <col min="8705" max="8705" width="15.85546875" style="212" bestFit="1" customWidth="1"/>
    <col min="8706" max="8706" width="15.140625" style="212" bestFit="1" customWidth="1"/>
    <col min="8707" max="8707" width="18.28515625" style="212" bestFit="1" customWidth="1"/>
    <col min="8708" max="8708" width="13.28515625" style="212" bestFit="1" customWidth="1"/>
    <col min="8709" max="8709" width="19.28515625" style="212" customWidth="1"/>
    <col min="8710" max="8710" width="15.140625" style="212" customWidth="1"/>
    <col min="8711" max="8711" width="21" style="212" bestFit="1" customWidth="1"/>
    <col min="8712" max="8712" width="17.140625" style="212" bestFit="1" customWidth="1"/>
    <col min="8713" max="8713" width="16.85546875" style="212" bestFit="1" customWidth="1"/>
    <col min="8714" max="8714" width="16.7109375" style="212" bestFit="1" customWidth="1"/>
    <col min="8715" max="8715" width="15.7109375" style="212" bestFit="1" customWidth="1"/>
    <col min="8716" max="8716" width="16.28515625" style="212" bestFit="1" customWidth="1"/>
    <col min="8717" max="8717" width="17.28515625" style="212" customWidth="1"/>
    <col min="8718" max="8718" width="23.42578125" style="212" bestFit="1" customWidth="1"/>
    <col min="8719" max="8719" width="31.85546875" style="212" bestFit="1" customWidth="1"/>
    <col min="8720" max="8720" width="7.85546875" style="212" bestFit="1" customWidth="1"/>
    <col min="8721" max="8721" width="5.7109375" style="212" bestFit="1" customWidth="1"/>
    <col min="8722" max="8722" width="9.140625" style="212" bestFit="1" customWidth="1"/>
    <col min="8723" max="8723" width="13.5703125" style="212" bestFit="1" customWidth="1"/>
    <col min="8724" max="8952" width="9.140625" style="212"/>
    <col min="8953" max="8953" width="4.42578125" style="212" bestFit="1" customWidth="1"/>
    <col min="8954" max="8954" width="18.28515625" style="212" bestFit="1" customWidth="1"/>
    <col min="8955" max="8955" width="19" style="212" bestFit="1" customWidth="1"/>
    <col min="8956" max="8956" width="15.42578125" style="212" bestFit="1" customWidth="1"/>
    <col min="8957" max="8958" width="12.42578125" style="212" bestFit="1" customWidth="1"/>
    <col min="8959" max="8959" width="7.140625" style="212" bestFit="1" customWidth="1"/>
    <col min="8960" max="8960" width="10.140625" style="212" bestFit="1" customWidth="1"/>
    <col min="8961" max="8961" width="15.85546875" style="212" bestFit="1" customWidth="1"/>
    <col min="8962" max="8962" width="15.140625" style="212" bestFit="1" customWidth="1"/>
    <col min="8963" max="8963" width="18.28515625" style="212" bestFit="1" customWidth="1"/>
    <col min="8964" max="8964" width="13.28515625" style="212" bestFit="1" customWidth="1"/>
    <col min="8965" max="8965" width="19.28515625" style="212" customWidth="1"/>
    <col min="8966" max="8966" width="15.140625" style="212" customWidth="1"/>
    <col min="8967" max="8967" width="21" style="212" bestFit="1" customWidth="1"/>
    <col min="8968" max="8968" width="17.140625" style="212" bestFit="1" customWidth="1"/>
    <col min="8969" max="8969" width="16.85546875" style="212" bestFit="1" customWidth="1"/>
    <col min="8970" max="8970" width="16.7109375" style="212" bestFit="1" customWidth="1"/>
    <col min="8971" max="8971" width="15.7109375" style="212" bestFit="1" customWidth="1"/>
    <col min="8972" max="8972" width="16.28515625" style="212" bestFit="1" customWidth="1"/>
    <col min="8973" max="8973" width="17.28515625" style="212" customWidth="1"/>
    <col min="8974" max="8974" width="23.42578125" style="212" bestFit="1" customWidth="1"/>
    <col min="8975" max="8975" width="31.85546875" style="212" bestFit="1" customWidth="1"/>
    <col min="8976" max="8976" width="7.85546875" style="212" bestFit="1" customWidth="1"/>
    <col min="8977" max="8977" width="5.7109375" style="212" bestFit="1" customWidth="1"/>
    <col min="8978" max="8978" width="9.140625" style="212" bestFit="1" customWidth="1"/>
    <col min="8979" max="8979" width="13.5703125" style="212" bestFit="1" customWidth="1"/>
    <col min="8980" max="9208" width="9.140625" style="212"/>
    <col min="9209" max="9209" width="4.42578125" style="212" bestFit="1" customWidth="1"/>
    <col min="9210" max="9210" width="18.28515625" style="212" bestFit="1" customWidth="1"/>
    <col min="9211" max="9211" width="19" style="212" bestFit="1" customWidth="1"/>
    <col min="9212" max="9212" width="15.42578125" style="212" bestFit="1" customWidth="1"/>
    <col min="9213" max="9214" width="12.42578125" style="212" bestFit="1" customWidth="1"/>
    <col min="9215" max="9215" width="7.140625" style="212" bestFit="1" customWidth="1"/>
    <col min="9216" max="9216" width="10.140625" style="212" bestFit="1" customWidth="1"/>
    <col min="9217" max="9217" width="15.85546875" style="212" bestFit="1" customWidth="1"/>
    <col min="9218" max="9218" width="15.140625" style="212" bestFit="1" customWidth="1"/>
    <col min="9219" max="9219" width="18.28515625" style="212" bestFit="1" customWidth="1"/>
    <col min="9220" max="9220" width="13.28515625" style="212" bestFit="1" customWidth="1"/>
    <col min="9221" max="9221" width="19.28515625" style="212" customWidth="1"/>
    <col min="9222" max="9222" width="15.140625" style="212" customWidth="1"/>
    <col min="9223" max="9223" width="21" style="212" bestFit="1" customWidth="1"/>
    <col min="9224" max="9224" width="17.140625" style="212" bestFit="1" customWidth="1"/>
    <col min="9225" max="9225" width="16.85546875" style="212" bestFit="1" customWidth="1"/>
    <col min="9226" max="9226" width="16.7109375" style="212" bestFit="1" customWidth="1"/>
    <col min="9227" max="9227" width="15.7109375" style="212" bestFit="1" customWidth="1"/>
    <col min="9228" max="9228" width="16.28515625" style="212" bestFit="1" customWidth="1"/>
    <col min="9229" max="9229" width="17.28515625" style="212" customWidth="1"/>
    <col min="9230" max="9230" width="23.42578125" style="212" bestFit="1" customWidth="1"/>
    <col min="9231" max="9231" width="31.85546875" style="212" bestFit="1" customWidth="1"/>
    <col min="9232" max="9232" width="7.85546875" style="212" bestFit="1" customWidth="1"/>
    <col min="9233" max="9233" width="5.7109375" style="212" bestFit="1" customWidth="1"/>
    <col min="9234" max="9234" width="9.140625" style="212" bestFit="1" customWidth="1"/>
    <col min="9235" max="9235" width="13.5703125" style="212" bestFit="1" customWidth="1"/>
    <col min="9236" max="9464" width="9.140625" style="212"/>
    <col min="9465" max="9465" width="4.42578125" style="212" bestFit="1" customWidth="1"/>
    <col min="9466" max="9466" width="18.28515625" style="212" bestFit="1" customWidth="1"/>
    <col min="9467" max="9467" width="19" style="212" bestFit="1" customWidth="1"/>
    <col min="9468" max="9468" width="15.42578125" style="212" bestFit="1" customWidth="1"/>
    <col min="9469" max="9470" width="12.42578125" style="212" bestFit="1" customWidth="1"/>
    <col min="9471" max="9471" width="7.140625" style="212" bestFit="1" customWidth="1"/>
    <col min="9472" max="9472" width="10.140625" style="212" bestFit="1" customWidth="1"/>
    <col min="9473" max="9473" width="15.85546875" style="212" bestFit="1" customWidth="1"/>
    <col min="9474" max="9474" width="15.140625" style="212" bestFit="1" customWidth="1"/>
    <col min="9475" max="9475" width="18.28515625" style="212" bestFit="1" customWidth="1"/>
    <col min="9476" max="9476" width="13.28515625" style="212" bestFit="1" customWidth="1"/>
    <col min="9477" max="9477" width="19.28515625" style="212" customWidth="1"/>
    <col min="9478" max="9478" width="15.140625" style="212" customWidth="1"/>
    <col min="9479" max="9479" width="21" style="212" bestFit="1" customWidth="1"/>
    <col min="9480" max="9480" width="17.140625" style="212" bestFit="1" customWidth="1"/>
    <col min="9481" max="9481" width="16.85546875" style="212" bestFit="1" customWidth="1"/>
    <col min="9482" max="9482" width="16.7109375" style="212" bestFit="1" customWidth="1"/>
    <col min="9483" max="9483" width="15.7109375" style="212" bestFit="1" customWidth="1"/>
    <col min="9484" max="9484" width="16.28515625" style="212" bestFit="1" customWidth="1"/>
    <col min="9485" max="9485" width="17.28515625" style="212" customWidth="1"/>
    <col min="9486" max="9486" width="23.42578125" style="212" bestFit="1" customWidth="1"/>
    <col min="9487" max="9487" width="31.85546875" style="212" bestFit="1" customWidth="1"/>
    <col min="9488" max="9488" width="7.85546875" style="212" bestFit="1" customWidth="1"/>
    <col min="9489" max="9489" width="5.7109375" style="212" bestFit="1" customWidth="1"/>
    <col min="9490" max="9490" width="9.140625" style="212" bestFit="1" customWidth="1"/>
    <col min="9491" max="9491" width="13.5703125" style="212" bestFit="1" customWidth="1"/>
    <col min="9492" max="9720" width="9.140625" style="212"/>
    <col min="9721" max="9721" width="4.42578125" style="212" bestFit="1" customWidth="1"/>
    <col min="9722" max="9722" width="18.28515625" style="212" bestFit="1" customWidth="1"/>
    <col min="9723" max="9723" width="19" style="212" bestFit="1" customWidth="1"/>
    <col min="9724" max="9724" width="15.42578125" style="212" bestFit="1" customWidth="1"/>
    <col min="9725" max="9726" width="12.42578125" style="212" bestFit="1" customWidth="1"/>
    <col min="9727" max="9727" width="7.140625" style="212" bestFit="1" customWidth="1"/>
    <col min="9728" max="9728" width="10.140625" style="212" bestFit="1" customWidth="1"/>
    <col min="9729" max="9729" width="15.85546875" style="212" bestFit="1" customWidth="1"/>
    <col min="9730" max="9730" width="15.140625" style="212" bestFit="1" customWidth="1"/>
    <col min="9731" max="9731" width="18.28515625" style="212" bestFit="1" customWidth="1"/>
    <col min="9732" max="9732" width="13.28515625" style="212" bestFit="1" customWidth="1"/>
    <col min="9733" max="9733" width="19.28515625" style="212" customWidth="1"/>
    <col min="9734" max="9734" width="15.140625" style="212" customWidth="1"/>
    <col min="9735" max="9735" width="21" style="212" bestFit="1" customWidth="1"/>
    <col min="9736" max="9736" width="17.140625" style="212" bestFit="1" customWidth="1"/>
    <col min="9737" max="9737" width="16.85546875" style="212" bestFit="1" customWidth="1"/>
    <col min="9738" max="9738" width="16.7109375" style="212" bestFit="1" customWidth="1"/>
    <col min="9739" max="9739" width="15.7109375" style="212" bestFit="1" customWidth="1"/>
    <col min="9740" max="9740" width="16.28515625" style="212" bestFit="1" customWidth="1"/>
    <col min="9741" max="9741" width="17.28515625" style="212" customWidth="1"/>
    <col min="9742" max="9742" width="23.42578125" style="212" bestFit="1" customWidth="1"/>
    <col min="9743" max="9743" width="31.85546875" style="212" bestFit="1" customWidth="1"/>
    <col min="9744" max="9744" width="7.85546875" style="212" bestFit="1" customWidth="1"/>
    <col min="9745" max="9745" width="5.7109375" style="212" bestFit="1" customWidth="1"/>
    <col min="9746" max="9746" width="9.140625" style="212" bestFit="1" customWidth="1"/>
    <col min="9747" max="9747" width="13.5703125" style="212" bestFit="1" customWidth="1"/>
    <col min="9748" max="9976" width="9.140625" style="212"/>
    <col min="9977" max="9977" width="4.42578125" style="212" bestFit="1" customWidth="1"/>
    <col min="9978" max="9978" width="18.28515625" style="212" bestFit="1" customWidth="1"/>
    <col min="9979" max="9979" width="19" style="212" bestFit="1" customWidth="1"/>
    <col min="9980" max="9980" width="15.42578125" style="212" bestFit="1" customWidth="1"/>
    <col min="9981" max="9982" width="12.42578125" style="212" bestFit="1" customWidth="1"/>
    <col min="9983" max="9983" width="7.140625" style="212" bestFit="1" customWidth="1"/>
    <col min="9984" max="9984" width="10.140625" style="212" bestFit="1" customWidth="1"/>
    <col min="9985" max="9985" width="15.85546875" style="212" bestFit="1" customWidth="1"/>
    <col min="9986" max="9986" width="15.140625" style="212" bestFit="1" customWidth="1"/>
    <col min="9987" max="9987" width="18.28515625" style="212" bestFit="1" customWidth="1"/>
    <col min="9988" max="9988" width="13.28515625" style="212" bestFit="1" customWidth="1"/>
    <col min="9989" max="9989" width="19.28515625" style="212" customWidth="1"/>
    <col min="9990" max="9990" width="15.140625" style="212" customWidth="1"/>
    <col min="9991" max="9991" width="21" style="212" bestFit="1" customWidth="1"/>
    <col min="9992" max="9992" width="17.140625" style="212" bestFit="1" customWidth="1"/>
    <col min="9993" max="9993" width="16.85546875" style="212" bestFit="1" customWidth="1"/>
    <col min="9994" max="9994" width="16.7109375" style="212" bestFit="1" customWidth="1"/>
    <col min="9995" max="9995" width="15.7109375" style="212" bestFit="1" customWidth="1"/>
    <col min="9996" max="9996" width="16.28515625" style="212" bestFit="1" customWidth="1"/>
    <col min="9997" max="9997" width="17.28515625" style="212" customWidth="1"/>
    <col min="9998" max="9998" width="23.42578125" style="212" bestFit="1" customWidth="1"/>
    <col min="9999" max="9999" width="31.85546875" style="212" bestFit="1" customWidth="1"/>
    <col min="10000" max="10000" width="7.85546875" style="212" bestFit="1" customWidth="1"/>
    <col min="10001" max="10001" width="5.7109375" style="212" bestFit="1" customWidth="1"/>
    <col min="10002" max="10002" width="9.140625" style="212" bestFit="1" customWidth="1"/>
    <col min="10003" max="10003" width="13.5703125" style="212" bestFit="1" customWidth="1"/>
    <col min="10004" max="10232" width="9.140625" style="212"/>
    <col min="10233" max="10233" width="4.42578125" style="212" bestFit="1" customWidth="1"/>
    <col min="10234" max="10234" width="18.28515625" style="212" bestFit="1" customWidth="1"/>
    <col min="10235" max="10235" width="19" style="212" bestFit="1" customWidth="1"/>
    <col min="10236" max="10236" width="15.42578125" style="212" bestFit="1" customWidth="1"/>
    <col min="10237" max="10238" width="12.42578125" style="212" bestFit="1" customWidth="1"/>
    <col min="10239" max="10239" width="7.140625" style="212" bestFit="1" customWidth="1"/>
    <col min="10240" max="10240" width="10.140625" style="212" bestFit="1" customWidth="1"/>
    <col min="10241" max="10241" width="15.85546875" style="212" bestFit="1" customWidth="1"/>
    <col min="10242" max="10242" width="15.140625" style="212" bestFit="1" customWidth="1"/>
    <col min="10243" max="10243" width="18.28515625" style="212" bestFit="1" customWidth="1"/>
    <col min="10244" max="10244" width="13.28515625" style="212" bestFit="1" customWidth="1"/>
    <col min="10245" max="10245" width="19.28515625" style="212" customWidth="1"/>
    <col min="10246" max="10246" width="15.140625" style="212" customWidth="1"/>
    <col min="10247" max="10247" width="21" style="212" bestFit="1" customWidth="1"/>
    <col min="10248" max="10248" width="17.140625" style="212" bestFit="1" customWidth="1"/>
    <col min="10249" max="10249" width="16.85546875" style="212" bestFit="1" customWidth="1"/>
    <col min="10250" max="10250" width="16.7109375" style="212" bestFit="1" customWidth="1"/>
    <col min="10251" max="10251" width="15.7109375" style="212" bestFit="1" customWidth="1"/>
    <col min="10252" max="10252" width="16.28515625" style="212" bestFit="1" customWidth="1"/>
    <col min="10253" max="10253" width="17.28515625" style="212" customWidth="1"/>
    <col min="10254" max="10254" width="23.42578125" style="212" bestFit="1" customWidth="1"/>
    <col min="10255" max="10255" width="31.85546875" style="212" bestFit="1" customWidth="1"/>
    <col min="10256" max="10256" width="7.85546875" style="212" bestFit="1" customWidth="1"/>
    <col min="10257" max="10257" width="5.7109375" style="212" bestFit="1" customWidth="1"/>
    <col min="10258" max="10258" width="9.140625" style="212" bestFit="1" customWidth="1"/>
    <col min="10259" max="10259" width="13.5703125" style="212" bestFit="1" customWidth="1"/>
    <col min="10260" max="10488" width="9.140625" style="212"/>
    <col min="10489" max="10489" width="4.42578125" style="212" bestFit="1" customWidth="1"/>
    <col min="10490" max="10490" width="18.28515625" style="212" bestFit="1" customWidth="1"/>
    <col min="10491" max="10491" width="19" style="212" bestFit="1" customWidth="1"/>
    <col min="10492" max="10492" width="15.42578125" style="212" bestFit="1" customWidth="1"/>
    <col min="10493" max="10494" width="12.42578125" style="212" bestFit="1" customWidth="1"/>
    <col min="10495" max="10495" width="7.140625" style="212" bestFit="1" customWidth="1"/>
    <col min="10496" max="10496" width="10.140625" style="212" bestFit="1" customWidth="1"/>
    <col min="10497" max="10497" width="15.85546875" style="212" bestFit="1" customWidth="1"/>
    <col min="10498" max="10498" width="15.140625" style="212" bestFit="1" customWidth="1"/>
    <col min="10499" max="10499" width="18.28515625" style="212" bestFit="1" customWidth="1"/>
    <col min="10500" max="10500" width="13.28515625" style="212" bestFit="1" customWidth="1"/>
    <col min="10501" max="10501" width="19.28515625" style="212" customWidth="1"/>
    <col min="10502" max="10502" width="15.140625" style="212" customWidth="1"/>
    <col min="10503" max="10503" width="21" style="212" bestFit="1" customWidth="1"/>
    <col min="10504" max="10504" width="17.140625" style="212" bestFit="1" customWidth="1"/>
    <col min="10505" max="10505" width="16.85546875" style="212" bestFit="1" customWidth="1"/>
    <col min="10506" max="10506" width="16.7109375" style="212" bestFit="1" customWidth="1"/>
    <col min="10507" max="10507" width="15.7109375" style="212" bestFit="1" customWidth="1"/>
    <col min="10508" max="10508" width="16.28515625" style="212" bestFit="1" customWidth="1"/>
    <col min="10509" max="10509" width="17.28515625" style="212" customWidth="1"/>
    <col min="10510" max="10510" width="23.42578125" style="212" bestFit="1" customWidth="1"/>
    <col min="10511" max="10511" width="31.85546875" style="212" bestFit="1" customWidth="1"/>
    <col min="10512" max="10512" width="7.85546875" style="212" bestFit="1" customWidth="1"/>
    <col min="10513" max="10513" width="5.7109375" style="212" bestFit="1" customWidth="1"/>
    <col min="10514" max="10514" width="9.140625" style="212" bestFit="1" customWidth="1"/>
    <col min="10515" max="10515" width="13.5703125" style="212" bestFit="1" customWidth="1"/>
    <col min="10516" max="10744" width="9.140625" style="212"/>
    <col min="10745" max="10745" width="4.42578125" style="212" bestFit="1" customWidth="1"/>
    <col min="10746" max="10746" width="18.28515625" style="212" bestFit="1" customWidth="1"/>
    <col min="10747" max="10747" width="19" style="212" bestFit="1" customWidth="1"/>
    <col min="10748" max="10748" width="15.42578125" style="212" bestFit="1" customWidth="1"/>
    <col min="10749" max="10750" width="12.42578125" style="212" bestFit="1" customWidth="1"/>
    <col min="10751" max="10751" width="7.140625" style="212" bestFit="1" customWidth="1"/>
    <col min="10752" max="10752" width="10.140625" style="212" bestFit="1" customWidth="1"/>
    <col min="10753" max="10753" width="15.85546875" style="212" bestFit="1" customWidth="1"/>
    <col min="10754" max="10754" width="15.140625" style="212" bestFit="1" customWidth="1"/>
    <col min="10755" max="10755" width="18.28515625" style="212" bestFit="1" customWidth="1"/>
    <col min="10756" max="10756" width="13.28515625" style="212" bestFit="1" customWidth="1"/>
    <col min="10757" max="10757" width="19.28515625" style="212" customWidth="1"/>
    <col min="10758" max="10758" width="15.140625" style="212" customWidth="1"/>
    <col min="10759" max="10759" width="21" style="212" bestFit="1" customWidth="1"/>
    <col min="10760" max="10760" width="17.140625" style="212" bestFit="1" customWidth="1"/>
    <col min="10761" max="10761" width="16.85546875" style="212" bestFit="1" customWidth="1"/>
    <col min="10762" max="10762" width="16.7109375" style="212" bestFit="1" customWidth="1"/>
    <col min="10763" max="10763" width="15.7109375" style="212" bestFit="1" customWidth="1"/>
    <col min="10764" max="10764" width="16.28515625" style="212" bestFit="1" customWidth="1"/>
    <col min="10765" max="10765" width="17.28515625" style="212" customWidth="1"/>
    <col min="10766" max="10766" width="23.42578125" style="212" bestFit="1" customWidth="1"/>
    <col min="10767" max="10767" width="31.85546875" style="212" bestFit="1" customWidth="1"/>
    <col min="10768" max="10768" width="7.85546875" style="212" bestFit="1" customWidth="1"/>
    <col min="10769" max="10769" width="5.7109375" style="212" bestFit="1" customWidth="1"/>
    <col min="10770" max="10770" width="9.140625" style="212" bestFit="1" customWidth="1"/>
    <col min="10771" max="10771" width="13.5703125" style="212" bestFit="1" customWidth="1"/>
    <col min="10772" max="11000" width="9.140625" style="212"/>
    <col min="11001" max="11001" width="4.42578125" style="212" bestFit="1" customWidth="1"/>
    <col min="11002" max="11002" width="18.28515625" style="212" bestFit="1" customWidth="1"/>
    <col min="11003" max="11003" width="19" style="212" bestFit="1" customWidth="1"/>
    <col min="11004" max="11004" width="15.42578125" style="212" bestFit="1" customWidth="1"/>
    <col min="11005" max="11006" width="12.42578125" style="212" bestFit="1" customWidth="1"/>
    <col min="11007" max="11007" width="7.140625" style="212" bestFit="1" customWidth="1"/>
    <col min="11008" max="11008" width="10.140625" style="212" bestFit="1" customWidth="1"/>
    <col min="11009" max="11009" width="15.85546875" style="212" bestFit="1" customWidth="1"/>
    <col min="11010" max="11010" width="15.140625" style="212" bestFit="1" customWidth="1"/>
    <col min="11011" max="11011" width="18.28515625" style="212" bestFit="1" customWidth="1"/>
    <col min="11012" max="11012" width="13.28515625" style="212" bestFit="1" customWidth="1"/>
    <col min="11013" max="11013" width="19.28515625" style="212" customWidth="1"/>
    <col min="11014" max="11014" width="15.140625" style="212" customWidth="1"/>
    <col min="11015" max="11015" width="21" style="212" bestFit="1" customWidth="1"/>
    <col min="11016" max="11016" width="17.140625" style="212" bestFit="1" customWidth="1"/>
    <col min="11017" max="11017" width="16.85546875" style="212" bestFit="1" customWidth="1"/>
    <col min="11018" max="11018" width="16.7109375" style="212" bestFit="1" customWidth="1"/>
    <col min="11019" max="11019" width="15.7109375" style="212" bestFit="1" customWidth="1"/>
    <col min="11020" max="11020" width="16.28515625" style="212" bestFit="1" customWidth="1"/>
    <col min="11021" max="11021" width="17.28515625" style="212" customWidth="1"/>
    <col min="11022" max="11022" width="23.42578125" style="212" bestFit="1" customWidth="1"/>
    <col min="11023" max="11023" width="31.85546875" style="212" bestFit="1" customWidth="1"/>
    <col min="11024" max="11024" width="7.85546875" style="212" bestFit="1" customWidth="1"/>
    <col min="11025" max="11025" width="5.7109375" style="212" bestFit="1" customWidth="1"/>
    <col min="11026" max="11026" width="9.140625" style="212" bestFit="1" customWidth="1"/>
    <col min="11027" max="11027" width="13.5703125" style="212" bestFit="1" customWidth="1"/>
    <col min="11028" max="11256" width="9.140625" style="212"/>
    <col min="11257" max="11257" width="4.42578125" style="212" bestFit="1" customWidth="1"/>
    <col min="11258" max="11258" width="18.28515625" style="212" bestFit="1" customWidth="1"/>
    <col min="11259" max="11259" width="19" style="212" bestFit="1" customWidth="1"/>
    <col min="11260" max="11260" width="15.42578125" style="212" bestFit="1" customWidth="1"/>
    <col min="11261" max="11262" width="12.42578125" style="212" bestFit="1" customWidth="1"/>
    <col min="11263" max="11263" width="7.140625" style="212" bestFit="1" customWidth="1"/>
    <col min="11264" max="11264" width="10.140625" style="212" bestFit="1" customWidth="1"/>
    <col min="11265" max="11265" width="15.85546875" style="212" bestFit="1" customWidth="1"/>
    <col min="11266" max="11266" width="15.140625" style="212" bestFit="1" customWidth="1"/>
    <col min="11267" max="11267" width="18.28515625" style="212" bestFit="1" customWidth="1"/>
    <col min="11268" max="11268" width="13.28515625" style="212" bestFit="1" customWidth="1"/>
    <col min="11269" max="11269" width="19.28515625" style="212" customWidth="1"/>
    <col min="11270" max="11270" width="15.140625" style="212" customWidth="1"/>
    <col min="11271" max="11271" width="21" style="212" bestFit="1" customWidth="1"/>
    <col min="11272" max="11272" width="17.140625" style="212" bestFit="1" customWidth="1"/>
    <col min="11273" max="11273" width="16.85546875" style="212" bestFit="1" customWidth="1"/>
    <col min="11274" max="11274" width="16.7109375" style="212" bestFit="1" customWidth="1"/>
    <col min="11275" max="11275" width="15.7109375" style="212" bestFit="1" customWidth="1"/>
    <col min="11276" max="11276" width="16.28515625" style="212" bestFit="1" customWidth="1"/>
    <col min="11277" max="11277" width="17.28515625" style="212" customWidth="1"/>
    <col min="11278" max="11278" width="23.42578125" style="212" bestFit="1" customWidth="1"/>
    <col min="11279" max="11279" width="31.85546875" style="212" bestFit="1" customWidth="1"/>
    <col min="11280" max="11280" width="7.85546875" style="212" bestFit="1" customWidth="1"/>
    <col min="11281" max="11281" width="5.7109375" style="212" bestFit="1" customWidth="1"/>
    <col min="11282" max="11282" width="9.140625" style="212" bestFit="1" customWidth="1"/>
    <col min="11283" max="11283" width="13.5703125" style="212" bestFit="1" customWidth="1"/>
    <col min="11284" max="11512" width="9.140625" style="212"/>
    <col min="11513" max="11513" width="4.42578125" style="212" bestFit="1" customWidth="1"/>
    <col min="11514" max="11514" width="18.28515625" style="212" bestFit="1" customWidth="1"/>
    <col min="11515" max="11515" width="19" style="212" bestFit="1" customWidth="1"/>
    <col min="11516" max="11516" width="15.42578125" style="212" bestFit="1" customWidth="1"/>
    <col min="11517" max="11518" width="12.42578125" style="212" bestFit="1" customWidth="1"/>
    <col min="11519" max="11519" width="7.140625" style="212" bestFit="1" customWidth="1"/>
    <col min="11520" max="11520" width="10.140625" style="212" bestFit="1" customWidth="1"/>
    <col min="11521" max="11521" width="15.85546875" style="212" bestFit="1" customWidth="1"/>
    <col min="11522" max="11522" width="15.140625" style="212" bestFit="1" customWidth="1"/>
    <col min="11523" max="11523" width="18.28515625" style="212" bestFit="1" customWidth="1"/>
    <col min="11524" max="11524" width="13.28515625" style="212" bestFit="1" customWidth="1"/>
    <col min="11525" max="11525" width="19.28515625" style="212" customWidth="1"/>
    <col min="11526" max="11526" width="15.140625" style="212" customWidth="1"/>
    <col min="11527" max="11527" width="21" style="212" bestFit="1" customWidth="1"/>
    <col min="11528" max="11528" width="17.140625" style="212" bestFit="1" customWidth="1"/>
    <col min="11529" max="11529" width="16.85546875" style="212" bestFit="1" customWidth="1"/>
    <col min="11530" max="11530" width="16.7109375" style="212" bestFit="1" customWidth="1"/>
    <col min="11531" max="11531" width="15.7109375" style="212" bestFit="1" customWidth="1"/>
    <col min="11532" max="11532" width="16.28515625" style="212" bestFit="1" customWidth="1"/>
    <col min="11533" max="11533" width="17.28515625" style="212" customWidth="1"/>
    <col min="11534" max="11534" width="23.42578125" style="212" bestFit="1" customWidth="1"/>
    <col min="11535" max="11535" width="31.85546875" style="212" bestFit="1" customWidth="1"/>
    <col min="11536" max="11536" width="7.85546875" style="212" bestFit="1" customWidth="1"/>
    <col min="11537" max="11537" width="5.7109375" style="212" bestFit="1" customWidth="1"/>
    <col min="11538" max="11538" width="9.140625" style="212" bestFit="1" customWidth="1"/>
    <col min="11539" max="11539" width="13.5703125" style="212" bestFit="1" customWidth="1"/>
    <col min="11540" max="11768" width="9.140625" style="212"/>
    <col min="11769" max="11769" width="4.42578125" style="212" bestFit="1" customWidth="1"/>
    <col min="11770" max="11770" width="18.28515625" style="212" bestFit="1" customWidth="1"/>
    <col min="11771" max="11771" width="19" style="212" bestFit="1" customWidth="1"/>
    <col min="11772" max="11772" width="15.42578125" style="212" bestFit="1" customWidth="1"/>
    <col min="11773" max="11774" width="12.42578125" style="212" bestFit="1" customWidth="1"/>
    <col min="11775" max="11775" width="7.140625" style="212" bestFit="1" customWidth="1"/>
    <col min="11776" max="11776" width="10.140625" style="212" bestFit="1" customWidth="1"/>
    <col min="11777" max="11777" width="15.85546875" style="212" bestFit="1" customWidth="1"/>
    <col min="11778" max="11778" width="15.140625" style="212" bestFit="1" customWidth="1"/>
    <col min="11779" max="11779" width="18.28515625" style="212" bestFit="1" customWidth="1"/>
    <col min="11780" max="11780" width="13.28515625" style="212" bestFit="1" customWidth="1"/>
    <col min="11781" max="11781" width="19.28515625" style="212" customWidth="1"/>
    <col min="11782" max="11782" width="15.140625" style="212" customWidth="1"/>
    <col min="11783" max="11783" width="21" style="212" bestFit="1" customWidth="1"/>
    <col min="11784" max="11784" width="17.140625" style="212" bestFit="1" customWidth="1"/>
    <col min="11785" max="11785" width="16.85546875" style="212" bestFit="1" customWidth="1"/>
    <col min="11786" max="11786" width="16.7109375" style="212" bestFit="1" customWidth="1"/>
    <col min="11787" max="11787" width="15.7109375" style="212" bestFit="1" customWidth="1"/>
    <col min="11788" max="11788" width="16.28515625" style="212" bestFit="1" customWidth="1"/>
    <col min="11789" max="11789" width="17.28515625" style="212" customWidth="1"/>
    <col min="11790" max="11790" width="23.42578125" style="212" bestFit="1" customWidth="1"/>
    <col min="11791" max="11791" width="31.85546875" style="212" bestFit="1" customWidth="1"/>
    <col min="11792" max="11792" width="7.85546875" style="212" bestFit="1" customWidth="1"/>
    <col min="11793" max="11793" width="5.7109375" style="212" bestFit="1" customWidth="1"/>
    <col min="11794" max="11794" width="9.140625" style="212" bestFit="1" customWidth="1"/>
    <col min="11795" max="11795" width="13.5703125" style="212" bestFit="1" customWidth="1"/>
    <col min="11796" max="12024" width="9.140625" style="212"/>
    <col min="12025" max="12025" width="4.42578125" style="212" bestFit="1" customWidth="1"/>
    <col min="12026" max="12026" width="18.28515625" style="212" bestFit="1" customWidth="1"/>
    <col min="12027" max="12027" width="19" style="212" bestFit="1" customWidth="1"/>
    <col min="12028" max="12028" width="15.42578125" style="212" bestFit="1" customWidth="1"/>
    <col min="12029" max="12030" width="12.42578125" style="212" bestFit="1" customWidth="1"/>
    <col min="12031" max="12031" width="7.140625" style="212" bestFit="1" customWidth="1"/>
    <col min="12032" max="12032" width="10.140625" style="212" bestFit="1" customWidth="1"/>
    <col min="12033" max="12033" width="15.85546875" style="212" bestFit="1" customWidth="1"/>
    <col min="12034" max="12034" width="15.140625" style="212" bestFit="1" customWidth="1"/>
    <col min="12035" max="12035" width="18.28515625" style="212" bestFit="1" customWidth="1"/>
    <col min="12036" max="12036" width="13.28515625" style="212" bestFit="1" customWidth="1"/>
    <col min="12037" max="12037" width="19.28515625" style="212" customWidth="1"/>
    <col min="12038" max="12038" width="15.140625" style="212" customWidth="1"/>
    <col min="12039" max="12039" width="21" style="212" bestFit="1" customWidth="1"/>
    <col min="12040" max="12040" width="17.140625" style="212" bestFit="1" customWidth="1"/>
    <col min="12041" max="12041" width="16.85546875" style="212" bestFit="1" customWidth="1"/>
    <col min="12042" max="12042" width="16.7109375" style="212" bestFit="1" customWidth="1"/>
    <col min="12043" max="12043" width="15.7109375" style="212" bestFit="1" customWidth="1"/>
    <col min="12044" max="12044" width="16.28515625" style="212" bestFit="1" customWidth="1"/>
    <col min="12045" max="12045" width="17.28515625" style="212" customWidth="1"/>
    <col min="12046" max="12046" width="23.42578125" style="212" bestFit="1" customWidth="1"/>
    <col min="12047" max="12047" width="31.85546875" style="212" bestFit="1" customWidth="1"/>
    <col min="12048" max="12048" width="7.85546875" style="212" bestFit="1" customWidth="1"/>
    <col min="12049" max="12049" width="5.7109375" style="212" bestFit="1" customWidth="1"/>
    <col min="12050" max="12050" width="9.140625" style="212" bestFit="1" customWidth="1"/>
    <col min="12051" max="12051" width="13.5703125" style="212" bestFit="1" customWidth="1"/>
    <col min="12052" max="12280" width="9.140625" style="212"/>
    <col min="12281" max="12281" width="4.42578125" style="212" bestFit="1" customWidth="1"/>
    <col min="12282" max="12282" width="18.28515625" style="212" bestFit="1" customWidth="1"/>
    <col min="12283" max="12283" width="19" style="212" bestFit="1" customWidth="1"/>
    <col min="12284" max="12284" width="15.42578125" style="212" bestFit="1" customWidth="1"/>
    <col min="12285" max="12286" width="12.42578125" style="212" bestFit="1" customWidth="1"/>
    <col min="12287" max="12287" width="7.140625" style="212" bestFit="1" customWidth="1"/>
    <col min="12288" max="12288" width="10.140625" style="212" bestFit="1" customWidth="1"/>
    <col min="12289" max="12289" width="15.85546875" style="212" bestFit="1" customWidth="1"/>
    <col min="12290" max="12290" width="15.140625" style="212" bestFit="1" customWidth="1"/>
    <col min="12291" max="12291" width="18.28515625" style="212" bestFit="1" customWidth="1"/>
    <col min="12292" max="12292" width="13.28515625" style="212" bestFit="1" customWidth="1"/>
    <col min="12293" max="12293" width="19.28515625" style="212" customWidth="1"/>
    <col min="12294" max="12294" width="15.140625" style="212" customWidth="1"/>
    <col min="12295" max="12295" width="21" style="212" bestFit="1" customWidth="1"/>
    <col min="12296" max="12296" width="17.140625" style="212" bestFit="1" customWidth="1"/>
    <col min="12297" max="12297" width="16.85546875" style="212" bestFit="1" customWidth="1"/>
    <col min="12298" max="12298" width="16.7109375" style="212" bestFit="1" customWidth="1"/>
    <col min="12299" max="12299" width="15.7109375" style="212" bestFit="1" customWidth="1"/>
    <col min="12300" max="12300" width="16.28515625" style="212" bestFit="1" customWidth="1"/>
    <col min="12301" max="12301" width="17.28515625" style="212" customWidth="1"/>
    <col min="12302" max="12302" width="23.42578125" style="212" bestFit="1" customWidth="1"/>
    <col min="12303" max="12303" width="31.85546875" style="212" bestFit="1" customWidth="1"/>
    <col min="12304" max="12304" width="7.85546875" style="212" bestFit="1" customWidth="1"/>
    <col min="12305" max="12305" width="5.7109375" style="212" bestFit="1" customWidth="1"/>
    <col min="12306" max="12306" width="9.140625" style="212" bestFit="1" customWidth="1"/>
    <col min="12307" max="12307" width="13.5703125" style="212" bestFit="1" customWidth="1"/>
    <col min="12308" max="12536" width="9.140625" style="212"/>
    <col min="12537" max="12537" width="4.42578125" style="212" bestFit="1" customWidth="1"/>
    <col min="12538" max="12538" width="18.28515625" style="212" bestFit="1" customWidth="1"/>
    <col min="12539" max="12539" width="19" style="212" bestFit="1" customWidth="1"/>
    <col min="12540" max="12540" width="15.42578125" style="212" bestFit="1" customWidth="1"/>
    <col min="12541" max="12542" width="12.42578125" style="212" bestFit="1" customWidth="1"/>
    <col min="12543" max="12543" width="7.140625" style="212" bestFit="1" customWidth="1"/>
    <col min="12544" max="12544" width="10.140625" style="212" bestFit="1" customWidth="1"/>
    <col min="12545" max="12545" width="15.85546875" style="212" bestFit="1" customWidth="1"/>
    <col min="12546" max="12546" width="15.140625" style="212" bestFit="1" customWidth="1"/>
    <col min="12547" max="12547" width="18.28515625" style="212" bestFit="1" customWidth="1"/>
    <col min="12548" max="12548" width="13.28515625" style="212" bestFit="1" customWidth="1"/>
    <col min="12549" max="12549" width="19.28515625" style="212" customWidth="1"/>
    <col min="12550" max="12550" width="15.140625" style="212" customWidth="1"/>
    <col min="12551" max="12551" width="21" style="212" bestFit="1" customWidth="1"/>
    <col min="12552" max="12552" width="17.140625" style="212" bestFit="1" customWidth="1"/>
    <col min="12553" max="12553" width="16.85546875" style="212" bestFit="1" customWidth="1"/>
    <col min="12554" max="12554" width="16.7109375" style="212" bestFit="1" customWidth="1"/>
    <col min="12555" max="12555" width="15.7109375" style="212" bestFit="1" customWidth="1"/>
    <col min="12556" max="12556" width="16.28515625" style="212" bestFit="1" customWidth="1"/>
    <col min="12557" max="12557" width="17.28515625" style="212" customWidth="1"/>
    <col min="12558" max="12558" width="23.42578125" style="212" bestFit="1" customWidth="1"/>
    <col min="12559" max="12559" width="31.85546875" style="212" bestFit="1" customWidth="1"/>
    <col min="12560" max="12560" width="7.85546875" style="212" bestFit="1" customWidth="1"/>
    <col min="12561" max="12561" width="5.7109375" style="212" bestFit="1" customWidth="1"/>
    <col min="12562" max="12562" width="9.140625" style="212" bestFit="1" customWidth="1"/>
    <col min="12563" max="12563" width="13.5703125" style="212" bestFit="1" customWidth="1"/>
    <col min="12564" max="12792" width="9.140625" style="212"/>
    <col min="12793" max="12793" width="4.42578125" style="212" bestFit="1" customWidth="1"/>
    <col min="12794" max="12794" width="18.28515625" style="212" bestFit="1" customWidth="1"/>
    <col min="12795" max="12795" width="19" style="212" bestFit="1" customWidth="1"/>
    <col min="12796" max="12796" width="15.42578125" style="212" bestFit="1" customWidth="1"/>
    <col min="12797" max="12798" width="12.42578125" style="212" bestFit="1" customWidth="1"/>
    <col min="12799" max="12799" width="7.140625" style="212" bestFit="1" customWidth="1"/>
    <col min="12800" max="12800" width="10.140625" style="212" bestFit="1" customWidth="1"/>
    <col min="12801" max="12801" width="15.85546875" style="212" bestFit="1" customWidth="1"/>
    <col min="12802" max="12802" width="15.140625" style="212" bestFit="1" customWidth="1"/>
    <col min="12803" max="12803" width="18.28515625" style="212" bestFit="1" customWidth="1"/>
    <col min="12804" max="12804" width="13.28515625" style="212" bestFit="1" customWidth="1"/>
    <col min="12805" max="12805" width="19.28515625" style="212" customWidth="1"/>
    <col min="12806" max="12806" width="15.140625" style="212" customWidth="1"/>
    <col min="12807" max="12807" width="21" style="212" bestFit="1" customWidth="1"/>
    <col min="12808" max="12808" width="17.140625" style="212" bestFit="1" customWidth="1"/>
    <col min="12809" max="12809" width="16.85546875" style="212" bestFit="1" customWidth="1"/>
    <col min="12810" max="12810" width="16.7109375" style="212" bestFit="1" customWidth="1"/>
    <col min="12811" max="12811" width="15.7109375" style="212" bestFit="1" customWidth="1"/>
    <col min="12812" max="12812" width="16.28515625" style="212" bestFit="1" customWidth="1"/>
    <col min="12813" max="12813" width="17.28515625" style="212" customWidth="1"/>
    <col min="12814" max="12814" width="23.42578125" style="212" bestFit="1" customWidth="1"/>
    <col min="12815" max="12815" width="31.85546875" style="212" bestFit="1" customWidth="1"/>
    <col min="12816" max="12816" width="7.85546875" style="212" bestFit="1" customWidth="1"/>
    <col min="12817" max="12817" width="5.7109375" style="212" bestFit="1" customWidth="1"/>
    <col min="12818" max="12818" width="9.140625" style="212" bestFit="1" customWidth="1"/>
    <col min="12819" max="12819" width="13.5703125" style="212" bestFit="1" customWidth="1"/>
    <col min="12820" max="13048" width="9.140625" style="212"/>
    <col min="13049" max="13049" width="4.42578125" style="212" bestFit="1" customWidth="1"/>
    <col min="13050" max="13050" width="18.28515625" style="212" bestFit="1" customWidth="1"/>
    <col min="13051" max="13051" width="19" style="212" bestFit="1" customWidth="1"/>
    <col min="13052" max="13052" width="15.42578125" style="212" bestFit="1" customWidth="1"/>
    <col min="13053" max="13054" width="12.42578125" style="212" bestFit="1" customWidth="1"/>
    <col min="13055" max="13055" width="7.140625" style="212" bestFit="1" customWidth="1"/>
    <col min="13056" max="13056" width="10.140625" style="212" bestFit="1" customWidth="1"/>
    <col min="13057" max="13057" width="15.85546875" style="212" bestFit="1" customWidth="1"/>
    <col min="13058" max="13058" width="15.140625" style="212" bestFit="1" customWidth="1"/>
    <col min="13059" max="13059" width="18.28515625" style="212" bestFit="1" customWidth="1"/>
    <col min="13060" max="13060" width="13.28515625" style="212" bestFit="1" customWidth="1"/>
    <col min="13061" max="13061" width="19.28515625" style="212" customWidth="1"/>
    <col min="13062" max="13062" width="15.140625" style="212" customWidth="1"/>
    <col min="13063" max="13063" width="21" style="212" bestFit="1" customWidth="1"/>
    <col min="13064" max="13064" width="17.140625" style="212" bestFit="1" customWidth="1"/>
    <col min="13065" max="13065" width="16.85546875" style="212" bestFit="1" customWidth="1"/>
    <col min="13066" max="13066" width="16.7109375" style="212" bestFit="1" customWidth="1"/>
    <col min="13067" max="13067" width="15.7109375" style="212" bestFit="1" customWidth="1"/>
    <col min="13068" max="13068" width="16.28515625" style="212" bestFit="1" customWidth="1"/>
    <col min="13069" max="13069" width="17.28515625" style="212" customWidth="1"/>
    <col min="13070" max="13070" width="23.42578125" style="212" bestFit="1" customWidth="1"/>
    <col min="13071" max="13071" width="31.85546875" style="212" bestFit="1" customWidth="1"/>
    <col min="13072" max="13072" width="7.85546875" style="212" bestFit="1" customWidth="1"/>
    <col min="13073" max="13073" width="5.7109375" style="212" bestFit="1" customWidth="1"/>
    <col min="13074" max="13074" width="9.140625" style="212" bestFit="1" customWidth="1"/>
    <col min="13075" max="13075" width="13.5703125" style="212" bestFit="1" customWidth="1"/>
    <col min="13076" max="13304" width="9.140625" style="212"/>
    <col min="13305" max="13305" width="4.42578125" style="212" bestFit="1" customWidth="1"/>
    <col min="13306" max="13306" width="18.28515625" style="212" bestFit="1" customWidth="1"/>
    <col min="13307" max="13307" width="19" style="212" bestFit="1" customWidth="1"/>
    <col min="13308" max="13308" width="15.42578125" style="212" bestFit="1" customWidth="1"/>
    <col min="13309" max="13310" width="12.42578125" style="212" bestFit="1" customWidth="1"/>
    <col min="13311" max="13311" width="7.140625" style="212" bestFit="1" customWidth="1"/>
    <col min="13312" max="13312" width="10.140625" style="212" bestFit="1" customWidth="1"/>
    <col min="13313" max="13313" width="15.85546875" style="212" bestFit="1" customWidth="1"/>
    <col min="13314" max="13314" width="15.140625" style="212" bestFit="1" customWidth="1"/>
    <col min="13315" max="13315" width="18.28515625" style="212" bestFit="1" customWidth="1"/>
    <col min="13316" max="13316" width="13.28515625" style="212" bestFit="1" customWidth="1"/>
    <col min="13317" max="13317" width="19.28515625" style="212" customWidth="1"/>
    <col min="13318" max="13318" width="15.140625" style="212" customWidth="1"/>
    <col min="13319" max="13319" width="21" style="212" bestFit="1" customWidth="1"/>
    <col min="13320" max="13320" width="17.140625" style="212" bestFit="1" customWidth="1"/>
    <col min="13321" max="13321" width="16.85546875" style="212" bestFit="1" customWidth="1"/>
    <col min="13322" max="13322" width="16.7109375" style="212" bestFit="1" customWidth="1"/>
    <col min="13323" max="13323" width="15.7109375" style="212" bestFit="1" customWidth="1"/>
    <col min="13324" max="13324" width="16.28515625" style="212" bestFit="1" customWidth="1"/>
    <col min="13325" max="13325" width="17.28515625" style="212" customWidth="1"/>
    <col min="13326" max="13326" width="23.42578125" style="212" bestFit="1" customWidth="1"/>
    <col min="13327" max="13327" width="31.85546875" style="212" bestFit="1" customWidth="1"/>
    <col min="13328" max="13328" width="7.85546875" style="212" bestFit="1" customWidth="1"/>
    <col min="13329" max="13329" width="5.7109375" style="212" bestFit="1" customWidth="1"/>
    <col min="13330" max="13330" width="9.140625" style="212" bestFit="1" customWidth="1"/>
    <col min="13331" max="13331" width="13.5703125" style="212" bestFit="1" customWidth="1"/>
    <col min="13332" max="13560" width="9.140625" style="212"/>
    <col min="13561" max="13561" width="4.42578125" style="212" bestFit="1" customWidth="1"/>
    <col min="13562" max="13562" width="18.28515625" style="212" bestFit="1" customWidth="1"/>
    <col min="13563" max="13563" width="19" style="212" bestFit="1" customWidth="1"/>
    <col min="13564" max="13564" width="15.42578125" style="212" bestFit="1" customWidth="1"/>
    <col min="13565" max="13566" width="12.42578125" style="212" bestFit="1" customWidth="1"/>
    <col min="13567" max="13567" width="7.140625" style="212" bestFit="1" customWidth="1"/>
    <col min="13568" max="13568" width="10.140625" style="212" bestFit="1" customWidth="1"/>
    <col min="13569" max="13569" width="15.85546875" style="212" bestFit="1" customWidth="1"/>
    <col min="13570" max="13570" width="15.140625" style="212" bestFit="1" customWidth="1"/>
    <col min="13571" max="13571" width="18.28515625" style="212" bestFit="1" customWidth="1"/>
    <col min="13572" max="13572" width="13.28515625" style="212" bestFit="1" customWidth="1"/>
    <col min="13573" max="13573" width="19.28515625" style="212" customWidth="1"/>
    <col min="13574" max="13574" width="15.140625" style="212" customWidth="1"/>
    <col min="13575" max="13575" width="21" style="212" bestFit="1" customWidth="1"/>
    <col min="13576" max="13576" width="17.140625" style="212" bestFit="1" customWidth="1"/>
    <col min="13577" max="13577" width="16.85546875" style="212" bestFit="1" customWidth="1"/>
    <col min="13578" max="13578" width="16.7109375" style="212" bestFit="1" customWidth="1"/>
    <col min="13579" max="13579" width="15.7109375" style="212" bestFit="1" customWidth="1"/>
    <col min="13580" max="13580" width="16.28515625" style="212" bestFit="1" customWidth="1"/>
    <col min="13581" max="13581" width="17.28515625" style="212" customWidth="1"/>
    <col min="13582" max="13582" width="23.42578125" style="212" bestFit="1" customWidth="1"/>
    <col min="13583" max="13583" width="31.85546875" style="212" bestFit="1" customWidth="1"/>
    <col min="13584" max="13584" width="7.85546875" style="212" bestFit="1" customWidth="1"/>
    <col min="13585" max="13585" width="5.7109375" style="212" bestFit="1" customWidth="1"/>
    <col min="13586" max="13586" width="9.140625" style="212" bestFit="1" customWidth="1"/>
    <col min="13587" max="13587" width="13.5703125" style="212" bestFit="1" customWidth="1"/>
    <col min="13588" max="13816" width="9.140625" style="212"/>
    <col min="13817" max="13817" width="4.42578125" style="212" bestFit="1" customWidth="1"/>
    <col min="13818" max="13818" width="18.28515625" style="212" bestFit="1" customWidth="1"/>
    <col min="13819" max="13819" width="19" style="212" bestFit="1" customWidth="1"/>
    <col min="13820" max="13820" width="15.42578125" style="212" bestFit="1" customWidth="1"/>
    <col min="13821" max="13822" width="12.42578125" style="212" bestFit="1" customWidth="1"/>
    <col min="13823" max="13823" width="7.140625" style="212" bestFit="1" customWidth="1"/>
    <col min="13824" max="13824" width="10.140625" style="212" bestFit="1" customWidth="1"/>
    <col min="13825" max="13825" width="15.85546875" style="212" bestFit="1" customWidth="1"/>
    <col min="13826" max="13826" width="15.140625" style="212" bestFit="1" customWidth="1"/>
    <col min="13827" max="13827" width="18.28515625" style="212" bestFit="1" customWidth="1"/>
    <col min="13828" max="13828" width="13.28515625" style="212" bestFit="1" customWidth="1"/>
    <col min="13829" max="13829" width="19.28515625" style="212" customWidth="1"/>
    <col min="13830" max="13830" width="15.140625" style="212" customWidth="1"/>
    <col min="13831" max="13831" width="21" style="212" bestFit="1" customWidth="1"/>
    <col min="13832" max="13832" width="17.140625" style="212" bestFit="1" customWidth="1"/>
    <col min="13833" max="13833" width="16.85546875" style="212" bestFit="1" customWidth="1"/>
    <col min="13834" max="13834" width="16.7109375" style="212" bestFit="1" customWidth="1"/>
    <col min="13835" max="13835" width="15.7109375" style="212" bestFit="1" customWidth="1"/>
    <col min="13836" max="13836" width="16.28515625" style="212" bestFit="1" customWidth="1"/>
    <col min="13837" max="13837" width="17.28515625" style="212" customWidth="1"/>
    <col min="13838" max="13838" width="23.42578125" style="212" bestFit="1" customWidth="1"/>
    <col min="13839" max="13839" width="31.85546875" style="212" bestFit="1" customWidth="1"/>
    <col min="13840" max="13840" width="7.85546875" style="212" bestFit="1" customWidth="1"/>
    <col min="13841" max="13841" width="5.7109375" style="212" bestFit="1" customWidth="1"/>
    <col min="13842" max="13842" width="9.140625" style="212" bestFit="1" customWidth="1"/>
    <col min="13843" max="13843" width="13.5703125" style="212" bestFit="1" customWidth="1"/>
    <col min="13844" max="14072" width="9.140625" style="212"/>
    <col min="14073" max="14073" width="4.42578125" style="212" bestFit="1" customWidth="1"/>
    <col min="14074" max="14074" width="18.28515625" style="212" bestFit="1" customWidth="1"/>
    <col min="14075" max="14075" width="19" style="212" bestFit="1" customWidth="1"/>
    <col min="14076" max="14076" width="15.42578125" style="212" bestFit="1" customWidth="1"/>
    <col min="14077" max="14078" width="12.42578125" style="212" bestFit="1" customWidth="1"/>
    <col min="14079" max="14079" width="7.140625" style="212" bestFit="1" customWidth="1"/>
    <col min="14080" max="14080" width="10.140625" style="212" bestFit="1" customWidth="1"/>
    <col min="14081" max="14081" width="15.85546875" style="212" bestFit="1" customWidth="1"/>
    <col min="14082" max="14082" width="15.140625" style="212" bestFit="1" customWidth="1"/>
    <col min="14083" max="14083" width="18.28515625" style="212" bestFit="1" customWidth="1"/>
    <col min="14084" max="14084" width="13.28515625" style="212" bestFit="1" customWidth="1"/>
    <col min="14085" max="14085" width="19.28515625" style="212" customWidth="1"/>
    <col min="14086" max="14086" width="15.140625" style="212" customWidth="1"/>
    <col min="14087" max="14087" width="21" style="212" bestFit="1" customWidth="1"/>
    <col min="14088" max="14088" width="17.140625" style="212" bestFit="1" customWidth="1"/>
    <col min="14089" max="14089" width="16.85546875" style="212" bestFit="1" customWidth="1"/>
    <col min="14090" max="14090" width="16.7109375" style="212" bestFit="1" customWidth="1"/>
    <col min="14091" max="14091" width="15.7109375" style="212" bestFit="1" customWidth="1"/>
    <col min="14092" max="14092" width="16.28515625" style="212" bestFit="1" customWidth="1"/>
    <col min="14093" max="14093" width="17.28515625" style="212" customWidth="1"/>
    <col min="14094" max="14094" width="23.42578125" style="212" bestFit="1" customWidth="1"/>
    <col min="14095" max="14095" width="31.85546875" style="212" bestFit="1" customWidth="1"/>
    <col min="14096" max="14096" width="7.85546875" style="212" bestFit="1" customWidth="1"/>
    <col min="14097" max="14097" width="5.7109375" style="212" bestFit="1" customWidth="1"/>
    <col min="14098" max="14098" width="9.140625" style="212" bestFit="1" customWidth="1"/>
    <col min="14099" max="14099" width="13.5703125" style="212" bestFit="1" customWidth="1"/>
    <col min="14100" max="14328" width="9.140625" style="212"/>
    <col min="14329" max="14329" width="4.42578125" style="212" bestFit="1" customWidth="1"/>
    <col min="14330" max="14330" width="18.28515625" style="212" bestFit="1" customWidth="1"/>
    <col min="14331" max="14331" width="19" style="212" bestFit="1" customWidth="1"/>
    <col min="14332" max="14332" width="15.42578125" style="212" bestFit="1" customWidth="1"/>
    <col min="14333" max="14334" width="12.42578125" style="212" bestFit="1" customWidth="1"/>
    <col min="14335" max="14335" width="7.140625" style="212" bestFit="1" customWidth="1"/>
    <col min="14336" max="14336" width="10.140625" style="212" bestFit="1" customWidth="1"/>
    <col min="14337" max="14337" width="15.85546875" style="212" bestFit="1" customWidth="1"/>
    <col min="14338" max="14338" width="15.140625" style="212" bestFit="1" customWidth="1"/>
    <col min="14339" max="14339" width="18.28515625" style="212" bestFit="1" customWidth="1"/>
    <col min="14340" max="14340" width="13.28515625" style="212" bestFit="1" customWidth="1"/>
    <col min="14341" max="14341" width="19.28515625" style="212" customWidth="1"/>
    <col min="14342" max="14342" width="15.140625" style="212" customWidth="1"/>
    <col min="14343" max="14343" width="21" style="212" bestFit="1" customWidth="1"/>
    <col min="14344" max="14344" width="17.140625" style="212" bestFit="1" customWidth="1"/>
    <col min="14345" max="14345" width="16.85546875" style="212" bestFit="1" customWidth="1"/>
    <col min="14346" max="14346" width="16.7109375" style="212" bestFit="1" customWidth="1"/>
    <col min="14347" max="14347" width="15.7109375" style="212" bestFit="1" customWidth="1"/>
    <col min="14348" max="14348" width="16.28515625" style="212" bestFit="1" customWidth="1"/>
    <col min="14349" max="14349" width="17.28515625" style="212" customWidth="1"/>
    <col min="14350" max="14350" width="23.42578125" style="212" bestFit="1" customWidth="1"/>
    <col min="14351" max="14351" width="31.85546875" style="212" bestFit="1" customWidth="1"/>
    <col min="14352" max="14352" width="7.85546875" style="212" bestFit="1" customWidth="1"/>
    <col min="14353" max="14353" width="5.7109375" style="212" bestFit="1" customWidth="1"/>
    <col min="14354" max="14354" width="9.140625" style="212" bestFit="1" customWidth="1"/>
    <col min="14355" max="14355" width="13.5703125" style="212" bestFit="1" customWidth="1"/>
    <col min="14356" max="14584" width="9.140625" style="212"/>
    <col min="14585" max="14585" width="4.42578125" style="212" bestFit="1" customWidth="1"/>
    <col min="14586" max="14586" width="18.28515625" style="212" bestFit="1" customWidth="1"/>
    <col min="14587" max="14587" width="19" style="212" bestFit="1" customWidth="1"/>
    <col min="14588" max="14588" width="15.42578125" style="212" bestFit="1" customWidth="1"/>
    <col min="14589" max="14590" width="12.42578125" style="212" bestFit="1" customWidth="1"/>
    <col min="14591" max="14591" width="7.140625" style="212" bestFit="1" customWidth="1"/>
    <col min="14592" max="14592" width="10.140625" style="212" bestFit="1" customWidth="1"/>
    <col min="14593" max="14593" width="15.85546875" style="212" bestFit="1" customWidth="1"/>
    <col min="14594" max="14594" width="15.140625" style="212" bestFit="1" customWidth="1"/>
    <col min="14595" max="14595" width="18.28515625" style="212" bestFit="1" customWidth="1"/>
    <col min="14596" max="14596" width="13.28515625" style="212" bestFit="1" customWidth="1"/>
    <col min="14597" max="14597" width="19.28515625" style="212" customWidth="1"/>
    <col min="14598" max="14598" width="15.140625" style="212" customWidth="1"/>
    <col min="14599" max="14599" width="21" style="212" bestFit="1" customWidth="1"/>
    <col min="14600" max="14600" width="17.140625" style="212" bestFit="1" customWidth="1"/>
    <col min="14601" max="14601" width="16.85546875" style="212" bestFit="1" customWidth="1"/>
    <col min="14602" max="14602" width="16.7109375" style="212" bestFit="1" customWidth="1"/>
    <col min="14603" max="14603" width="15.7109375" style="212" bestFit="1" customWidth="1"/>
    <col min="14604" max="14604" width="16.28515625" style="212" bestFit="1" customWidth="1"/>
    <col min="14605" max="14605" width="17.28515625" style="212" customWidth="1"/>
    <col min="14606" max="14606" width="23.42578125" style="212" bestFit="1" customWidth="1"/>
    <col min="14607" max="14607" width="31.85546875" style="212" bestFit="1" customWidth="1"/>
    <col min="14608" max="14608" width="7.85546875" style="212" bestFit="1" customWidth="1"/>
    <col min="14609" max="14609" width="5.7109375" style="212" bestFit="1" customWidth="1"/>
    <col min="14610" max="14610" width="9.140625" style="212" bestFit="1" customWidth="1"/>
    <col min="14611" max="14611" width="13.5703125" style="212" bestFit="1" customWidth="1"/>
    <col min="14612" max="14840" width="9.140625" style="212"/>
    <col min="14841" max="14841" width="4.42578125" style="212" bestFit="1" customWidth="1"/>
    <col min="14842" max="14842" width="18.28515625" style="212" bestFit="1" customWidth="1"/>
    <col min="14843" max="14843" width="19" style="212" bestFit="1" customWidth="1"/>
    <col min="14844" max="14844" width="15.42578125" style="212" bestFit="1" customWidth="1"/>
    <col min="14845" max="14846" width="12.42578125" style="212" bestFit="1" customWidth="1"/>
    <col min="14847" max="14847" width="7.140625" style="212" bestFit="1" customWidth="1"/>
    <col min="14848" max="14848" width="10.140625" style="212" bestFit="1" customWidth="1"/>
    <col min="14849" max="14849" width="15.85546875" style="212" bestFit="1" customWidth="1"/>
    <col min="14850" max="14850" width="15.140625" style="212" bestFit="1" customWidth="1"/>
    <col min="14851" max="14851" width="18.28515625" style="212" bestFit="1" customWidth="1"/>
    <col min="14852" max="14852" width="13.28515625" style="212" bestFit="1" customWidth="1"/>
    <col min="14853" max="14853" width="19.28515625" style="212" customWidth="1"/>
    <col min="14854" max="14854" width="15.140625" style="212" customWidth="1"/>
    <col min="14855" max="14855" width="21" style="212" bestFit="1" customWidth="1"/>
    <col min="14856" max="14856" width="17.140625" style="212" bestFit="1" customWidth="1"/>
    <col min="14857" max="14857" width="16.85546875" style="212" bestFit="1" customWidth="1"/>
    <col min="14858" max="14858" width="16.7109375" style="212" bestFit="1" customWidth="1"/>
    <col min="14859" max="14859" width="15.7109375" style="212" bestFit="1" customWidth="1"/>
    <col min="14860" max="14860" width="16.28515625" style="212" bestFit="1" customWidth="1"/>
    <col min="14861" max="14861" width="17.28515625" style="212" customWidth="1"/>
    <col min="14862" max="14862" width="23.42578125" style="212" bestFit="1" customWidth="1"/>
    <col min="14863" max="14863" width="31.85546875" style="212" bestFit="1" customWidth="1"/>
    <col min="14864" max="14864" width="7.85546875" style="212" bestFit="1" customWidth="1"/>
    <col min="14865" max="14865" width="5.7109375" style="212" bestFit="1" customWidth="1"/>
    <col min="14866" max="14866" width="9.140625" style="212" bestFit="1" customWidth="1"/>
    <col min="14867" max="14867" width="13.5703125" style="212" bestFit="1" customWidth="1"/>
    <col min="14868" max="15096" width="9.140625" style="212"/>
    <col min="15097" max="15097" width="4.42578125" style="212" bestFit="1" customWidth="1"/>
    <col min="15098" max="15098" width="18.28515625" style="212" bestFit="1" customWidth="1"/>
    <col min="15099" max="15099" width="19" style="212" bestFit="1" customWidth="1"/>
    <col min="15100" max="15100" width="15.42578125" style="212" bestFit="1" customWidth="1"/>
    <col min="15101" max="15102" width="12.42578125" style="212" bestFit="1" customWidth="1"/>
    <col min="15103" max="15103" width="7.140625" style="212" bestFit="1" customWidth="1"/>
    <col min="15104" max="15104" width="10.140625" style="212" bestFit="1" customWidth="1"/>
    <col min="15105" max="15105" width="15.85546875" style="212" bestFit="1" customWidth="1"/>
    <col min="15106" max="15106" width="15.140625" style="212" bestFit="1" customWidth="1"/>
    <col min="15107" max="15107" width="18.28515625" style="212" bestFit="1" customWidth="1"/>
    <col min="15108" max="15108" width="13.28515625" style="212" bestFit="1" customWidth="1"/>
    <col min="15109" max="15109" width="19.28515625" style="212" customWidth="1"/>
    <col min="15110" max="15110" width="15.140625" style="212" customWidth="1"/>
    <col min="15111" max="15111" width="21" style="212" bestFit="1" customWidth="1"/>
    <col min="15112" max="15112" width="17.140625" style="212" bestFit="1" customWidth="1"/>
    <col min="15113" max="15113" width="16.85546875" style="212" bestFit="1" customWidth="1"/>
    <col min="15114" max="15114" width="16.7109375" style="212" bestFit="1" customWidth="1"/>
    <col min="15115" max="15115" width="15.7109375" style="212" bestFit="1" customWidth="1"/>
    <col min="15116" max="15116" width="16.28515625" style="212" bestFit="1" customWidth="1"/>
    <col min="15117" max="15117" width="17.28515625" style="212" customWidth="1"/>
    <col min="15118" max="15118" width="23.42578125" style="212" bestFit="1" customWidth="1"/>
    <col min="15119" max="15119" width="31.85546875" style="212" bestFit="1" customWidth="1"/>
    <col min="15120" max="15120" width="7.85546875" style="212" bestFit="1" customWidth="1"/>
    <col min="15121" max="15121" width="5.7109375" style="212" bestFit="1" customWidth="1"/>
    <col min="15122" max="15122" width="9.140625" style="212" bestFit="1" customWidth="1"/>
    <col min="15123" max="15123" width="13.5703125" style="212" bestFit="1" customWidth="1"/>
    <col min="15124" max="15352" width="9.140625" style="212"/>
    <col min="15353" max="15353" width="4.42578125" style="212" bestFit="1" customWidth="1"/>
    <col min="15354" max="15354" width="18.28515625" style="212" bestFit="1" customWidth="1"/>
    <col min="15355" max="15355" width="19" style="212" bestFit="1" customWidth="1"/>
    <col min="15356" max="15356" width="15.42578125" style="212" bestFit="1" customWidth="1"/>
    <col min="15357" max="15358" width="12.42578125" style="212" bestFit="1" customWidth="1"/>
    <col min="15359" max="15359" width="7.140625" style="212" bestFit="1" customWidth="1"/>
    <col min="15360" max="15360" width="10.140625" style="212" bestFit="1" customWidth="1"/>
    <col min="15361" max="15361" width="15.85546875" style="212" bestFit="1" customWidth="1"/>
    <col min="15362" max="15362" width="15.140625" style="212" bestFit="1" customWidth="1"/>
    <col min="15363" max="15363" width="18.28515625" style="212" bestFit="1" customWidth="1"/>
    <col min="15364" max="15364" width="13.28515625" style="212" bestFit="1" customWidth="1"/>
    <col min="15365" max="15365" width="19.28515625" style="212" customWidth="1"/>
    <col min="15366" max="15366" width="15.140625" style="212" customWidth="1"/>
    <col min="15367" max="15367" width="21" style="212" bestFit="1" customWidth="1"/>
    <col min="15368" max="15368" width="17.140625" style="212" bestFit="1" customWidth="1"/>
    <col min="15369" max="15369" width="16.85546875" style="212" bestFit="1" customWidth="1"/>
    <col min="15370" max="15370" width="16.7109375" style="212" bestFit="1" customWidth="1"/>
    <col min="15371" max="15371" width="15.7109375" style="212" bestFit="1" customWidth="1"/>
    <col min="15372" max="15372" width="16.28515625" style="212" bestFit="1" customWidth="1"/>
    <col min="15373" max="15373" width="17.28515625" style="212" customWidth="1"/>
    <col min="15374" max="15374" width="23.42578125" style="212" bestFit="1" customWidth="1"/>
    <col min="15375" max="15375" width="31.85546875" style="212" bestFit="1" customWidth="1"/>
    <col min="15376" max="15376" width="7.85546875" style="212" bestFit="1" customWidth="1"/>
    <col min="15377" max="15377" width="5.7109375" style="212" bestFit="1" customWidth="1"/>
    <col min="15378" max="15378" width="9.140625" style="212" bestFit="1" customWidth="1"/>
    <col min="15379" max="15379" width="13.5703125" style="212" bestFit="1" customWidth="1"/>
    <col min="15380" max="15608" width="9.140625" style="212"/>
    <col min="15609" max="15609" width="4.42578125" style="212" bestFit="1" customWidth="1"/>
    <col min="15610" max="15610" width="18.28515625" style="212" bestFit="1" customWidth="1"/>
    <col min="15611" max="15611" width="19" style="212" bestFit="1" customWidth="1"/>
    <col min="15612" max="15612" width="15.42578125" style="212" bestFit="1" customWidth="1"/>
    <col min="15613" max="15614" width="12.42578125" style="212" bestFit="1" customWidth="1"/>
    <col min="15615" max="15615" width="7.140625" style="212" bestFit="1" customWidth="1"/>
    <col min="15616" max="15616" width="10.140625" style="212" bestFit="1" customWidth="1"/>
    <col min="15617" max="15617" width="15.85546875" style="212" bestFit="1" customWidth="1"/>
    <col min="15618" max="15618" width="15.140625" style="212" bestFit="1" customWidth="1"/>
    <col min="15619" max="15619" width="18.28515625" style="212" bestFit="1" customWidth="1"/>
    <col min="15620" max="15620" width="13.28515625" style="212" bestFit="1" customWidth="1"/>
    <col min="15621" max="15621" width="19.28515625" style="212" customWidth="1"/>
    <col min="15622" max="15622" width="15.140625" style="212" customWidth="1"/>
    <col min="15623" max="15623" width="21" style="212" bestFit="1" customWidth="1"/>
    <col min="15624" max="15624" width="17.140625" style="212" bestFit="1" customWidth="1"/>
    <col min="15625" max="15625" width="16.85546875" style="212" bestFit="1" customWidth="1"/>
    <col min="15626" max="15626" width="16.7109375" style="212" bestFit="1" customWidth="1"/>
    <col min="15627" max="15627" width="15.7109375" style="212" bestFit="1" customWidth="1"/>
    <col min="15628" max="15628" width="16.28515625" style="212" bestFit="1" customWidth="1"/>
    <col min="15629" max="15629" width="17.28515625" style="212" customWidth="1"/>
    <col min="15630" max="15630" width="23.42578125" style="212" bestFit="1" customWidth="1"/>
    <col min="15631" max="15631" width="31.85546875" style="212" bestFit="1" customWidth="1"/>
    <col min="15632" max="15632" width="7.85546875" style="212" bestFit="1" customWidth="1"/>
    <col min="15633" max="15633" width="5.7109375" style="212" bestFit="1" customWidth="1"/>
    <col min="15634" max="15634" width="9.140625" style="212" bestFit="1" customWidth="1"/>
    <col min="15635" max="15635" width="13.5703125" style="212" bestFit="1" customWidth="1"/>
    <col min="15636" max="15864" width="9.140625" style="212"/>
    <col min="15865" max="15865" width="4.42578125" style="212" bestFit="1" customWidth="1"/>
    <col min="15866" max="15866" width="18.28515625" style="212" bestFit="1" customWidth="1"/>
    <col min="15867" max="15867" width="19" style="212" bestFit="1" customWidth="1"/>
    <col min="15868" max="15868" width="15.42578125" style="212" bestFit="1" customWidth="1"/>
    <col min="15869" max="15870" width="12.42578125" style="212" bestFit="1" customWidth="1"/>
    <col min="15871" max="15871" width="7.140625" style="212" bestFit="1" customWidth="1"/>
    <col min="15872" max="15872" width="10.140625" style="212" bestFit="1" customWidth="1"/>
    <col min="15873" max="15873" width="15.85546875" style="212" bestFit="1" customWidth="1"/>
    <col min="15874" max="15874" width="15.140625" style="212" bestFit="1" customWidth="1"/>
    <col min="15875" max="15875" width="18.28515625" style="212" bestFit="1" customWidth="1"/>
    <col min="15876" max="15876" width="13.28515625" style="212" bestFit="1" customWidth="1"/>
    <col min="15877" max="15877" width="19.28515625" style="212" customWidth="1"/>
    <col min="15878" max="15878" width="15.140625" style="212" customWidth="1"/>
    <col min="15879" max="15879" width="21" style="212" bestFit="1" customWidth="1"/>
    <col min="15880" max="15880" width="17.140625" style="212" bestFit="1" customWidth="1"/>
    <col min="15881" max="15881" width="16.85546875" style="212" bestFit="1" customWidth="1"/>
    <col min="15882" max="15882" width="16.7109375" style="212" bestFit="1" customWidth="1"/>
    <col min="15883" max="15883" width="15.7109375" style="212" bestFit="1" customWidth="1"/>
    <col min="15884" max="15884" width="16.28515625" style="212" bestFit="1" customWidth="1"/>
    <col min="15885" max="15885" width="17.28515625" style="212" customWidth="1"/>
    <col min="15886" max="15886" width="23.42578125" style="212" bestFit="1" customWidth="1"/>
    <col min="15887" max="15887" width="31.85546875" style="212" bestFit="1" customWidth="1"/>
    <col min="15888" max="15888" width="7.85546875" style="212" bestFit="1" customWidth="1"/>
    <col min="15889" max="15889" width="5.7109375" style="212" bestFit="1" customWidth="1"/>
    <col min="15890" max="15890" width="9.140625" style="212" bestFit="1" customWidth="1"/>
    <col min="15891" max="15891" width="13.5703125" style="212" bestFit="1" customWidth="1"/>
    <col min="15892" max="16120" width="9.140625" style="212"/>
    <col min="16121" max="16121" width="4.42578125" style="212" bestFit="1" customWidth="1"/>
    <col min="16122" max="16122" width="18.28515625" style="212" bestFit="1" customWidth="1"/>
    <col min="16123" max="16123" width="19" style="212" bestFit="1" customWidth="1"/>
    <col min="16124" max="16124" width="15.42578125" style="212" bestFit="1" customWidth="1"/>
    <col min="16125" max="16126" width="12.42578125" style="212" bestFit="1" customWidth="1"/>
    <col min="16127" max="16127" width="7.140625" style="212" bestFit="1" customWidth="1"/>
    <col min="16128" max="16128" width="10.140625" style="212" bestFit="1" customWidth="1"/>
    <col min="16129" max="16129" width="15.85546875" style="212" bestFit="1" customWidth="1"/>
    <col min="16130" max="16130" width="15.140625" style="212" bestFit="1" customWidth="1"/>
    <col min="16131" max="16131" width="18.28515625" style="212" bestFit="1" customWidth="1"/>
    <col min="16132" max="16132" width="13.28515625" style="212" bestFit="1" customWidth="1"/>
    <col min="16133" max="16133" width="19.28515625" style="212" customWidth="1"/>
    <col min="16134" max="16134" width="15.140625" style="212" customWidth="1"/>
    <col min="16135" max="16135" width="21" style="212" bestFit="1" customWidth="1"/>
    <col min="16136" max="16136" width="17.140625" style="212" bestFit="1" customWidth="1"/>
    <col min="16137" max="16137" width="16.85546875" style="212" bestFit="1" customWidth="1"/>
    <col min="16138" max="16138" width="16.7109375" style="212" bestFit="1" customWidth="1"/>
    <col min="16139" max="16139" width="15.7109375" style="212" bestFit="1" customWidth="1"/>
    <col min="16140" max="16140" width="16.28515625" style="212" bestFit="1" customWidth="1"/>
    <col min="16141" max="16141" width="17.28515625" style="212" customWidth="1"/>
    <col min="16142" max="16142" width="23.42578125" style="212" bestFit="1" customWidth="1"/>
    <col min="16143" max="16143" width="31.85546875" style="212" bestFit="1" customWidth="1"/>
    <col min="16144" max="16144" width="7.85546875" style="212" bestFit="1" customWidth="1"/>
    <col min="16145" max="16145" width="5.7109375" style="212" bestFit="1" customWidth="1"/>
    <col min="16146" max="16146" width="9.140625" style="212" bestFit="1" customWidth="1"/>
    <col min="16147" max="16147" width="13.5703125" style="212" bestFit="1" customWidth="1"/>
    <col min="16148" max="16384" width="9.140625" style="212"/>
  </cols>
  <sheetData>
    <row r="1" spans="1:20" x14ac:dyDescent="0.25">
      <c r="Q1" s="1129" t="s">
        <v>659</v>
      </c>
      <c r="R1" s="1129"/>
      <c r="S1" s="1129"/>
      <c r="T1" s="1129"/>
    </row>
    <row r="2" spans="1:20" x14ac:dyDescent="0.25">
      <c r="Q2" s="1129" t="s">
        <v>1</v>
      </c>
      <c r="R2" s="1129"/>
      <c r="S2" s="1129"/>
      <c r="T2" s="1129"/>
    </row>
    <row r="3" spans="1:20" x14ac:dyDescent="0.25">
      <c r="Q3" s="1129" t="s">
        <v>327</v>
      </c>
      <c r="R3" s="1129"/>
      <c r="S3" s="1129"/>
      <c r="T3" s="1129"/>
    </row>
    <row r="4" spans="1:20" x14ac:dyDescent="0.25">
      <c r="B4" s="1352" t="s">
        <v>660</v>
      </c>
      <c r="C4" s="1352"/>
      <c r="D4" s="1352"/>
      <c r="E4" s="1352"/>
      <c r="F4" s="1352"/>
      <c r="G4" s="1352"/>
      <c r="H4" s="1352"/>
      <c r="I4" s="1352"/>
      <c r="J4" s="1352"/>
      <c r="K4" s="1352"/>
      <c r="L4" s="1352"/>
      <c r="M4" s="1352"/>
      <c r="N4" s="1352"/>
      <c r="O4" s="1352"/>
      <c r="P4" s="1352"/>
      <c r="Q4" s="1352"/>
      <c r="R4" s="1352"/>
      <c r="S4" s="1352"/>
      <c r="T4" s="1352"/>
    </row>
    <row r="6" spans="1:20" x14ac:dyDescent="0.25">
      <c r="B6" s="1021" t="str">
        <f>'С № 1 (2020)'!B7:AY7</f>
        <v>Инвестиционная программа  ГУП НАО "Нарьян-Марская электростанция"</v>
      </c>
      <c r="C6" s="1021"/>
      <c r="D6" s="1021"/>
      <c r="E6" s="1021"/>
      <c r="F6" s="1021"/>
      <c r="G6" s="1021"/>
      <c r="H6" s="1021"/>
      <c r="I6" s="1021"/>
      <c r="J6" s="1021"/>
      <c r="K6" s="1021"/>
      <c r="L6" s="1021"/>
      <c r="M6" s="1021"/>
      <c r="N6" s="1021"/>
      <c r="O6" s="1021"/>
      <c r="P6" s="1021"/>
      <c r="Q6" s="1021"/>
      <c r="R6" s="1021"/>
      <c r="S6" s="1021"/>
      <c r="T6" s="1021"/>
    </row>
    <row r="7" spans="1:20" x14ac:dyDescent="0.25">
      <c r="B7" s="1021" t="s">
        <v>661</v>
      </c>
      <c r="C7" s="1021"/>
      <c r="D7" s="1021"/>
      <c r="E7" s="1021"/>
      <c r="F7" s="1021"/>
      <c r="G7" s="1021"/>
      <c r="H7" s="1021"/>
      <c r="I7" s="1021"/>
      <c r="J7" s="1021"/>
      <c r="K7" s="1021"/>
      <c r="L7" s="1021"/>
      <c r="M7" s="1021"/>
      <c r="N7" s="1021"/>
      <c r="O7" s="1021"/>
      <c r="P7" s="1021"/>
      <c r="Q7" s="1021"/>
      <c r="R7" s="1021"/>
      <c r="S7" s="1021"/>
      <c r="T7" s="1021"/>
    </row>
    <row r="8" spans="1:20" x14ac:dyDescent="0.25">
      <c r="B8" s="1021" t="str">
        <f>'С № 1 (2020)'!B12:AY12</f>
        <v>Утвержденные плановые значения показателей приведены в соответствии с:  "решение об утверждении инвестиционной программы отсутствует"</v>
      </c>
      <c r="C8" s="1021"/>
      <c r="D8" s="1021"/>
      <c r="E8" s="1021"/>
      <c r="F8" s="1021"/>
      <c r="G8" s="1021"/>
      <c r="H8" s="1021"/>
      <c r="I8" s="1021"/>
      <c r="J8" s="1021"/>
      <c r="K8" s="1021"/>
      <c r="L8" s="1021"/>
      <c r="M8" s="1021"/>
      <c r="N8" s="1021"/>
      <c r="O8" s="1021"/>
      <c r="P8" s="1021"/>
      <c r="Q8" s="1021"/>
      <c r="R8" s="1021"/>
      <c r="S8" s="1021"/>
      <c r="T8" s="1021"/>
    </row>
    <row r="9" spans="1:20" x14ac:dyDescent="0.25">
      <c r="B9" s="1191" t="s">
        <v>1741</v>
      </c>
      <c r="C9" s="1070"/>
      <c r="D9" s="1070"/>
      <c r="E9" s="1070"/>
      <c r="F9" s="1070"/>
      <c r="G9" s="1070"/>
      <c r="H9" s="1070"/>
      <c r="I9" s="1070"/>
      <c r="J9" s="1070"/>
      <c r="K9" s="1070"/>
      <c r="L9" s="1070"/>
      <c r="M9" s="1070"/>
      <c r="N9" s="1070"/>
      <c r="O9" s="1070"/>
      <c r="P9" s="1070"/>
      <c r="Q9" s="1070"/>
      <c r="R9" s="1070"/>
      <c r="S9" s="1070"/>
      <c r="T9" s="1070"/>
    </row>
    <row r="10" spans="1:20" ht="21" thickBot="1" x14ac:dyDescent="0.3">
      <c r="B10" s="1218"/>
      <c r="C10" s="1218"/>
      <c r="D10" s="1218"/>
      <c r="E10" s="1218"/>
      <c r="F10" s="1218"/>
      <c r="G10" s="1218"/>
      <c r="H10" s="1218"/>
      <c r="I10" s="1218"/>
      <c r="J10" s="1218"/>
      <c r="K10" s="1218"/>
      <c r="L10" s="1218"/>
      <c r="M10" s="1218"/>
      <c r="N10" s="1218"/>
      <c r="O10" s="1218"/>
      <c r="P10" s="1218"/>
      <c r="Q10" s="1218"/>
      <c r="R10" s="1218"/>
      <c r="S10" s="1218"/>
    </row>
    <row r="11" spans="1:20" ht="38.25" customHeight="1" thickBot="1" x14ac:dyDescent="0.3">
      <c r="A11" s="216"/>
      <c r="B11" s="1310" t="s">
        <v>7</v>
      </c>
      <c r="C11" s="1310" t="s">
        <v>8</v>
      </c>
      <c r="D11" s="1310" t="s">
        <v>9</v>
      </c>
      <c r="E11" s="1111" t="s">
        <v>662</v>
      </c>
      <c r="F11" s="1111" t="s">
        <v>663</v>
      </c>
      <c r="G11" s="1113" t="s">
        <v>664</v>
      </c>
      <c r="H11" s="1348"/>
      <c r="I11" s="1348"/>
      <c r="J11" s="1348"/>
      <c r="K11" s="1095"/>
      <c r="L11" s="1109" t="s">
        <v>665</v>
      </c>
      <c r="M11" s="1113" t="s">
        <v>666</v>
      </c>
      <c r="N11" s="1095"/>
      <c r="O11" s="1310" t="s">
        <v>667</v>
      </c>
      <c r="P11" s="1335" t="s">
        <v>668</v>
      </c>
      <c r="Q11" s="1100" t="s">
        <v>669</v>
      </c>
      <c r="R11" s="1101"/>
      <c r="S11" s="1101"/>
      <c r="T11" s="1102"/>
    </row>
    <row r="12" spans="1:20" ht="27.75" customHeight="1" thickBot="1" x14ac:dyDescent="0.3">
      <c r="A12" s="216"/>
      <c r="B12" s="1311"/>
      <c r="C12" s="1311"/>
      <c r="D12" s="1311"/>
      <c r="E12" s="1125"/>
      <c r="F12" s="1125"/>
      <c r="G12" s="1349"/>
      <c r="H12" s="1350"/>
      <c r="I12" s="1350"/>
      <c r="J12" s="1350"/>
      <c r="K12" s="1351"/>
      <c r="L12" s="1345"/>
      <c r="M12" s="1349"/>
      <c r="N12" s="1351"/>
      <c r="O12" s="1311"/>
      <c r="P12" s="1336"/>
      <c r="Q12" s="1100" t="s">
        <v>670</v>
      </c>
      <c r="R12" s="1102"/>
      <c r="S12" s="1097" t="s">
        <v>671</v>
      </c>
      <c r="T12" s="1099"/>
    </row>
    <row r="13" spans="1:20" ht="109.5" customHeight="1" thickBot="1" x14ac:dyDescent="0.3">
      <c r="A13" s="216"/>
      <c r="B13" s="1347"/>
      <c r="C13" s="1347"/>
      <c r="D13" s="1347"/>
      <c r="E13" s="1112"/>
      <c r="F13" s="1112"/>
      <c r="G13" s="310" t="s">
        <v>672</v>
      </c>
      <c r="H13" s="311" t="s">
        <v>228</v>
      </c>
      <c r="I13" s="311" t="s">
        <v>673</v>
      </c>
      <c r="J13" s="312" t="s">
        <v>674</v>
      </c>
      <c r="K13" s="313" t="s">
        <v>231</v>
      </c>
      <c r="L13" s="1110"/>
      <c r="M13" s="314" t="s">
        <v>675</v>
      </c>
      <c r="N13" s="315" t="s">
        <v>676</v>
      </c>
      <c r="O13" s="1347"/>
      <c r="P13" s="1296"/>
      <c r="Q13" s="316" t="s">
        <v>677</v>
      </c>
      <c r="R13" s="317" t="s">
        <v>678</v>
      </c>
      <c r="S13" s="318" t="s">
        <v>677</v>
      </c>
      <c r="T13" s="317" t="s">
        <v>678</v>
      </c>
    </row>
    <row r="14" spans="1:20" ht="15" customHeight="1" x14ac:dyDescent="0.25">
      <c r="A14" s="216"/>
      <c r="B14" s="524">
        <v>1</v>
      </c>
      <c r="C14" s="319">
        <v>2</v>
      </c>
      <c r="D14" s="319">
        <v>3</v>
      </c>
      <c r="E14" s="319">
        <v>4</v>
      </c>
      <c r="F14" s="320">
        <v>5</v>
      </c>
      <c r="G14" s="600">
        <v>6</v>
      </c>
      <c r="H14" s="601">
        <v>7</v>
      </c>
      <c r="I14" s="601">
        <v>8</v>
      </c>
      <c r="J14" s="601">
        <v>9</v>
      </c>
      <c r="K14" s="602">
        <v>10</v>
      </c>
      <c r="L14" s="321">
        <v>11</v>
      </c>
      <c r="M14" s="319">
        <v>12</v>
      </c>
      <c r="N14" s="319">
        <v>13</v>
      </c>
      <c r="O14" s="319">
        <v>14</v>
      </c>
      <c r="P14" s="320">
        <v>15</v>
      </c>
      <c r="Q14" s="322" t="s">
        <v>679</v>
      </c>
      <c r="R14" s="323" t="s">
        <v>680</v>
      </c>
      <c r="S14" s="323" t="s">
        <v>681</v>
      </c>
      <c r="T14" s="324" t="s">
        <v>682</v>
      </c>
    </row>
    <row r="15" spans="1:20" ht="48" customHeight="1" x14ac:dyDescent="0.25">
      <c r="A15" s="216"/>
      <c r="B15" s="449">
        <v>0</v>
      </c>
      <c r="C15" s="499" t="s">
        <v>92</v>
      </c>
      <c r="D15" s="441" t="s">
        <v>93</v>
      </c>
      <c r="E15" s="396">
        <f>SUM(E16:E21)</f>
        <v>236.25809999999998</v>
      </c>
      <c r="F15" s="550" t="s">
        <v>190</v>
      </c>
      <c r="G15" s="396">
        <f>SUM(G16:G21)</f>
        <v>79.994100000000003</v>
      </c>
      <c r="H15" s="603">
        <f>SUM(H16:H21)</f>
        <v>0</v>
      </c>
      <c r="I15" s="603">
        <f>SUM(I16:I21)</f>
        <v>0</v>
      </c>
      <c r="J15" s="396">
        <f>SUM(J16:J21)</f>
        <v>78.343100000000007</v>
      </c>
      <c r="K15" s="603">
        <f>SUM(K16:K21)</f>
        <v>1.6509999999999998</v>
      </c>
      <c r="L15" s="440">
        <f>L16+L17+L18+L19+L20+L21</f>
        <v>117.69426666666666</v>
      </c>
      <c r="M15" s="441" t="s">
        <v>190</v>
      </c>
      <c r="N15" s="440">
        <f>N16+N17+N18+N19+N20+N21</f>
        <v>125.75576666666667</v>
      </c>
      <c r="O15" s="441" t="s">
        <v>190</v>
      </c>
      <c r="P15" s="441" t="s">
        <v>190</v>
      </c>
      <c r="Q15" s="396">
        <f>SUM(Q16:Q21)</f>
        <v>0</v>
      </c>
      <c r="R15" s="396">
        <f>SUM(R16:R21)</f>
        <v>17.433</v>
      </c>
      <c r="S15" s="405">
        <f>SUM(S16:S21)</f>
        <v>2.25</v>
      </c>
      <c r="T15" s="405">
        <f>SUM(T16:T21)</f>
        <v>4.8499999999999996</v>
      </c>
    </row>
    <row r="16" spans="1:20" ht="42" customHeight="1" x14ac:dyDescent="0.25">
      <c r="A16" s="216"/>
      <c r="B16" s="443" t="s">
        <v>94</v>
      </c>
      <c r="C16" s="451" t="s">
        <v>95</v>
      </c>
      <c r="D16" s="444" t="s">
        <v>93</v>
      </c>
      <c r="E16" s="326">
        <f>E23</f>
        <v>0</v>
      </c>
      <c r="F16" s="444" t="s">
        <v>190</v>
      </c>
      <c r="G16" s="326">
        <f t="shared" ref="G16:L16" si="0">G23</f>
        <v>0</v>
      </c>
      <c r="H16" s="619">
        <f t="shared" si="0"/>
        <v>0</v>
      </c>
      <c r="I16" s="619">
        <f t="shared" si="0"/>
        <v>0</v>
      </c>
      <c r="J16" s="326">
        <f t="shared" si="0"/>
        <v>0</v>
      </c>
      <c r="K16" s="619">
        <f t="shared" si="0"/>
        <v>0</v>
      </c>
      <c r="L16" s="423">
        <f t="shared" si="0"/>
        <v>0</v>
      </c>
      <c r="M16" s="444" t="s">
        <v>190</v>
      </c>
      <c r="N16" s="423">
        <f>N23</f>
        <v>0</v>
      </c>
      <c r="O16" s="444" t="s">
        <v>190</v>
      </c>
      <c r="P16" s="444" t="s">
        <v>190</v>
      </c>
      <c r="Q16" s="619">
        <f>Q23</f>
        <v>0</v>
      </c>
      <c r="R16" s="619">
        <f>R23</f>
        <v>3.35</v>
      </c>
      <c r="S16" s="619">
        <f>S23</f>
        <v>0</v>
      </c>
      <c r="T16" s="619">
        <f>T23</f>
        <v>0.8</v>
      </c>
    </row>
    <row r="17" spans="1:20" ht="42" customHeight="1" x14ac:dyDescent="0.25">
      <c r="A17" s="216"/>
      <c r="B17" s="443" t="s">
        <v>96</v>
      </c>
      <c r="C17" s="451" t="s">
        <v>97</v>
      </c>
      <c r="D17" s="444" t="s">
        <v>93</v>
      </c>
      <c r="E17" s="326">
        <f>E36</f>
        <v>50.9041</v>
      </c>
      <c r="F17" s="444" t="s">
        <v>190</v>
      </c>
      <c r="G17" s="326">
        <f t="shared" ref="G17:L17" si="1">G36</f>
        <v>32.418000000000006</v>
      </c>
      <c r="H17" s="619">
        <f t="shared" si="1"/>
        <v>0</v>
      </c>
      <c r="I17" s="619">
        <f t="shared" si="1"/>
        <v>0</v>
      </c>
      <c r="J17" s="326">
        <f t="shared" si="1"/>
        <v>32.418000000000006</v>
      </c>
      <c r="K17" s="619">
        <f t="shared" si="1"/>
        <v>0</v>
      </c>
      <c r="L17" s="423">
        <f t="shared" si="1"/>
        <v>26.181666666666668</v>
      </c>
      <c r="M17" s="444" t="s">
        <v>190</v>
      </c>
      <c r="N17" s="423">
        <f>N36</f>
        <v>26.181666666666668</v>
      </c>
      <c r="O17" s="444" t="s">
        <v>190</v>
      </c>
      <c r="P17" s="444" t="s">
        <v>190</v>
      </c>
      <c r="Q17" s="326">
        <f>Q36</f>
        <v>0</v>
      </c>
      <c r="R17" s="326">
        <f>R36</f>
        <v>0</v>
      </c>
      <c r="S17" s="326">
        <f>S36</f>
        <v>2.25</v>
      </c>
      <c r="T17" s="326">
        <f>T36</f>
        <v>2.25</v>
      </c>
    </row>
    <row r="18" spans="1:20" ht="42" customHeight="1" x14ac:dyDescent="0.25">
      <c r="A18" s="216"/>
      <c r="B18" s="443" t="s">
        <v>98</v>
      </c>
      <c r="C18" s="451" t="s">
        <v>99</v>
      </c>
      <c r="D18" s="444" t="s">
        <v>93</v>
      </c>
      <c r="E18" s="639">
        <f>E66</f>
        <v>0</v>
      </c>
      <c r="F18" s="444" t="s">
        <v>190</v>
      </c>
      <c r="G18" s="639">
        <f>G66</f>
        <v>0</v>
      </c>
      <c r="H18" s="639">
        <f t="shared" ref="H18:N18" si="2">H66</f>
        <v>0</v>
      </c>
      <c r="I18" s="639">
        <f t="shared" si="2"/>
        <v>0</v>
      </c>
      <c r="J18" s="639">
        <f t="shared" si="2"/>
        <v>0</v>
      </c>
      <c r="K18" s="639">
        <f t="shared" si="2"/>
        <v>0</v>
      </c>
      <c r="L18" s="639">
        <f t="shared" si="2"/>
        <v>0</v>
      </c>
      <c r="M18" s="444" t="s">
        <v>190</v>
      </c>
      <c r="N18" s="639">
        <f t="shared" si="2"/>
        <v>0</v>
      </c>
      <c r="O18" s="444" t="s">
        <v>190</v>
      </c>
      <c r="P18" s="444" t="s">
        <v>190</v>
      </c>
      <c r="Q18" s="619">
        <f>Q66</f>
        <v>0</v>
      </c>
      <c r="R18" s="619">
        <f>R66</f>
        <v>0</v>
      </c>
      <c r="S18" s="619">
        <f>S66</f>
        <v>0</v>
      </c>
      <c r="T18" s="619">
        <f>T66</f>
        <v>0</v>
      </c>
    </row>
    <row r="19" spans="1:20" ht="42" customHeight="1" x14ac:dyDescent="0.25">
      <c r="A19" s="216"/>
      <c r="B19" s="443" t="s">
        <v>100</v>
      </c>
      <c r="C19" s="451" t="s">
        <v>101</v>
      </c>
      <c r="D19" s="444" t="s">
        <v>93</v>
      </c>
      <c r="E19" s="639">
        <f>E69</f>
        <v>177.654</v>
      </c>
      <c r="F19" s="444" t="s">
        <v>190</v>
      </c>
      <c r="G19" s="639">
        <f>G69</f>
        <v>46.975999999999999</v>
      </c>
      <c r="H19" s="639">
        <f t="shared" ref="H19:N19" si="3">H69</f>
        <v>0</v>
      </c>
      <c r="I19" s="639">
        <f t="shared" si="3"/>
        <v>0</v>
      </c>
      <c r="J19" s="639">
        <f t="shared" si="3"/>
        <v>45.325000000000003</v>
      </c>
      <c r="K19" s="639">
        <f t="shared" si="3"/>
        <v>1.6509999999999998</v>
      </c>
      <c r="L19" s="639">
        <f t="shared" si="3"/>
        <v>90.095833333333331</v>
      </c>
      <c r="M19" s="444" t="s">
        <v>190</v>
      </c>
      <c r="N19" s="639">
        <f t="shared" si="3"/>
        <v>98.974000000000004</v>
      </c>
      <c r="O19" s="444" t="s">
        <v>190</v>
      </c>
      <c r="P19" s="444" t="s">
        <v>190</v>
      </c>
      <c r="Q19" s="619">
        <f>Q69</f>
        <v>0</v>
      </c>
      <c r="R19" s="619">
        <f>R69</f>
        <v>14.083</v>
      </c>
      <c r="S19" s="619">
        <f>S69</f>
        <v>0</v>
      </c>
      <c r="T19" s="619">
        <f>T69</f>
        <v>1.8</v>
      </c>
    </row>
    <row r="20" spans="1:20" ht="42" customHeight="1" x14ac:dyDescent="0.25">
      <c r="A20" s="216"/>
      <c r="B20" s="443" t="s">
        <v>102</v>
      </c>
      <c r="C20" s="451" t="s">
        <v>103</v>
      </c>
      <c r="D20" s="444" t="s">
        <v>93</v>
      </c>
      <c r="E20" s="639">
        <f>E85</f>
        <v>0</v>
      </c>
      <c r="F20" s="444" t="s">
        <v>190</v>
      </c>
      <c r="G20" s="639">
        <f t="shared" ref="G20:K21" si="4">G85</f>
        <v>0</v>
      </c>
      <c r="H20" s="639">
        <f t="shared" si="4"/>
        <v>0</v>
      </c>
      <c r="I20" s="639">
        <f t="shared" si="4"/>
        <v>0</v>
      </c>
      <c r="J20" s="639">
        <f t="shared" si="4"/>
        <v>0</v>
      </c>
      <c r="K20" s="639">
        <f t="shared" si="4"/>
        <v>0</v>
      </c>
      <c r="L20" s="639">
        <v>0</v>
      </c>
      <c r="M20" s="444" t="s">
        <v>190</v>
      </c>
      <c r="N20" s="639">
        <v>0</v>
      </c>
      <c r="O20" s="444" t="s">
        <v>190</v>
      </c>
      <c r="P20" s="444" t="s">
        <v>190</v>
      </c>
      <c r="Q20" s="619">
        <f t="shared" ref="Q20:T21" si="5">Q85</f>
        <v>0</v>
      </c>
      <c r="R20" s="619">
        <f t="shared" si="5"/>
        <v>0</v>
      </c>
      <c r="S20" s="619">
        <f t="shared" si="5"/>
        <v>0</v>
      </c>
      <c r="T20" s="619">
        <f t="shared" si="5"/>
        <v>0</v>
      </c>
    </row>
    <row r="21" spans="1:20" ht="42" customHeight="1" x14ac:dyDescent="0.25">
      <c r="A21" s="216"/>
      <c r="B21" s="443" t="s">
        <v>104</v>
      </c>
      <c r="C21" s="451" t="s">
        <v>105</v>
      </c>
      <c r="D21" s="444" t="s">
        <v>93</v>
      </c>
      <c r="E21" s="423">
        <f>E86</f>
        <v>7.7</v>
      </c>
      <c r="F21" s="444" t="s">
        <v>190</v>
      </c>
      <c r="G21" s="423">
        <f t="shared" si="4"/>
        <v>0.60009999999999997</v>
      </c>
      <c r="H21" s="639">
        <f t="shared" si="4"/>
        <v>0</v>
      </c>
      <c r="I21" s="639">
        <f t="shared" si="4"/>
        <v>0</v>
      </c>
      <c r="J21" s="423">
        <f t="shared" si="4"/>
        <v>0.60009999999999997</v>
      </c>
      <c r="K21" s="639">
        <f t="shared" si="4"/>
        <v>0</v>
      </c>
      <c r="L21" s="423">
        <f>L86</f>
        <v>1.4167666666666667</v>
      </c>
      <c r="M21" s="444" t="s">
        <v>190</v>
      </c>
      <c r="N21" s="423">
        <f>N86</f>
        <v>0.60009999999999997</v>
      </c>
      <c r="O21" s="444" t="s">
        <v>190</v>
      </c>
      <c r="P21" s="444" t="s">
        <v>190</v>
      </c>
      <c r="Q21" s="619">
        <f t="shared" si="5"/>
        <v>0</v>
      </c>
      <c r="R21" s="619">
        <f t="shared" si="5"/>
        <v>0</v>
      </c>
      <c r="S21" s="619">
        <f t="shared" si="5"/>
        <v>0</v>
      </c>
      <c r="T21" s="619">
        <f t="shared" si="5"/>
        <v>0</v>
      </c>
    </row>
    <row r="22" spans="1:20" ht="48" customHeight="1" x14ac:dyDescent="0.25">
      <c r="A22" s="216"/>
      <c r="B22" s="394" t="s">
        <v>106</v>
      </c>
      <c r="C22" s="591" t="s">
        <v>107</v>
      </c>
      <c r="D22" s="550" t="s">
        <v>93</v>
      </c>
      <c r="E22" s="604">
        <f>E23+E36+E66+E69+E85+E86</f>
        <v>236.25809999999998</v>
      </c>
      <c r="F22" s="550" t="s">
        <v>190</v>
      </c>
      <c r="G22" s="604">
        <f t="shared" ref="G22:L22" si="6">G23+G36+G66+G69+G85+G86</f>
        <v>79.994100000000003</v>
      </c>
      <c r="H22" s="605">
        <f t="shared" si="6"/>
        <v>0</v>
      </c>
      <c r="I22" s="605">
        <f t="shared" si="6"/>
        <v>0</v>
      </c>
      <c r="J22" s="604">
        <f t="shared" si="6"/>
        <v>78.343100000000007</v>
      </c>
      <c r="K22" s="605">
        <f t="shared" si="6"/>
        <v>1.6509999999999998</v>
      </c>
      <c r="L22" s="551">
        <f t="shared" si="6"/>
        <v>117.69426666666666</v>
      </c>
      <c r="M22" s="606" t="s">
        <v>190</v>
      </c>
      <c r="N22" s="551">
        <f>N23+N36+N86+N66+N69+N85</f>
        <v>125.75576666666667</v>
      </c>
      <c r="O22" s="606" t="s">
        <v>190</v>
      </c>
      <c r="P22" s="606" t="s">
        <v>190</v>
      </c>
      <c r="Q22" s="604">
        <f>Q48</f>
        <v>0</v>
      </c>
      <c r="R22" s="604">
        <f>R48</f>
        <v>0</v>
      </c>
      <c r="S22" s="604">
        <f>S36</f>
        <v>2.25</v>
      </c>
      <c r="T22" s="551">
        <f>T36</f>
        <v>2.25</v>
      </c>
    </row>
    <row r="23" spans="1:20" ht="48" customHeight="1" x14ac:dyDescent="0.25">
      <c r="A23" s="216"/>
      <c r="B23" s="440" t="s">
        <v>108</v>
      </c>
      <c r="C23" s="500" t="s">
        <v>109</v>
      </c>
      <c r="D23" s="441" t="s">
        <v>93</v>
      </c>
      <c r="E23" s="607">
        <f>E29</f>
        <v>0</v>
      </c>
      <c r="F23" s="550" t="s">
        <v>190</v>
      </c>
      <c r="G23" s="607">
        <f t="shared" ref="G23:K24" si="7">G24+G25</f>
        <v>0</v>
      </c>
      <c r="H23" s="607">
        <f t="shared" si="7"/>
        <v>0</v>
      </c>
      <c r="I23" s="607">
        <f t="shared" si="7"/>
        <v>0</v>
      </c>
      <c r="J23" s="607">
        <f t="shared" si="7"/>
        <v>0</v>
      </c>
      <c r="K23" s="607">
        <f t="shared" si="7"/>
        <v>0</v>
      </c>
      <c r="L23" s="607">
        <f>L24+L29+L32+L33</f>
        <v>0</v>
      </c>
      <c r="M23" s="606" t="s">
        <v>190</v>
      </c>
      <c r="N23" s="607">
        <f>N24+N29+N32+N33</f>
        <v>0</v>
      </c>
      <c r="O23" s="606" t="s">
        <v>190</v>
      </c>
      <c r="P23" s="606" t="s">
        <v>190</v>
      </c>
      <c r="Q23" s="408">
        <f>Q24+Q29+Q32+Q33</f>
        <v>0</v>
      </c>
      <c r="R23" s="408">
        <f>R24+R29+R32+R33</f>
        <v>3.35</v>
      </c>
      <c r="S23" s="408">
        <f>S24+S29+S32+S33</f>
        <v>0</v>
      </c>
      <c r="T23" s="408">
        <f>T24+T29+T32+T33</f>
        <v>0.8</v>
      </c>
    </row>
    <row r="24" spans="1:20" ht="48" customHeight="1" x14ac:dyDescent="0.25">
      <c r="A24" s="216"/>
      <c r="B24" s="445" t="s">
        <v>110</v>
      </c>
      <c r="C24" s="500" t="s">
        <v>111</v>
      </c>
      <c r="D24" s="441" t="s">
        <v>93</v>
      </c>
      <c r="E24" s="607">
        <v>0</v>
      </c>
      <c r="F24" s="550" t="s">
        <v>190</v>
      </c>
      <c r="G24" s="607">
        <f t="shared" si="7"/>
        <v>0</v>
      </c>
      <c r="H24" s="607">
        <f t="shared" si="7"/>
        <v>0</v>
      </c>
      <c r="I24" s="607">
        <f t="shared" si="7"/>
        <v>0</v>
      </c>
      <c r="J24" s="607">
        <f t="shared" si="7"/>
        <v>0</v>
      </c>
      <c r="K24" s="607">
        <f t="shared" si="7"/>
        <v>0</v>
      </c>
      <c r="L24" s="607">
        <f>L25+L26+L27</f>
        <v>0</v>
      </c>
      <c r="M24" s="606" t="s">
        <v>190</v>
      </c>
      <c r="N24" s="607">
        <f>N25+N26+N27</f>
        <v>0</v>
      </c>
      <c r="O24" s="606" t="s">
        <v>190</v>
      </c>
      <c r="P24" s="606" t="s">
        <v>190</v>
      </c>
      <c r="Q24" s="408">
        <f>Q25+Q26+Q27</f>
        <v>0</v>
      </c>
      <c r="R24" s="408">
        <f>R25+R26+R27</f>
        <v>0</v>
      </c>
      <c r="S24" s="408">
        <f>S25+S26+S27</f>
        <v>0</v>
      </c>
      <c r="T24" s="408">
        <f>T25+T26+T27</f>
        <v>0</v>
      </c>
    </row>
    <row r="25" spans="1:20" ht="42" customHeight="1" x14ac:dyDescent="0.25">
      <c r="A25" s="216"/>
      <c r="B25" s="446" t="s">
        <v>112</v>
      </c>
      <c r="C25" s="501" t="s">
        <v>113</v>
      </c>
      <c r="D25" s="72" t="s">
        <v>93</v>
      </c>
      <c r="E25" s="608">
        <v>0</v>
      </c>
      <c r="F25" s="72" t="s">
        <v>190</v>
      </c>
      <c r="G25" s="608">
        <v>0</v>
      </c>
      <c r="H25" s="608">
        <v>0</v>
      </c>
      <c r="I25" s="608">
        <v>0</v>
      </c>
      <c r="J25" s="608">
        <v>0</v>
      </c>
      <c r="K25" s="608">
        <v>0</v>
      </c>
      <c r="L25" s="608">
        <v>0</v>
      </c>
      <c r="M25" s="72" t="s">
        <v>190</v>
      </c>
      <c r="N25" s="608">
        <v>0</v>
      </c>
      <c r="O25" s="72" t="s">
        <v>190</v>
      </c>
      <c r="P25" s="72" t="s">
        <v>190</v>
      </c>
      <c r="Q25" s="608">
        <v>0</v>
      </c>
      <c r="R25" s="608">
        <v>0</v>
      </c>
      <c r="S25" s="608">
        <v>0</v>
      </c>
      <c r="T25" s="608">
        <v>0</v>
      </c>
    </row>
    <row r="26" spans="1:20" ht="42" customHeight="1" x14ac:dyDescent="0.25">
      <c r="A26" s="216"/>
      <c r="B26" s="446" t="s">
        <v>114</v>
      </c>
      <c r="C26" s="501" t="s">
        <v>115</v>
      </c>
      <c r="D26" s="72" t="s">
        <v>93</v>
      </c>
      <c r="E26" s="608">
        <v>0</v>
      </c>
      <c r="F26" s="72" t="s">
        <v>190</v>
      </c>
      <c r="G26" s="608">
        <v>0</v>
      </c>
      <c r="H26" s="608">
        <v>0</v>
      </c>
      <c r="I26" s="608">
        <v>0</v>
      </c>
      <c r="J26" s="608">
        <v>0</v>
      </c>
      <c r="K26" s="608">
        <v>0</v>
      </c>
      <c r="L26" s="608">
        <v>0</v>
      </c>
      <c r="M26" s="72" t="s">
        <v>190</v>
      </c>
      <c r="N26" s="608">
        <v>0</v>
      </c>
      <c r="O26" s="72" t="s">
        <v>190</v>
      </c>
      <c r="P26" s="72" t="s">
        <v>190</v>
      </c>
      <c r="Q26" s="608">
        <v>0</v>
      </c>
      <c r="R26" s="608">
        <v>0</v>
      </c>
      <c r="S26" s="608">
        <v>0</v>
      </c>
      <c r="T26" s="608">
        <v>0</v>
      </c>
    </row>
    <row r="27" spans="1:20" ht="42" customHeight="1" x14ac:dyDescent="0.25">
      <c r="A27" s="216"/>
      <c r="B27" s="446" t="s">
        <v>116</v>
      </c>
      <c r="C27" s="501" t="s">
        <v>117</v>
      </c>
      <c r="D27" s="72" t="s">
        <v>93</v>
      </c>
      <c r="E27" s="608">
        <v>0</v>
      </c>
      <c r="F27" s="72" t="s">
        <v>190</v>
      </c>
      <c r="G27" s="608">
        <v>0</v>
      </c>
      <c r="H27" s="608">
        <v>0</v>
      </c>
      <c r="I27" s="608">
        <v>0</v>
      </c>
      <c r="J27" s="608">
        <v>0</v>
      </c>
      <c r="K27" s="608">
        <v>0</v>
      </c>
      <c r="L27" s="608">
        <v>0</v>
      </c>
      <c r="M27" s="72" t="s">
        <v>190</v>
      </c>
      <c r="N27" s="608">
        <v>0</v>
      </c>
      <c r="O27" s="72" t="s">
        <v>190</v>
      </c>
      <c r="P27" s="72" t="s">
        <v>190</v>
      </c>
      <c r="Q27" s="608">
        <v>0</v>
      </c>
      <c r="R27" s="608">
        <v>0</v>
      </c>
      <c r="S27" s="608">
        <v>0</v>
      </c>
      <c r="T27" s="608">
        <v>0</v>
      </c>
    </row>
    <row r="28" spans="1:20" ht="33" customHeight="1" x14ac:dyDescent="0.25">
      <c r="B28" s="963" t="s">
        <v>116</v>
      </c>
      <c r="C28" s="399" t="s">
        <v>1738</v>
      </c>
      <c r="D28" s="76" t="s">
        <v>1740</v>
      </c>
      <c r="E28" s="645">
        <f>'С № 2'!V33</f>
        <v>1.33</v>
      </c>
      <c r="F28" s="645" t="s">
        <v>1837</v>
      </c>
      <c r="G28" s="645">
        <f>SUM(H28:K28)</f>
        <v>0.17100000000000001</v>
      </c>
      <c r="H28" s="645"/>
      <c r="I28" s="645"/>
      <c r="J28" s="645">
        <f>'С № 2'!BV33</f>
        <v>0</v>
      </c>
      <c r="K28" s="645">
        <f>'С № 4'!BV34</f>
        <v>0.17100000000000001</v>
      </c>
      <c r="L28" s="645">
        <f>'С № 4'!BS33</f>
        <v>1.1083333333333334</v>
      </c>
      <c r="M28" s="1009">
        <v>2021</v>
      </c>
      <c r="N28" s="645">
        <f>'С № 4'!BS33</f>
        <v>1.1083333333333334</v>
      </c>
      <c r="O28" s="645" t="s">
        <v>800</v>
      </c>
      <c r="P28" s="645" t="s">
        <v>190</v>
      </c>
      <c r="Q28" s="645" t="s">
        <v>190</v>
      </c>
      <c r="R28" s="645">
        <f>'С № 4'!BV34</f>
        <v>0.17100000000000001</v>
      </c>
      <c r="S28" s="645" t="s">
        <v>190</v>
      </c>
      <c r="T28" s="645" t="s">
        <v>190</v>
      </c>
    </row>
    <row r="29" spans="1:20" ht="48" customHeight="1" x14ac:dyDescent="0.25">
      <c r="A29" s="216"/>
      <c r="B29" s="440" t="s">
        <v>118</v>
      </c>
      <c r="C29" s="500" t="s">
        <v>119</v>
      </c>
      <c r="D29" s="440" t="s">
        <v>93</v>
      </c>
      <c r="E29" s="607">
        <f>E30+E31</f>
        <v>0</v>
      </c>
      <c r="F29" s="440" t="s">
        <v>190</v>
      </c>
      <c r="G29" s="607">
        <f t="shared" ref="G29:L29" si="8">G30+G31</f>
        <v>0</v>
      </c>
      <c r="H29" s="607">
        <f t="shared" si="8"/>
        <v>0</v>
      </c>
      <c r="I29" s="607">
        <f t="shared" si="8"/>
        <v>0</v>
      </c>
      <c r="J29" s="607">
        <f t="shared" si="8"/>
        <v>0</v>
      </c>
      <c r="K29" s="607">
        <f t="shared" si="8"/>
        <v>0</v>
      </c>
      <c r="L29" s="607">
        <f t="shared" si="8"/>
        <v>0</v>
      </c>
      <c r="M29" s="440" t="s">
        <v>190</v>
      </c>
      <c r="N29" s="607">
        <f>N30+N31</f>
        <v>0</v>
      </c>
      <c r="O29" s="440" t="s">
        <v>190</v>
      </c>
      <c r="P29" s="440" t="s">
        <v>190</v>
      </c>
      <c r="Q29" s="607">
        <v>0</v>
      </c>
      <c r="R29" s="607">
        <v>0</v>
      </c>
      <c r="S29" s="607">
        <v>0</v>
      </c>
      <c r="T29" s="607">
        <v>0</v>
      </c>
    </row>
    <row r="30" spans="1:20" ht="42" customHeight="1" x14ac:dyDescent="0.25">
      <c r="A30" s="216"/>
      <c r="B30" s="447" t="s">
        <v>120</v>
      </c>
      <c r="C30" s="501" t="s">
        <v>121</v>
      </c>
      <c r="D30" s="72" t="s">
        <v>93</v>
      </c>
      <c r="E30" s="608">
        <v>0</v>
      </c>
      <c r="F30" s="72" t="s">
        <v>190</v>
      </c>
      <c r="G30" s="608">
        <v>0</v>
      </c>
      <c r="H30" s="608">
        <v>0</v>
      </c>
      <c r="I30" s="608">
        <v>0</v>
      </c>
      <c r="J30" s="608">
        <v>0</v>
      </c>
      <c r="K30" s="608">
        <v>0</v>
      </c>
      <c r="L30" s="608">
        <v>0</v>
      </c>
      <c r="M30" s="72" t="s">
        <v>190</v>
      </c>
      <c r="N30" s="608">
        <v>0</v>
      </c>
      <c r="O30" s="72" t="s">
        <v>190</v>
      </c>
      <c r="P30" s="72" t="s">
        <v>190</v>
      </c>
      <c r="Q30" s="608">
        <v>0</v>
      </c>
      <c r="R30" s="608">
        <v>0</v>
      </c>
      <c r="S30" s="608">
        <v>0</v>
      </c>
      <c r="T30" s="608">
        <v>0</v>
      </c>
    </row>
    <row r="31" spans="1:20" ht="42" customHeight="1" x14ac:dyDescent="0.25">
      <c r="A31" s="216"/>
      <c r="B31" s="446" t="s">
        <v>122</v>
      </c>
      <c r="C31" s="501" t="s">
        <v>123</v>
      </c>
      <c r="D31" s="72" t="s">
        <v>93</v>
      </c>
      <c r="E31" s="608">
        <v>0</v>
      </c>
      <c r="F31" s="72" t="s">
        <v>190</v>
      </c>
      <c r="G31" s="608">
        <v>0</v>
      </c>
      <c r="H31" s="608">
        <v>0</v>
      </c>
      <c r="I31" s="608">
        <v>0</v>
      </c>
      <c r="J31" s="608">
        <v>0</v>
      </c>
      <c r="K31" s="608">
        <v>0</v>
      </c>
      <c r="L31" s="608">
        <v>0</v>
      </c>
      <c r="M31" s="72" t="s">
        <v>190</v>
      </c>
      <c r="N31" s="608">
        <v>0</v>
      </c>
      <c r="O31" s="72" t="s">
        <v>190</v>
      </c>
      <c r="P31" s="72" t="s">
        <v>190</v>
      </c>
      <c r="Q31" s="608">
        <v>0</v>
      </c>
      <c r="R31" s="608">
        <v>0</v>
      </c>
      <c r="S31" s="608">
        <v>0</v>
      </c>
      <c r="T31" s="608">
        <v>0</v>
      </c>
    </row>
    <row r="32" spans="1:20" ht="48" customHeight="1" x14ac:dyDescent="0.25">
      <c r="A32" s="216"/>
      <c r="B32" s="440" t="s">
        <v>124</v>
      </c>
      <c r="C32" s="499" t="s">
        <v>125</v>
      </c>
      <c r="D32" s="440" t="s">
        <v>93</v>
      </c>
      <c r="E32" s="607">
        <v>0</v>
      </c>
      <c r="F32" s="440" t="s">
        <v>190</v>
      </c>
      <c r="G32" s="607">
        <v>0</v>
      </c>
      <c r="H32" s="607">
        <v>0</v>
      </c>
      <c r="I32" s="607">
        <v>0</v>
      </c>
      <c r="J32" s="607">
        <v>0</v>
      </c>
      <c r="K32" s="607">
        <v>0</v>
      </c>
      <c r="L32" s="607">
        <v>0</v>
      </c>
      <c r="M32" s="440" t="s">
        <v>190</v>
      </c>
      <c r="N32" s="607">
        <v>0</v>
      </c>
      <c r="O32" s="440" t="s">
        <v>190</v>
      </c>
      <c r="P32" s="440" t="s">
        <v>190</v>
      </c>
      <c r="Q32" s="607">
        <v>0</v>
      </c>
      <c r="R32" s="607">
        <v>0</v>
      </c>
      <c r="S32" s="607">
        <v>0</v>
      </c>
      <c r="T32" s="607">
        <v>0</v>
      </c>
    </row>
    <row r="33" spans="1:21" ht="48" customHeight="1" x14ac:dyDescent="0.25">
      <c r="A33" s="216"/>
      <c r="B33" s="408" t="s">
        <v>126</v>
      </c>
      <c r="C33" s="499" t="s">
        <v>127</v>
      </c>
      <c r="D33" s="440" t="s">
        <v>93</v>
      </c>
      <c r="E33" s="607">
        <v>0</v>
      </c>
      <c r="F33" s="440" t="s">
        <v>190</v>
      </c>
      <c r="G33" s="607">
        <v>0</v>
      </c>
      <c r="H33" s="607">
        <v>0</v>
      </c>
      <c r="I33" s="607">
        <v>0</v>
      </c>
      <c r="J33" s="607">
        <v>0</v>
      </c>
      <c r="K33" s="607">
        <v>0</v>
      </c>
      <c r="L33" s="607">
        <v>0</v>
      </c>
      <c r="M33" s="440" t="s">
        <v>190</v>
      </c>
      <c r="N33" s="607">
        <v>0</v>
      </c>
      <c r="O33" s="440" t="s">
        <v>190</v>
      </c>
      <c r="P33" s="440" t="s">
        <v>190</v>
      </c>
      <c r="Q33" s="440">
        <f>Q34</f>
        <v>0</v>
      </c>
      <c r="R33" s="440">
        <f>R34</f>
        <v>3.35</v>
      </c>
      <c r="S33" s="440">
        <f>S34</f>
        <v>0</v>
      </c>
      <c r="T33" s="440">
        <f>T34</f>
        <v>0.8</v>
      </c>
    </row>
    <row r="34" spans="1:21" s="635" customFormat="1" ht="42" customHeight="1" x14ac:dyDescent="0.25">
      <c r="A34" s="631"/>
      <c r="B34" s="477" t="s">
        <v>283</v>
      </c>
      <c r="C34" s="632" t="s">
        <v>284</v>
      </c>
      <c r="D34" s="448" t="s">
        <v>93</v>
      </c>
      <c r="E34" s="633">
        <v>0</v>
      </c>
      <c r="F34" s="448" t="s">
        <v>190</v>
      </c>
      <c r="G34" s="633">
        <v>0</v>
      </c>
      <c r="H34" s="633" t="s">
        <v>190</v>
      </c>
      <c r="I34" s="633" t="s">
        <v>190</v>
      </c>
      <c r="J34" s="633">
        <v>0</v>
      </c>
      <c r="K34" s="633" t="s">
        <v>190</v>
      </c>
      <c r="L34" s="633">
        <v>0</v>
      </c>
      <c r="M34" s="448" t="s">
        <v>190</v>
      </c>
      <c r="N34" s="636">
        <v>0</v>
      </c>
      <c r="O34" s="448" t="s">
        <v>190</v>
      </c>
      <c r="P34" s="448" t="s">
        <v>190</v>
      </c>
      <c r="Q34" s="427">
        <f>SUBTOTAL(9,Q73:Q74)</f>
        <v>0</v>
      </c>
      <c r="R34" s="427">
        <f>SUBTOTAL(9,R73:R74)</f>
        <v>3.35</v>
      </c>
      <c r="S34" s="427">
        <f>SUBTOTAL(9,S73:S74)</f>
        <v>0</v>
      </c>
      <c r="T34" s="427">
        <f>SUBTOTAL(9,T73:T74)</f>
        <v>0.8</v>
      </c>
      <c r="U34" s="634"/>
    </row>
    <row r="35" spans="1:21" ht="42" customHeight="1" x14ac:dyDescent="0.25">
      <c r="A35" s="216"/>
      <c r="B35" s="421" t="s">
        <v>128</v>
      </c>
      <c r="C35" s="422" t="s">
        <v>129</v>
      </c>
      <c r="D35" s="444" t="s">
        <v>93</v>
      </c>
      <c r="E35" s="444" t="s">
        <v>190</v>
      </c>
      <c r="F35" s="444" t="s">
        <v>190</v>
      </c>
      <c r="G35" s="325">
        <v>0</v>
      </c>
      <c r="H35" s="325">
        <v>0</v>
      </c>
      <c r="I35" s="325">
        <v>0</v>
      </c>
      <c r="J35" s="325">
        <v>0</v>
      </c>
      <c r="K35" s="325">
        <v>0</v>
      </c>
      <c r="L35" s="325">
        <v>0</v>
      </c>
      <c r="M35" s="444" t="s">
        <v>190</v>
      </c>
      <c r="N35" s="327">
        <v>0</v>
      </c>
      <c r="O35" s="444" t="s">
        <v>190</v>
      </c>
      <c r="P35" s="444" t="s">
        <v>190</v>
      </c>
      <c r="Q35" s="444" t="s">
        <v>190</v>
      </c>
      <c r="R35" s="444" t="s">
        <v>190</v>
      </c>
      <c r="S35" s="444" t="s">
        <v>190</v>
      </c>
      <c r="T35" s="444" t="s">
        <v>190</v>
      </c>
    </row>
    <row r="36" spans="1:21" ht="48" customHeight="1" x14ac:dyDescent="0.25">
      <c r="A36" s="216"/>
      <c r="B36" s="394" t="s">
        <v>130</v>
      </c>
      <c r="C36" s="395" t="s">
        <v>131</v>
      </c>
      <c r="D36" s="441" t="s">
        <v>93</v>
      </c>
      <c r="E36" s="396">
        <f>E37+E48+E52+E63</f>
        <v>50.9041</v>
      </c>
      <c r="F36" s="441" t="s">
        <v>190</v>
      </c>
      <c r="G36" s="396">
        <f>G37+G48+G52</f>
        <v>32.418000000000006</v>
      </c>
      <c r="H36" s="637">
        <v>0</v>
      </c>
      <c r="I36" s="637">
        <v>0</v>
      </c>
      <c r="J36" s="396">
        <f>J37+J48+J52</f>
        <v>32.418000000000006</v>
      </c>
      <c r="K36" s="637">
        <v>0</v>
      </c>
      <c r="L36" s="405">
        <f>L37+L48+L52</f>
        <v>26.181666666666668</v>
      </c>
      <c r="M36" s="441" t="s">
        <v>190</v>
      </c>
      <c r="N36" s="405">
        <f>N37+N48+N52</f>
        <v>26.181666666666668</v>
      </c>
      <c r="O36" s="441" t="s">
        <v>190</v>
      </c>
      <c r="P36" s="441" t="s">
        <v>190</v>
      </c>
      <c r="Q36" s="396">
        <f>Q37</f>
        <v>0</v>
      </c>
      <c r="R36" s="396">
        <f>R37</f>
        <v>0</v>
      </c>
      <c r="S36" s="396">
        <f>S37</f>
        <v>2.25</v>
      </c>
      <c r="T36" s="396">
        <f>T37</f>
        <v>2.25</v>
      </c>
    </row>
    <row r="37" spans="1:21" ht="48" customHeight="1" x14ac:dyDescent="0.25">
      <c r="A37" s="216"/>
      <c r="B37" s="394" t="s">
        <v>132</v>
      </c>
      <c r="C37" s="395" t="s">
        <v>133</v>
      </c>
      <c r="D37" s="394" t="s">
        <v>93</v>
      </c>
      <c r="E37" s="396">
        <f>SUBTOTAL(9,E38:E47)</f>
        <v>50.903999999999996</v>
      </c>
      <c r="F37" s="394" t="s">
        <v>190</v>
      </c>
      <c r="G37" s="396">
        <f>SUBTOTAL(9,G38:G47)</f>
        <v>32.418000000000006</v>
      </c>
      <c r="H37" s="637" t="s">
        <v>190</v>
      </c>
      <c r="I37" s="637" t="s">
        <v>190</v>
      </c>
      <c r="J37" s="396">
        <f>SUBTOTAL(9,J38:J47)</f>
        <v>32.418000000000006</v>
      </c>
      <c r="K37" s="637" t="s">
        <v>190</v>
      </c>
      <c r="L37" s="396">
        <f>SUBTOTAL(9,L38:L47)</f>
        <v>26.181666666666668</v>
      </c>
      <c r="M37" s="441" t="s">
        <v>190</v>
      </c>
      <c r="N37" s="396">
        <f>SUBTOTAL(9,N38:N47)</f>
        <v>26.181666666666668</v>
      </c>
      <c r="O37" s="441" t="s">
        <v>190</v>
      </c>
      <c r="P37" s="441" t="s">
        <v>190</v>
      </c>
      <c r="Q37" s="396">
        <f>SUBTOTAL(9,Q38:Q45)</f>
        <v>0</v>
      </c>
      <c r="R37" s="396">
        <f>SUBTOTAL(9,R38:R45)</f>
        <v>0</v>
      </c>
      <c r="S37" s="396">
        <f>SUBTOTAL(9,S38:S45)</f>
        <v>2.25</v>
      </c>
      <c r="T37" s="396">
        <f>SUBTOTAL(9,T38:T45)</f>
        <v>2.25</v>
      </c>
    </row>
    <row r="38" spans="1:21" ht="42" customHeight="1" x14ac:dyDescent="0.25">
      <c r="A38" s="216"/>
      <c r="B38" s="424" t="s">
        <v>134</v>
      </c>
      <c r="C38" s="425" t="s">
        <v>135</v>
      </c>
      <c r="D38" s="424" t="s">
        <v>93</v>
      </c>
      <c r="E38" s="426">
        <f>SUM(E39:E39)</f>
        <v>0</v>
      </c>
      <c r="F38" s="424" t="s">
        <v>190</v>
      </c>
      <c r="G38" s="426">
        <f>SUM(G39:G39)</f>
        <v>0</v>
      </c>
      <c r="H38" s="633" t="s">
        <v>190</v>
      </c>
      <c r="I38" s="633" t="s">
        <v>190</v>
      </c>
      <c r="J38" s="426">
        <f>SUM(J39:J39)</f>
        <v>0</v>
      </c>
      <c r="K38" s="633" t="s">
        <v>190</v>
      </c>
      <c r="L38" s="426">
        <f>SUM(L39:L39)</f>
        <v>0</v>
      </c>
      <c r="M38" s="532" t="s">
        <v>190</v>
      </c>
      <c r="N38" s="426">
        <f>SUM(N39:N39)</f>
        <v>0</v>
      </c>
      <c r="O38" s="532" t="s">
        <v>190</v>
      </c>
      <c r="P38" s="532" t="s">
        <v>190</v>
      </c>
      <c r="Q38" s="427">
        <f>SUM(Q39:Q39)</f>
        <v>0</v>
      </c>
      <c r="R38" s="427">
        <f>SUM(R39:R39)</f>
        <v>0</v>
      </c>
      <c r="S38" s="427">
        <f>SUM(S39:S39)</f>
        <v>0</v>
      </c>
      <c r="T38" s="427">
        <f>SUM(T39:T39)</f>
        <v>0</v>
      </c>
    </row>
    <row r="39" spans="1:21" hidden="1" x14ac:dyDescent="0.25">
      <c r="A39" s="216"/>
      <c r="B39" s="412"/>
      <c r="C39" s="538"/>
      <c r="D39" s="381"/>
      <c r="E39" s="413"/>
      <c r="F39" s="424" t="s">
        <v>190</v>
      </c>
      <c r="G39" s="329"/>
      <c r="H39" s="329"/>
      <c r="I39" s="329"/>
      <c r="J39" s="330"/>
      <c r="K39" s="407" t="s">
        <v>190</v>
      </c>
      <c r="L39" s="413"/>
      <c r="M39" s="539"/>
      <c r="N39" s="78"/>
      <c r="O39" s="611"/>
      <c r="P39" s="539"/>
      <c r="Q39" s="612"/>
      <c r="R39" s="612"/>
      <c r="S39" s="78"/>
      <c r="T39" s="78"/>
      <c r="U39" s="328"/>
    </row>
    <row r="40" spans="1:21" ht="31.5" x14ac:dyDescent="0.25">
      <c r="A40" s="216"/>
      <c r="B40" s="424" t="s">
        <v>139</v>
      </c>
      <c r="C40" s="425" t="s">
        <v>140</v>
      </c>
      <c r="D40" s="424" t="s">
        <v>93</v>
      </c>
      <c r="E40" s="426">
        <f t="shared" ref="E40:L40" si="9">SUBTOTAL(9,E41:E47)</f>
        <v>50.903999999999996</v>
      </c>
      <c r="F40" s="426">
        <f t="shared" si="9"/>
        <v>0</v>
      </c>
      <c r="G40" s="426">
        <f t="shared" si="9"/>
        <v>32.418000000000006</v>
      </c>
      <c r="H40" s="426">
        <f t="shared" si="9"/>
        <v>0</v>
      </c>
      <c r="I40" s="426">
        <f t="shared" si="9"/>
        <v>0</v>
      </c>
      <c r="J40" s="426">
        <f>SUBTOTAL(9,J41:J47)</f>
        <v>32.418000000000006</v>
      </c>
      <c r="K40" s="426">
        <f t="shared" si="9"/>
        <v>0</v>
      </c>
      <c r="L40" s="426">
        <f t="shared" si="9"/>
        <v>26.181666666666668</v>
      </c>
      <c r="M40" s="426" t="s">
        <v>190</v>
      </c>
      <c r="N40" s="426">
        <f>SUBTOTAL(9,N41:N47)</f>
        <v>26.181666666666668</v>
      </c>
      <c r="O40" s="424" t="s">
        <v>190</v>
      </c>
      <c r="P40" s="424" t="s">
        <v>190</v>
      </c>
      <c r="Q40" s="426">
        <f>SUBTOTAL(9,Q41:Q45)</f>
        <v>0</v>
      </c>
      <c r="R40" s="426">
        <f>SUBTOTAL(9,R41:R45)</f>
        <v>0</v>
      </c>
      <c r="S40" s="426">
        <f>SUBTOTAL(9,S41:S45)</f>
        <v>2.25</v>
      </c>
      <c r="T40" s="426">
        <f>SUBTOTAL(9,T41:T45)</f>
        <v>2.25</v>
      </c>
    </row>
    <row r="41" spans="1:21" ht="33" customHeight="1" x14ac:dyDescent="0.25">
      <c r="B41" s="76" t="s">
        <v>139</v>
      </c>
      <c r="C41" s="399" t="s">
        <v>737</v>
      </c>
      <c r="D41" s="76" t="s">
        <v>739</v>
      </c>
      <c r="E41" s="77">
        <f>'С № 2'!V46</f>
        <v>14.638999999999999</v>
      </c>
      <c r="F41" s="76" t="s">
        <v>798</v>
      </c>
      <c r="G41" s="76">
        <f>SUM(H41:K41)</f>
        <v>14.170999999999999</v>
      </c>
      <c r="H41" s="508" t="s">
        <v>190</v>
      </c>
      <c r="I41" s="508" t="s">
        <v>190</v>
      </c>
      <c r="J41" s="77">
        <f>'С № 2'!BV46</f>
        <v>14.170999999999999</v>
      </c>
      <c r="K41" s="508" t="s">
        <v>190</v>
      </c>
      <c r="L41" s="402">
        <f>'С № 4'!BS46</f>
        <v>11.809166666666666</v>
      </c>
      <c r="M41" s="626">
        <v>2021</v>
      </c>
      <c r="N41" s="402">
        <f>'С № 4'!BS46</f>
        <v>11.809166666666666</v>
      </c>
      <c r="O41" s="625" t="s">
        <v>649</v>
      </c>
      <c r="P41" s="76" t="s">
        <v>190</v>
      </c>
      <c r="Q41" s="76" t="s">
        <v>190</v>
      </c>
      <c r="R41" s="76" t="s">
        <v>190</v>
      </c>
      <c r="S41" s="77">
        <v>0.65</v>
      </c>
      <c r="T41" s="77">
        <v>0.65</v>
      </c>
    </row>
    <row r="42" spans="1:21" ht="33" customHeight="1" x14ac:dyDescent="0.25">
      <c r="B42" s="76" t="s">
        <v>139</v>
      </c>
      <c r="C42" s="399" t="s">
        <v>745</v>
      </c>
      <c r="D42" s="76" t="s">
        <v>751</v>
      </c>
      <c r="E42" s="77">
        <f>'С № 2'!V47</f>
        <v>11.441000000000001</v>
      </c>
      <c r="F42" s="76" t="s">
        <v>798</v>
      </c>
      <c r="G42" s="402">
        <f>SUM(H42:K42)</f>
        <v>11.441000000000001</v>
      </c>
      <c r="H42" s="508" t="s">
        <v>190</v>
      </c>
      <c r="I42" s="508" t="s">
        <v>190</v>
      </c>
      <c r="J42" s="77">
        <f>'С № 2'!BV47</f>
        <v>11.441000000000001</v>
      </c>
      <c r="K42" s="508" t="s">
        <v>190</v>
      </c>
      <c r="L42" s="402">
        <f>'С № 4'!BS47</f>
        <v>9.5341666666666676</v>
      </c>
      <c r="M42" s="626">
        <v>2022</v>
      </c>
      <c r="N42" s="402">
        <f>'С № 4'!BS47</f>
        <v>9.5341666666666676</v>
      </c>
      <c r="O42" s="625" t="s">
        <v>649</v>
      </c>
      <c r="P42" s="76" t="s">
        <v>190</v>
      </c>
      <c r="Q42" s="76" t="s">
        <v>190</v>
      </c>
      <c r="R42" s="76" t="s">
        <v>190</v>
      </c>
      <c r="S42" s="77">
        <v>0.4</v>
      </c>
      <c r="T42" s="77">
        <v>0.4</v>
      </c>
    </row>
    <row r="43" spans="1:21" ht="33" customHeight="1" x14ac:dyDescent="0.25">
      <c r="B43" s="76" t="s">
        <v>139</v>
      </c>
      <c r="C43" s="399" t="s">
        <v>748</v>
      </c>
      <c r="D43" s="76" t="s">
        <v>752</v>
      </c>
      <c r="E43" s="77">
        <f>'С № 2'!V48</f>
        <v>11.214</v>
      </c>
      <c r="F43" s="76" t="s">
        <v>798</v>
      </c>
      <c r="G43" s="402">
        <f>SUM(H43:K43)</f>
        <v>0</v>
      </c>
      <c r="H43" s="508" t="s">
        <v>190</v>
      </c>
      <c r="I43" s="508" t="s">
        <v>190</v>
      </c>
      <c r="J43" s="77">
        <f>'С № 2'!BV48</f>
        <v>0</v>
      </c>
      <c r="K43" s="508" t="s">
        <v>190</v>
      </c>
      <c r="L43" s="402">
        <f>'С № 4'!BS48</f>
        <v>0</v>
      </c>
      <c r="M43" s="626">
        <v>2023</v>
      </c>
      <c r="N43" s="402">
        <f>'С № 4'!BS48</f>
        <v>0</v>
      </c>
      <c r="O43" s="625" t="s">
        <v>649</v>
      </c>
      <c r="P43" s="76" t="s">
        <v>190</v>
      </c>
      <c r="Q43" s="76" t="s">
        <v>190</v>
      </c>
      <c r="R43" s="76" t="s">
        <v>190</v>
      </c>
      <c r="S43" s="77">
        <v>0.4</v>
      </c>
      <c r="T43" s="77">
        <v>0.4</v>
      </c>
    </row>
    <row r="44" spans="1:21" ht="33" customHeight="1" x14ac:dyDescent="0.25">
      <c r="B44" s="76" t="s">
        <v>139</v>
      </c>
      <c r="C44" s="399" t="s">
        <v>708</v>
      </c>
      <c r="D44" s="76" t="s">
        <v>784</v>
      </c>
      <c r="E44" s="77">
        <f>'С № 2'!V49</f>
        <v>4.4710000000000001</v>
      </c>
      <c r="F44" s="76" t="s">
        <v>798</v>
      </c>
      <c r="G44" s="76">
        <f>SUM(H44:K44)</f>
        <v>4.0209999999999999</v>
      </c>
      <c r="H44" s="508" t="s">
        <v>190</v>
      </c>
      <c r="I44" s="508" t="s">
        <v>190</v>
      </c>
      <c r="J44" s="77">
        <f>'С № 2'!BV49</f>
        <v>4.0209999999999999</v>
      </c>
      <c r="K44" s="508" t="s">
        <v>190</v>
      </c>
      <c r="L44" s="402">
        <f>'С № 4'!BS49</f>
        <v>3.3508333333333336</v>
      </c>
      <c r="M44" s="626">
        <v>2022</v>
      </c>
      <c r="N44" s="402">
        <f>'С № 4'!BS49</f>
        <v>3.3508333333333336</v>
      </c>
      <c r="O44" s="625" t="s">
        <v>649</v>
      </c>
      <c r="P44" s="76" t="s">
        <v>190</v>
      </c>
      <c r="Q44" s="76" t="s">
        <v>190</v>
      </c>
      <c r="R44" s="76" t="s">
        <v>190</v>
      </c>
      <c r="S44" s="77">
        <v>0.4</v>
      </c>
      <c r="T44" s="77">
        <v>0.4</v>
      </c>
    </row>
    <row r="45" spans="1:21" ht="33" customHeight="1" x14ac:dyDescent="0.25">
      <c r="B45" s="76" t="s">
        <v>139</v>
      </c>
      <c r="C45" s="399" t="s">
        <v>709</v>
      </c>
      <c r="D45" s="76" t="s">
        <v>785</v>
      </c>
      <c r="E45" s="77">
        <f>'С № 2'!V50</f>
        <v>2.3250000000000002</v>
      </c>
      <c r="F45" s="76" t="s">
        <v>798</v>
      </c>
      <c r="G45" s="402">
        <f>SUM(H45:K45)</f>
        <v>1.7850000000000001</v>
      </c>
      <c r="H45" s="508" t="s">
        <v>190</v>
      </c>
      <c r="I45" s="508" t="s">
        <v>190</v>
      </c>
      <c r="J45" s="77">
        <f>'С № 2'!BV50</f>
        <v>1.7850000000000001</v>
      </c>
      <c r="K45" s="508" t="s">
        <v>190</v>
      </c>
      <c r="L45" s="402">
        <f>'С № 4'!BS50</f>
        <v>1.4875000000000003</v>
      </c>
      <c r="M45" s="626">
        <v>2021</v>
      </c>
      <c r="N45" s="402">
        <f>'С № 4'!BS50</f>
        <v>1.4875000000000003</v>
      </c>
      <c r="O45" s="625" t="s">
        <v>649</v>
      </c>
      <c r="P45" s="76" t="s">
        <v>190</v>
      </c>
      <c r="Q45" s="76" t="s">
        <v>190</v>
      </c>
      <c r="R45" s="76" t="s">
        <v>190</v>
      </c>
      <c r="S45" s="77">
        <v>0.4</v>
      </c>
      <c r="T45" s="77">
        <v>0.4</v>
      </c>
    </row>
    <row r="46" spans="1:21" ht="33" customHeight="1" x14ac:dyDescent="0.25">
      <c r="B46" s="76" t="s">
        <v>139</v>
      </c>
      <c r="C46" s="399" t="s">
        <v>1690</v>
      </c>
      <c r="D46" s="76" t="s">
        <v>1694</v>
      </c>
      <c r="E46" s="77">
        <f>'С № 2'!V51</f>
        <v>3.407</v>
      </c>
      <c r="F46" s="625" t="s">
        <v>799</v>
      </c>
      <c r="G46" s="402">
        <f t="shared" ref="G46:G47" si="10">SUM(H46:K46)</f>
        <v>0.5</v>
      </c>
      <c r="H46" s="508" t="s">
        <v>190</v>
      </c>
      <c r="I46" s="508" t="s">
        <v>190</v>
      </c>
      <c r="J46" s="77">
        <f>'С № 2'!BV51</f>
        <v>0.5</v>
      </c>
      <c r="K46" s="508" t="s">
        <v>190</v>
      </c>
      <c r="L46" s="402">
        <f>'С № 4'!BS51</f>
        <v>0</v>
      </c>
      <c r="M46" s="626">
        <v>2022</v>
      </c>
      <c r="N46" s="402">
        <f>'С № 4'!BS51</f>
        <v>0</v>
      </c>
      <c r="O46" s="625" t="s">
        <v>649</v>
      </c>
      <c r="P46" s="76" t="s">
        <v>190</v>
      </c>
      <c r="Q46" s="76" t="s">
        <v>190</v>
      </c>
      <c r="R46" s="76" t="s">
        <v>190</v>
      </c>
      <c r="S46" s="76" t="s">
        <v>190</v>
      </c>
      <c r="T46" s="76" t="s">
        <v>190</v>
      </c>
    </row>
    <row r="47" spans="1:21" ht="33" customHeight="1" x14ac:dyDescent="0.25">
      <c r="B47" s="76" t="s">
        <v>139</v>
      </c>
      <c r="C47" s="399" t="s">
        <v>1692</v>
      </c>
      <c r="D47" s="76" t="s">
        <v>1695</v>
      </c>
      <c r="E47" s="77">
        <f>'С № 2'!V52</f>
        <v>3.407</v>
      </c>
      <c r="F47" s="625" t="s">
        <v>799</v>
      </c>
      <c r="G47" s="402">
        <f t="shared" si="10"/>
        <v>0.5</v>
      </c>
      <c r="H47" s="508" t="s">
        <v>190</v>
      </c>
      <c r="I47" s="508" t="s">
        <v>190</v>
      </c>
      <c r="J47" s="77">
        <f>'С № 2'!BV52</f>
        <v>0.5</v>
      </c>
      <c r="K47" s="508" t="s">
        <v>190</v>
      </c>
      <c r="L47" s="402">
        <f>'С № 4'!BS52</f>
        <v>0</v>
      </c>
      <c r="M47" s="626">
        <v>2022</v>
      </c>
      <c r="N47" s="402">
        <f>'С № 4'!BS52</f>
        <v>0</v>
      </c>
      <c r="O47" s="625" t="s">
        <v>649</v>
      </c>
      <c r="P47" s="76" t="s">
        <v>190</v>
      </c>
      <c r="Q47" s="76" t="s">
        <v>190</v>
      </c>
      <c r="R47" s="76" t="s">
        <v>190</v>
      </c>
      <c r="S47" s="76" t="s">
        <v>190</v>
      </c>
      <c r="T47" s="76" t="s">
        <v>190</v>
      </c>
    </row>
    <row r="48" spans="1:21" ht="48" customHeight="1" x14ac:dyDescent="0.25">
      <c r="A48" s="216"/>
      <c r="B48" s="394" t="s">
        <v>141</v>
      </c>
      <c r="C48" s="395" t="s">
        <v>142</v>
      </c>
      <c r="D48" s="394" t="s">
        <v>93</v>
      </c>
      <c r="E48" s="396">
        <f>E49</f>
        <v>0</v>
      </c>
      <c r="F48" s="394" t="s">
        <v>190</v>
      </c>
      <c r="G48" s="396">
        <f>G49</f>
        <v>0</v>
      </c>
      <c r="H48" s="614">
        <f>H49+H51</f>
        <v>0</v>
      </c>
      <c r="I48" s="603">
        <f>I49+I51</f>
        <v>0</v>
      </c>
      <c r="J48" s="396">
        <f>J49</f>
        <v>0</v>
      </c>
      <c r="K48" s="614">
        <f>K49+K51</f>
        <v>0</v>
      </c>
      <c r="L48" s="396">
        <f>L49</f>
        <v>0</v>
      </c>
      <c r="M48" s="394" t="s">
        <v>190</v>
      </c>
      <c r="N48" s="396">
        <f>N49</f>
        <v>0</v>
      </c>
      <c r="O48" s="394" t="s">
        <v>190</v>
      </c>
      <c r="P48" s="394" t="s">
        <v>190</v>
      </c>
      <c r="Q48" s="396">
        <f>Q49+Q51</f>
        <v>0</v>
      </c>
      <c r="R48" s="396">
        <f>R49+R51</f>
        <v>0</v>
      </c>
      <c r="S48" s="396">
        <f>S49+S51</f>
        <v>0</v>
      </c>
      <c r="T48" s="396">
        <f>T49+T51</f>
        <v>0</v>
      </c>
    </row>
    <row r="49" spans="1:21" ht="42" customHeight="1" x14ac:dyDescent="0.25">
      <c r="A49" s="216"/>
      <c r="B49" s="424" t="s">
        <v>143</v>
      </c>
      <c r="C49" s="425" t="s">
        <v>144</v>
      </c>
      <c r="D49" s="424" t="s">
        <v>93</v>
      </c>
      <c r="E49" s="424">
        <f>SUM(E50:E50)</f>
        <v>0</v>
      </c>
      <c r="F49" s="424" t="s">
        <v>190</v>
      </c>
      <c r="G49" s="424">
        <f>SUM(G50:G50)</f>
        <v>0</v>
      </c>
      <c r="H49" s="609">
        <f>H50</f>
        <v>0</v>
      </c>
      <c r="I49" s="609">
        <f>I50</f>
        <v>0</v>
      </c>
      <c r="J49" s="426">
        <f>SUM(J50:J50)</f>
        <v>0</v>
      </c>
      <c r="K49" s="609">
        <f>K50</f>
        <v>0</v>
      </c>
      <c r="L49" s="426">
        <f>SUM(L50:L50)</f>
        <v>0</v>
      </c>
      <c r="M49" s="424" t="s">
        <v>190</v>
      </c>
      <c r="N49" s="426">
        <f>SUM(N50:N50)</f>
        <v>0</v>
      </c>
      <c r="O49" s="424" t="s">
        <v>190</v>
      </c>
      <c r="P49" s="424" t="s">
        <v>190</v>
      </c>
      <c r="Q49" s="426">
        <f t="shared" ref="Q49:T51" si="11">SUM(Q50:Q50)</f>
        <v>0</v>
      </c>
      <c r="R49" s="426">
        <f t="shared" si="11"/>
        <v>0</v>
      </c>
      <c r="S49" s="426">
        <f t="shared" si="11"/>
        <v>0</v>
      </c>
      <c r="T49" s="426">
        <f t="shared" si="11"/>
        <v>0</v>
      </c>
    </row>
    <row r="50" spans="1:21" ht="69" hidden="1" customHeight="1" x14ac:dyDescent="0.25">
      <c r="A50" s="216"/>
      <c r="B50" s="412" t="s">
        <v>145</v>
      </c>
      <c r="C50" s="538" t="s">
        <v>146</v>
      </c>
      <c r="D50" s="389" t="s">
        <v>147</v>
      </c>
      <c r="E50" s="615"/>
      <c r="F50" s="610" t="s">
        <v>683</v>
      </c>
      <c r="G50" s="329">
        <f>SUM(H50:K50)</f>
        <v>0</v>
      </c>
      <c r="H50" s="329">
        <v>0</v>
      </c>
      <c r="I50" s="329">
        <v>0</v>
      </c>
      <c r="J50" s="616"/>
      <c r="K50" s="329">
        <v>0</v>
      </c>
      <c r="L50" s="329">
        <f>J50/1.2</f>
        <v>0</v>
      </c>
      <c r="M50" s="539"/>
      <c r="N50" s="329"/>
      <c r="O50" s="611" t="s">
        <v>649</v>
      </c>
      <c r="P50" s="539" t="s">
        <v>190</v>
      </c>
      <c r="Q50" s="426">
        <f t="shared" si="11"/>
        <v>0</v>
      </c>
      <c r="R50" s="426">
        <f t="shared" si="11"/>
        <v>0</v>
      </c>
      <c r="S50" s="426">
        <f t="shared" si="11"/>
        <v>0</v>
      </c>
      <c r="T50" s="426">
        <f t="shared" si="11"/>
        <v>0</v>
      </c>
      <c r="U50" s="331"/>
    </row>
    <row r="51" spans="1:21" ht="42" customHeight="1" x14ac:dyDescent="0.25">
      <c r="A51" s="216"/>
      <c r="B51" s="424" t="s">
        <v>148</v>
      </c>
      <c r="C51" s="425" t="s">
        <v>149</v>
      </c>
      <c r="D51" s="424" t="s">
        <v>93</v>
      </c>
      <c r="E51" s="424" t="s">
        <v>190</v>
      </c>
      <c r="F51" s="424" t="s">
        <v>190</v>
      </c>
      <c r="G51" s="424" t="s">
        <v>684</v>
      </c>
      <c r="H51" s="424" t="s">
        <v>684</v>
      </c>
      <c r="I51" s="424" t="s">
        <v>684</v>
      </c>
      <c r="J51" s="424" t="s">
        <v>684</v>
      </c>
      <c r="K51" s="424" t="s">
        <v>684</v>
      </c>
      <c r="L51" s="424" t="s">
        <v>684</v>
      </c>
      <c r="M51" s="424" t="s">
        <v>190</v>
      </c>
      <c r="N51" s="424" t="s">
        <v>190</v>
      </c>
      <c r="O51" s="424" t="s">
        <v>190</v>
      </c>
      <c r="P51" s="424" t="s">
        <v>190</v>
      </c>
      <c r="Q51" s="426">
        <f t="shared" si="11"/>
        <v>0</v>
      </c>
      <c r="R51" s="426">
        <f t="shared" si="11"/>
        <v>0</v>
      </c>
      <c r="S51" s="426">
        <f t="shared" si="11"/>
        <v>0</v>
      </c>
      <c r="T51" s="426">
        <f t="shared" si="11"/>
        <v>0</v>
      </c>
    </row>
    <row r="52" spans="1:21" ht="48" customHeight="1" x14ac:dyDescent="0.25">
      <c r="A52" s="216"/>
      <c r="B52" s="394" t="s">
        <v>150</v>
      </c>
      <c r="C52" s="395" t="s">
        <v>151</v>
      </c>
      <c r="D52" s="394" t="s">
        <v>93</v>
      </c>
      <c r="E52" s="637">
        <f>SUBTOTAL(9,E53:E62)</f>
        <v>1E-4</v>
      </c>
      <c r="F52" s="394" t="s">
        <v>190</v>
      </c>
      <c r="G52" s="396">
        <f>SUBTOTAL(9,G53:G62)</f>
        <v>0</v>
      </c>
      <c r="H52" s="603">
        <f>H53+H54+H56+H57+H58+H60+H61+H62</f>
        <v>0</v>
      </c>
      <c r="I52" s="603">
        <f>I53+I54+I56+I57+I58+I60+I61+I62</f>
        <v>0</v>
      </c>
      <c r="J52" s="396">
        <f>SUBTOTAL(9,J53:J62)</f>
        <v>0</v>
      </c>
      <c r="K52" s="603">
        <f>K53+K54+K56+K57+K58+K60+K61+K62</f>
        <v>0</v>
      </c>
      <c r="L52" s="396">
        <f>SUBTOTAL(9,L53:L62)</f>
        <v>0</v>
      </c>
      <c r="M52" s="394" t="s">
        <v>190</v>
      </c>
      <c r="N52" s="396">
        <f>SUBTOTAL(9,N53:N62)</f>
        <v>0</v>
      </c>
      <c r="O52" s="394" t="s">
        <v>190</v>
      </c>
      <c r="P52" s="394" t="s">
        <v>190</v>
      </c>
      <c r="Q52" s="618">
        <v>0</v>
      </c>
      <c r="R52" s="618">
        <v>0</v>
      </c>
      <c r="S52" s="618">
        <v>0</v>
      </c>
      <c r="T52" s="618">
        <v>0</v>
      </c>
    </row>
    <row r="53" spans="1:21" ht="34.5" customHeight="1" x14ac:dyDescent="0.25">
      <c r="A53" s="216"/>
      <c r="B53" s="450" t="s">
        <v>152</v>
      </c>
      <c r="C53" s="451" t="s">
        <v>153</v>
      </c>
      <c r="D53" s="421" t="s">
        <v>93</v>
      </c>
      <c r="E53" s="325">
        <v>0</v>
      </c>
      <c r="F53" s="421" t="s">
        <v>190</v>
      </c>
      <c r="G53" s="325">
        <v>0</v>
      </c>
      <c r="H53" s="325">
        <v>0</v>
      </c>
      <c r="I53" s="325">
        <v>0</v>
      </c>
      <c r="J53" s="325">
        <v>0</v>
      </c>
      <c r="K53" s="325">
        <v>0</v>
      </c>
      <c r="L53" s="325">
        <v>0</v>
      </c>
      <c r="M53" s="421" t="s">
        <v>190</v>
      </c>
      <c r="N53" s="325">
        <v>0</v>
      </c>
      <c r="O53" s="421" t="s">
        <v>190</v>
      </c>
      <c r="P53" s="421" t="s">
        <v>190</v>
      </c>
      <c r="Q53" s="325">
        <v>0</v>
      </c>
      <c r="R53" s="325">
        <v>0</v>
      </c>
      <c r="S53" s="325">
        <v>0</v>
      </c>
      <c r="T53" s="325">
        <v>0</v>
      </c>
    </row>
    <row r="54" spans="1:21" ht="34.5" customHeight="1" x14ac:dyDescent="0.25">
      <c r="A54" s="216"/>
      <c r="B54" s="450" t="s">
        <v>154</v>
      </c>
      <c r="C54" s="451" t="s">
        <v>155</v>
      </c>
      <c r="D54" s="421" t="s">
        <v>93</v>
      </c>
      <c r="E54" s="325">
        <v>0</v>
      </c>
      <c r="F54" s="421" t="s">
        <v>190</v>
      </c>
      <c r="G54" s="325">
        <v>0</v>
      </c>
      <c r="H54" s="325">
        <v>0</v>
      </c>
      <c r="I54" s="325">
        <v>0</v>
      </c>
      <c r="J54" s="325">
        <v>0</v>
      </c>
      <c r="K54" s="325">
        <v>0</v>
      </c>
      <c r="L54" s="325">
        <v>0</v>
      </c>
      <c r="M54" s="421" t="s">
        <v>190</v>
      </c>
      <c r="N54" s="325">
        <v>0</v>
      </c>
      <c r="O54" s="421" t="s">
        <v>190</v>
      </c>
      <c r="P54" s="421" t="s">
        <v>190</v>
      </c>
      <c r="Q54" s="325">
        <v>0</v>
      </c>
      <c r="R54" s="325">
        <v>0</v>
      </c>
      <c r="S54" s="325">
        <v>0</v>
      </c>
      <c r="T54" s="325">
        <v>0</v>
      </c>
    </row>
    <row r="55" spans="1:21" ht="33" customHeight="1" x14ac:dyDescent="0.25">
      <c r="B55" s="407" t="s">
        <v>154</v>
      </c>
      <c r="C55" s="453" t="s">
        <v>725</v>
      </c>
      <c r="D55" s="76" t="s">
        <v>786</v>
      </c>
      <c r="E55" s="915">
        <f>'С № 2'!V59</f>
        <v>1E-4</v>
      </c>
      <c r="F55" s="625" t="s">
        <v>799</v>
      </c>
      <c r="G55" s="508">
        <f>SUM(H55:K55)</f>
        <v>0</v>
      </c>
      <c r="H55" s="508" t="s">
        <v>190</v>
      </c>
      <c r="I55" s="508" t="s">
        <v>190</v>
      </c>
      <c r="J55" s="508">
        <f>'С № 2'!BV59</f>
        <v>0</v>
      </c>
      <c r="K55" s="508" t="s">
        <v>190</v>
      </c>
      <c r="L55" s="915" t="s">
        <v>190</v>
      </c>
      <c r="M55" s="76" t="s">
        <v>190</v>
      </c>
      <c r="N55" s="915" t="s">
        <v>190</v>
      </c>
      <c r="O55" s="625" t="s">
        <v>777</v>
      </c>
      <c r="P55" s="76" t="s">
        <v>190</v>
      </c>
      <c r="Q55" s="76" t="s">
        <v>190</v>
      </c>
      <c r="R55" s="76" t="s">
        <v>190</v>
      </c>
      <c r="S55" s="76" t="s">
        <v>190</v>
      </c>
      <c r="T55" s="76" t="s">
        <v>190</v>
      </c>
    </row>
    <row r="56" spans="1:21" ht="42" customHeight="1" x14ac:dyDescent="0.25">
      <c r="A56" s="216"/>
      <c r="B56" s="421" t="s">
        <v>156</v>
      </c>
      <c r="C56" s="422" t="s">
        <v>157</v>
      </c>
      <c r="D56" s="421" t="s">
        <v>93</v>
      </c>
      <c r="E56" s="325">
        <v>0</v>
      </c>
      <c r="F56" s="421" t="s">
        <v>190</v>
      </c>
      <c r="G56" s="325">
        <v>0</v>
      </c>
      <c r="H56" s="325">
        <v>0</v>
      </c>
      <c r="I56" s="325">
        <v>0</v>
      </c>
      <c r="J56" s="325">
        <v>0</v>
      </c>
      <c r="K56" s="325">
        <v>0</v>
      </c>
      <c r="L56" s="325">
        <v>0</v>
      </c>
      <c r="M56" s="421" t="s">
        <v>190</v>
      </c>
      <c r="N56" s="325">
        <v>0</v>
      </c>
      <c r="O56" s="421" t="s">
        <v>190</v>
      </c>
      <c r="P56" s="421" t="s">
        <v>190</v>
      </c>
      <c r="Q56" s="325">
        <v>0</v>
      </c>
      <c r="R56" s="325">
        <v>0</v>
      </c>
      <c r="S56" s="325">
        <v>0</v>
      </c>
      <c r="T56" s="325">
        <v>0</v>
      </c>
    </row>
    <row r="57" spans="1:21" ht="42" customHeight="1" x14ac:dyDescent="0.25">
      <c r="A57" s="216"/>
      <c r="B57" s="421" t="s">
        <v>158</v>
      </c>
      <c r="C57" s="422" t="s">
        <v>159</v>
      </c>
      <c r="D57" s="421" t="s">
        <v>93</v>
      </c>
      <c r="E57" s="325">
        <v>0</v>
      </c>
      <c r="F57" s="421" t="s">
        <v>190</v>
      </c>
      <c r="G57" s="325">
        <v>0</v>
      </c>
      <c r="H57" s="325">
        <v>0</v>
      </c>
      <c r="I57" s="325">
        <v>0</v>
      </c>
      <c r="J57" s="325">
        <v>0</v>
      </c>
      <c r="K57" s="325">
        <v>0</v>
      </c>
      <c r="L57" s="325">
        <v>0</v>
      </c>
      <c r="M57" s="421" t="s">
        <v>190</v>
      </c>
      <c r="N57" s="325">
        <v>0</v>
      </c>
      <c r="O57" s="421" t="s">
        <v>190</v>
      </c>
      <c r="P57" s="421" t="s">
        <v>190</v>
      </c>
      <c r="Q57" s="325">
        <v>0</v>
      </c>
      <c r="R57" s="325">
        <v>0</v>
      </c>
      <c r="S57" s="325">
        <v>0</v>
      </c>
      <c r="T57" s="325">
        <v>0</v>
      </c>
    </row>
    <row r="58" spans="1:21" ht="42" customHeight="1" x14ac:dyDescent="0.25">
      <c r="A58" s="216"/>
      <c r="B58" s="421" t="s">
        <v>160</v>
      </c>
      <c r="C58" s="422" t="s">
        <v>161</v>
      </c>
      <c r="D58" s="421" t="s">
        <v>93</v>
      </c>
      <c r="E58" s="619">
        <f>SUM(E59:E59)</f>
        <v>0</v>
      </c>
      <c r="F58" s="421" t="s">
        <v>190</v>
      </c>
      <c r="G58" s="619">
        <f>SUM(G59:G59)</f>
        <v>0</v>
      </c>
      <c r="H58" s="325">
        <f>H59</f>
        <v>0</v>
      </c>
      <c r="I58" s="325">
        <f>I59</f>
        <v>0</v>
      </c>
      <c r="J58" s="619">
        <f>SUM(J59:J59)</f>
        <v>0</v>
      </c>
      <c r="K58" s="325">
        <f>K59</f>
        <v>0</v>
      </c>
      <c r="L58" s="619">
        <f>SUM(L59:L59)</f>
        <v>0</v>
      </c>
      <c r="M58" s="421" t="s">
        <v>190</v>
      </c>
      <c r="N58" s="619">
        <f>SUM(N59:N59)</f>
        <v>0</v>
      </c>
      <c r="O58" s="421" t="s">
        <v>190</v>
      </c>
      <c r="P58" s="421" t="s">
        <v>190</v>
      </c>
      <c r="Q58" s="325">
        <f>SUM(Q59:Q59)</f>
        <v>0</v>
      </c>
      <c r="R58" s="325">
        <f>SUM(R59:R59)</f>
        <v>0</v>
      </c>
      <c r="S58" s="325">
        <f>S59</f>
        <v>0</v>
      </c>
      <c r="T58" s="325">
        <f>T59</f>
        <v>0</v>
      </c>
    </row>
    <row r="59" spans="1:21" ht="51.75" hidden="1" customHeight="1" x14ac:dyDescent="0.25">
      <c r="A59" s="216"/>
      <c r="B59" s="412" t="s">
        <v>162</v>
      </c>
      <c r="C59" s="538" t="s">
        <v>163</v>
      </c>
      <c r="D59" s="389" t="s">
        <v>164</v>
      </c>
      <c r="E59" s="615"/>
      <c r="F59" s="613"/>
      <c r="G59" s="329"/>
      <c r="H59" s="329"/>
      <c r="I59" s="329"/>
      <c r="J59" s="616"/>
      <c r="K59" s="329"/>
      <c r="L59" s="329"/>
      <c r="M59" s="539"/>
      <c r="N59" s="329"/>
      <c r="O59" s="611"/>
      <c r="P59" s="539"/>
      <c r="Q59" s="78"/>
      <c r="R59" s="78"/>
      <c r="S59" s="617"/>
      <c r="T59" s="617"/>
      <c r="U59" s="331"/>
    </row>
    <row r="60" spans="1:21" ht="42" customHeight="1" x14ac:dyDescent="0.25">
      <c r="A60" s="216"/>
      <c r="B60" s="421" t="s">
        <v>165</v>
      </c>
      <c r="C60" s="422" t="s">
        <v>166</v>
      </c>
      <c r="D60" s="421" t="s">
        <v>93</v>
      </c>
      <c r="E60" s="325">
        <v>0</v>
      </c>
      <c r="F60" s="421" t="s">
        <v>190</v>
      </c>
      <c r="G60" s="325">
        <v>0</v>
      </c>
      <c r="H60" s="325">
        <v>0</v>
      </c>
      <c r="I60" s="325">
        <v>0</v>
      </c>
      <c r="J60" s="325">
        <v>0</v>
      </c>
      <c r="K60" s="325">
        <v>0</v>
      </c>
      <c r="L60" s="325">
        <v>0</v>
      </c>
      <c r="M60" s="421" t="s">
        <v>190</v>
      </c>
      <c r="N60" s="325">
        <v>0</v>
      </c>
      <c r="O60" s="421" t="s">
        <v>190</v>
      </c>
      <c r="P60" s="421" t="s">
        <v>190</v>
      </c>
      <c r="Q60" s="325">
        <v>0</v>
      </c>
      <c r="R60" s="325">
        <v>0</v>
      </c>
      <c r="S60" s="325">
        <v>0</v>
      </c>
      <c r="T60" s="325">
        <v>0</v>
      </c>
    </row>
    <row r="61" spans="1:21" ht="42" customHeight="1" x14ac:dyDescent="0.25">
      <c r="A61" s="216"/>
      <c r="B61" s="450" t="s">
        <v>167</v>
      </c>
      <c r="C61" s="451" t="s">
        <v>168</v>
      </c>
      <c r="D61" s="421" t="s">
        <v>93</v>
      </c>
      <c r="E61" s="325">
        <v>0</v>
      </c>
      <c r="F61" s="421" t="s">
        <v>190</v>
      </c>
      <c r="G61" s="325">
        <v>0</v>
      </c>
      <c r="H61" s="325">
        <v>0</v>
      </c>
      <c r="I61" s="325">
        <v>0</v>
      </c>
      <c r="J61" s="325">
        <v>0</v>
      </c>
      <c r="K61" s="325">
        <v>0</v>
      </c>
      <c r="L61" s="325">
        <v>0</v>
      </c>
      <c r="M61" s="421" t="s">
        <v>190</v>
      </c>
      <c r="N61" s="325">
        <v>0</v>
      </c>
      <c r="O61" s="421" t="s">
        <v>190</v>
      </c>
      <c r="P61" s="421" t="s">
        <v>190</v>
      </c>
      <c r="Q61" s="325">
        <v>0</v>
      </c>
      <c r="R61" s="325">
        <v>0</v>
      </c>
      <c r="S61" s="325">
        <v>0</v>
      </c>
      <c r="T61" s="325">
        <v>0</v>
      </c>
    </row>
    <row r="62" spans="1:21" ht="42" customHeight="1" x14ac:dyDescent="0.25">
      <c r="A62" s="216"/>
      <c r="B62" s="450" t="s">
        <v>169</v>
      </c>
      <c r="C62" s="451" t="s">
        <v>170</v>
      </c>
      <c r="D62" s="421" t="s">
        <v>93</v>
      </c>
      <c r="E62" s="325">
        <v>0</v>
      </c>
      <c r="F62" s="421" t="s">
        <v>190</v>
      </c>
      <c r="G62" s="325">
        <v>0</v>
      </c>
      <c r="H62" s="325">
        <v>0</v>
      </c>
      <c r="I62" s="325">
        <v>0</v>
      </c>
      <c r="J62" s="325">
        <v>0</v>
      </c>
      <c r="K62" s="325">
        <v>0</v>
      </c>
      <c r="L62" s="325">
        <v>0</v>
      </c>
      <c r="M62" s="421" t="s">
        <v>190</v>
      </c>
      <c r="N62" s="325">
        <v>0</v>
      </c>
      <c r="O62" s="421" t="s">
        <v>190</v>
      </c>
      <c r="P62" s="421" t="s">
        <v>190</v>
      </c>
      <c r="Q62" s="325">
        <v>0</v>
      </c>
      <c r="R62" s="325">
        <v>0</v>
      </c>
      <c r="S62" s="325">
        <v>0</v>
      </c>
      <c r="T62" s="325">
        <v>0</v>
      </c>
    </row>
    <row r="63" spans="1:21" ht="48" customHeight="1" x14ac:dyDescent="0.25">
      <c r="A63" s="216"/>
      <c r="B63" s="394" t="s">
        <v>171</v>
      </c>
      <c r="C63" s="395" t="s">
        <v>172</v>
      </c>
      <c r="D63" s="394" t="s">
        <v>93</v>
      </c>
      <c r="E63" s="396">
        <f>E64+E65</f>
        <v>0</v>
      </c>
      <c r="F63" s="394" t="s">
        <v>190</v>
      </c>
      <c r="G63" s="396" t="s">
        <v>190</v>
      </c>
      <c r="H63" s="603">
        <f>H64+H65</f>
        <v>0</v>
      </c>
      <c r="I63" s="603">
        <f>I64+I65</f>
        <v>0</v>
      </c>
      <c r="J63" s="396" t="s">
        <v>190</v>
      </c>
      <c r="K63" s="603">
        <f>K64+K65</f>
        <v>0</v>
      </c>
      <c r="L63" s="405" t="s">
        <v>190</v>
      </c>
      <c r="M63" s="394" t="s">
        <v>190</v>
      </c>
      <c r="N63" s="405" t="s">
        <v>190</v>
      </c>
      <c r="O63" s="394" t="s">
        <v>190</v>
      </c>
      <c r="P63" s="394" t="s">
        <v>190</v>
      </c>
      <c r="Q63" s="618">
        <v>0</v>
      </c>
      <c r="R63" s="618">
        <v>0</v>
      </c>
      <c r="S63" s="618">
        <v>0</v>
      </c>
      <c r="T63" s="618">
        <v>0</v>
      </c>
    </row>
    <row r="64" spans="1:21" ht="42" customHeight="1" x14ac:dyDescent="0.25">
      <c r="A64" s="216"/>
      <c r="B64" s="421" t="s">
        <v>173</v>
      </c>
      <c r="C64" s="422" t="s">
        <v>174</v>
      </c>
      <c r="D64" s="421" t="s">
        <v>93</v>
      </c>
      <c r="E64" s="609">
        <v>0</v>
      </c>
      <c r="F64" s="424" t="s">
        <v>190</v>
      </c>
      <c r="G64" s="620">
        <v>0</v>
      </c>
      <c r="H64" s="620">
        <v>0</v>
      </c>
      <c r="I64" s="620">
        <v>0</v>
      </c>
      <c r="J64" s="620">
        <v>0</v>
      </c>
      <c r="K64" s="620">
        <v>0</v>
      </c>
      <c r="L64" s="620">
        <v>0</v>
      </c>
      <c r="M64" s="424" t="s">
        <v>190</v>
      </c>
      <c r="N64" s="620">
        <v>0</v>
      </c>
      <c r="O64" s="424" t="s">
        <v>190</v>
      </c>
      <c r="P64" s="424" t="s">
        <v>190</v>
      </c>
      <c r="Q64" s="620">
        <v>0</v>
      </c>
      <c r="R64" s="620">
        <v>0</v>
      </c>
      <c r="S64" s="620">
        <v>0</v>
      </c>
      <c r="T64" s="620">
        <v>0</v>
      </c>
    </row>
    <row r="65" spans="1:20" ht="42" customHeight="1" x14ac:dyDescent="0.25">
      <c r="A65" s="216"/>
      <c r="B65" s="421" t="s">
        <v>175</v>
      </c>
      <c r="C65" s="422" t="s">
        <v>176</v>
      </c>
      <c r="D65" s="421" t="s">
        <v>93</v>
      </c>
      <c r="E65" s="609">
        <v>0</v>
      </c>
      <c r="F65" s="424" t="s">
        <v>190</v>
      </c>
      <c r="G65" s="620">
        <v>0</v>
      </c>
      <c r="H65" s="620">
        <v>0</v>
      </c>
      <c r="I65" s="620">
        <v>0</v>
      </c>
      <c r="J65" s="620">
        <v>0</v>
      </c>
      <c r="K65" s="620">
        <v>0</v>
      </c>
      <c r="L65" s="620">
        <v>0</v>
      </c>
      <c r="M65" s="424" t="s">
        <v>190</v>
      </c>
      <c r="N65" s="620">
        <v>0</v>
      </c>
      <c r="O65" s="424" t="s">
        <v>190</v>
      </c>
      <c r="P65" s="424" t="s">
        <v>190</v>
      </c>
      <c r="Q65" s="620">
        <v>0</v>
      </c>
      <c r="R65" s="620">
        <v>0</v>
      </c>
      <c r="S65" s="620">
        <v>0</v>
      </c>
      <c r="T65" s="620">
        <v>0</v>
      </c>
    </row>
    <row r="66" spans="1:20" ht="48" customHeight="1" x14ac:dyDescent="0.25">
      <c r="A66" s="216"/>
      <c r="B66" s="394" t="s">
        <v>177</v>
      </c>
      <c r="C66" s="591" t="s">
        <v>178</v>
      </c>
      <c r="D66" s="441" t="s">
        <v>93</v>
      </c>
      <c r="E66" s="621">
        <f>E67+E68</f>
        <v>0</v>
      </c>
      <c r="F66" s="550" t="s">
        <v>190</v>
      </c>
      <c r="G66" s="621">
        <f t="shared" ref="G66:L66" si="12">G67+G68</f>
        <v>0</v>
      </c>
      <c r="H66" s="621">
        <f t="shared" si="12"/>
        <v>0</v>
      </c>
      <c r="I66" s="621">
        <f t="shared" si="12"/>
        <v>0</v>
      </c>
      <c r="J66" s="621">
        <f t="shared" si="12"/>
        <v>0</v>
      </c>
      <c r="K66" s="621">
        <f t="shared" si="12"/>
        <v>0</v>
      </c>
      <c r="L66" s="621">
        <f t="shared" si="12"/>
        <v>0</v>
      </c>
      <c r="M66" s="550" t="s">
        <v>190</v>
      </c>
      <c r="N66" s="621">
        <f>N67+N68</f>
        <v>0</v>
      </c>
      <c r="O66" s="550" t="s">
        <v>190</v>
      </c>
      <c r="P66" s="550" t="s">
        <v>190</v>
      </c>
      <c r="Q66" s="618">
        <v>0</v>
      </c>
      <c r="R66" s="618">
        <v>0</v>
      </c>
      <c r="S66" s="618">
        <v>0</v>
      </c>
      <c r="T66" s="618">
        <v>0</v>
      </c>
    </row>
    <row r="67" spans="1:20" ht="42" customHeight="1" x14ac:dyDescent="0.25">
      <c r="A67" s="216"/>
      <c r="B67" s="421" t="s">
        <v>179</v>
      </c>
      <c r="C67" s="627" t="s">
        <v>180</v>
      </c>
      <c r="D67" s="444" t="s">
        <v>93</v>
      </c>
      <c r="E67" s="620">
        <v>0</v>
      </c>
      <c r="F67" s="622" t="s">
        <v>190</v>
      </c>
      <c r="G67" s="620">
        <v>0</v>
      </c>
      <c r="H67" s="620">
        <v>0</v>
      </c>
      <c r="I67" s="620">
        <v>0</v>
      </c>
      <c r="J67" s="620">
        <v>0</v>
      </c>
      <c r="K67" s="620">
        <v>0</v>
      </c>
      <c r="L67" s="620">
        <v>0</v>
      </c>
      <c r="M67" s="622" t="s">
        <v>190</v>
      </c>
      <c r="N67" s="620">
        <v>0</v>
      </c>
      <c r="O67" s="622" t="s">
        <v>190</v>
      </c>
      <c r="P67" s="622" t="s">
        <v>190</v>
      </c>
      <c r="Q67" s="609">
        <v>0</v>
      </c>
      <c r="R67" s="609" t="s">
        <v>684</v>
      </c>
      <c r="S67" s="609" t="s">
        <v>684</v>
      </c>
      <c r="T67" s="609" t="s">
        <v>684</v>
      </c>
    </row>
    <row r="68" spans="1:20" ht="42" customHeight="1" x14ac:dyDescent="0.25">
      <c r="A68" s="216"/>
      <c r="B68" s="421" t="s">
        <v>181</v>
      </c>
      <c r="C68" s="627" t="s">
        <v>685</v>
      </c>
      <c r="D68" s="444" t="s">
        <v>93</v>
      </c>
      <c r="E68" s="620">
        <v>0</v>
      </c>
      <c r="F68" s="622" t="s">
        <v>190</v>
      </c>
      <c r="G68" s="620">
        <v>0</v>
      </c>
      <c r="H68" s="620">
        <v>0</v>
      </c>
      <c r="I68" s="620">
        <v>0</v>
      </c>
      <c r="J68" s="620">
        <v>0</v>
      </c>
      <c r="K68" s="620">
        <v>0</v>
      </c>
      <c r="L68" s="620">
        <v>0</v>
      </c>
      <c r="M68" s="622" t="s">
        <v>190</v>
      </c>
      <c r="N68" s="620">
        <v>0</v>
      </c>
      <c r="O68" s="622" t="s">
        <v>190</v>
      </c>
      <c r="P68" s="622" t="s">
        <v>190</v>
      </c>
      <c r="Q68" s="609">
        <v>0</v>
      </c>
      <c r="R68" s="609" t="s">
        <v>684</v>
      </c>
      <c r="S68" s="609" t="s">
        <v>684</v>
      </c>
      <c r="T68" s="609" t="s">
        <v>684</v>
      </c>
    </row>
    <row r="69" spans="1:20" ht="48" customHeight="1" x14ac:dyDescent="0.25">
      <c r="A69" s="216"/>
      <c r="B69" s="394" t="s">
        <v>183</v>
      </c>
      <c r="C69" s="591" t="s">
        <v>184</v>
      </c>
      <c r="D69" s="441" t="s">
        <v>93</v>
      </c>
      <c r="E69" s="638">
        <f>SUBTOTAL(9,E70:E84)</f>
        <v>177.654</v>
      </c>
      <c r="F69" s="550" t="s">
        <v>190</v>
      </c>
      <c r="G69" s="638">
        <f>SUBTOTAL(9,G70:G84)</f>
        <v>46.975999999999999</v>
      </c>
      <c r="H69" s="638">
        <f t="shared" ref="H69:I69" si="13">SUBTOTAL(9,H70:H84)</f>
        <v>0</v>
      </c>
      <c r="I69" s="638">
        <f t="shared" si="13"/>
        <v>0</v>
      </c>
      <c r="J69" s="638">
        <f>SUBTOTAL(9,J70:J84)</f>
        <v>45.325000000000003</v>
      </c>
      <c r="K69" s="638">
        <f>SUBTOTAL(9,K70:K84)</f>
        <v>1.6509999999999998</v>
      </c>
      <c r="L69" s="638">
        <f>SUBTOTAL(9,L70:L84)</f>
        <v>90.095833333333331</v>
      </c>
      <c r="M69" s="550" t="s">
        <v>190</v>
      </c>
      <c r="N69" s="638">
        <f>SUBTOTAL(9,N70:N84)</f>
        <v>98.974000000000004</v>
      </c>
      <c r="O69" s="550" t="s">
        <v>190</v>
      </c>
      <c r="P69" s="408">
        <f>SUBTOTAL(9,P70:P84)</f>
        <v>0</v>
      </c>
      <c r="Q69" s="408">
        <f>SUBTOTAL(9,Q70:Q84)</f>
        <v>0</v>
      </c>
      <c r="R69" s="408">
        <f>SUBTOTAL(9,R70:R84)</f>
        <v>14.083</v>
      </c>
      <c r="S69" s="408">
        <f>SUBTOTAL(9,S70:S84)</f>
        <v>0</v>
      </c>
      <c r="T69" s="408">
        <f>SUBTOTAL(9,T70:T84)</f>
        <v>1.8</v>
      </c>
    </row>
    <row r="70" spans="1:20" ht="33" customHeight="1" x14ac:dyDescent="0.25">
      <c r="B70" s="76" t="s">
        <v>183</v>
      </c>
      <c r="C70" s="628" t="s">
        <v>728</v>
      </c>
      <c r="D70" s="380" t="s">
        <v>733</v>
      </c>
      <c r="E70" s="204">
        <f>'С № 2'!V73</f>
        <v>6.0549999999999997</v>
      </c>
      <c r="F70" s="539" t="s">
        <v>798</v>
      </c>
      <c r="G70" s="204">
        <f>SUM(H70:K70)</f>
        <v>6.0529999999999999</v>
      </c>
      <c r="H70" s="204"/>
      <c r="I70" s="204"/>
      <c r="J70" s="204">
        <f>'С № 2'!AE73</f>
        <v>4.4020000000000001</v>
      </c>
      <c r="K70" s="204">
        <f>'С № 2'!BS73</f>
        <v>1.6509999999999998</v>
      </c>
      <c r="L70" s="204">
        <f>'С № 4'!BS73</f>
        <v>5.7798333333333334</v>
      </c>
      <c r="M70" s="624">
        <v>2021</v>
      </c>
      <c r="N70" s="204">
        <f>G70</f>
        <v>6.0529999999999999</v>
      </c>
      <c r="O70" s="539" t="s">
        <v>779</v>
      </c>
      <c r="P70" s="539" t="s">
        <v>190</v>
      </c>
      <c r="Q70" s="407" t="s">
        <v>190</v>
      </c>
      <c r="R70" s="407">
        <v>0.84499999999999997</v>
      </c>
      <c r="S70" s="407" t="s">
        <v>190</v>
      </c>
      <c r="T70" s="407" t="s">
        <v>190</v>
      </c>
    </row>
    <row r="71" spans="1:20" ht="33" customHeight="1" x14ac:dyDescent="0.25">
      <c r="B71" s="76" t="s">
        <v>183</v>
      </c>
      <c r="C71" s="628" t="s">
        <v>729</v>
      </c>
      <c r="D71" s="380" t="s">
        <v>787</v>
      </c>
      <c r="E71" s="204">
        <f>'С № 2'!V74</f>
        <v>6.96</v>
      </c>
      <c r="F71" s="539" t="s">
        <v>798</v>
      </c>
      <c r="G71" s="204">
        <f t="shared" ref="G71:G84" si="14">SUM(H71:K71)</f>
        <v>0</v>
      </c>
      <c r="H71" s="204"/>
      <c r="I71" s="204"/>
      <c r="J71" s="204">
        <f>'С № 2'!BS74</f>
        <v>0</v>
      </c>
      <c r="K71" s="204"/>
      <c r="L71" s="204">
        <f>'С № 4'!BS74</f>
        <v>3.9550000000000001</v>
      </c>
      <c r="M71" s="624" t="str">
        <f>'С № 13'!F57</f>
        <v>2020</v>
      </c>
      <c r="N71" s="204">
        <f>'С № 2'!P74</f>
        <v>3.9550000000000001</v>
      </c>
      <c r="O71" s="539" t="s">
        <v>778</v>
      </c>
      <c r="P71" s="539" t="s">
        <v>190</v>
      </c>
      <c r="Q71" s="407" t="s">
        <v>190</v>
      </c>
      <c r="R71" s="407">
        <v>3.0329999999999999</v>
      </c>
      <c r="S71" s="407" t="s">
        <v>190</v>
      </c>
      <c r="T71" s="407" t="s">
        <v>190</v>
      </c>
    </row>
    <row r="72" spans="1:20" ht="33" customHeight="1" x14ac:dyDescent="0.25">
      <c r="B72" s="76" t="s">
        <v>183</v>
      </c>
      <c r="C72" s="628" t="s">
        <v>712</v>
      </c>
      <c r="D72" s="380" t="s">
        <v>788</v>
      </c>
      <c r="E72" s="204">
        <f>'С № 2'!V75</f>
        <v>4.47</v>
      </c>
      <c r="F72" s="539" t="s">
        <v>798</v>
      </c>
      <c r="G72" s="204">
        <f t="shared" si="14"/>
        <v>0</v>
      </c>
      <c r="H72" s="204"/>
      <c r="I72" s="204"/>
      <c r="J72" s="204">
        <f>'С № 2'!BS75</f>
        <v>0</v>
      </c>
      <c r="K72" s="204"/>
      <c r="L72" s="204">
        <f>'С № 4'!BS75</f>
        <v>4.5449999999999999</v>
      </c>
      <c r="M72" s="624" t="str">
        <f>'С № 13'!F58</f>
        <v>2020</v>
      </c>
      <c r="N72" s="204">
        <f>'С № 2'!P75</f>
        <v>4.5449999999999999</v>
      </c>
      <c r="O72" s="539" t="s">
        <v>779</v>
      </c>
      <c r="P72" s="539" t="s">
        <v>190</v>
      </c>
      <c r="Q72" s="407" t="s">
        <v>190</v>
      </c>
      <c r="R72" s="407">
        <v>0.60599999999999998</v>
      </c>
      <c r="S72" s="407" t="s">
        <v>190</v>
      </c>
      <c r="T72" s="407" t="s">
        <v>190</v>
      </c>
    </row>
    <row r="73" spans="1:20" ht="33" customHeight="1" x14ac:dyDescent="0.25">
      <c r="B73" s="407" t="s">
        <v>283</v>
      </c>
      <c r="C73" s="453" t="s">
        <v>711</v>
      </c>
      <c r="D73" s="418" t="s">
        <v>716</v>
      </c>
      <c r="E73" s="204">
        <f>'С № 2'!V76</f>
        <v>32.959000000000003</v>
      </c>
      <c r="F73" s="418" t="s">
        <v>798</v>
      </c>
      <c r="G73" s="508">
        <f>SUM(H73:K73)</f>
        <v>0</v>
      </c>
      <c r="H73" s="508"/>
      <c r="I73" s="508"/>
      <c r="J73" s="204">
        <f>'С № 2'!BS76</f>
        <v>0</v>
      </c>
      <c r="K73" s="508"/>
      <c r="L73" s="204">
        <f>'С № 4'!BS76</f>
        <v>28.632500000000004</v>
      </c>
      <c r="M73" s="419">
        <v>2020</v>
      </c>
      <c r="N73" s="509">
        <f>'С № 2'!P76</f>
        <v>34.359000000000002</v>
      </c>
      <c r="O73" s="418" t="str">
        <f>'С № 12'!AD70</f>
        <v>Технологическое присоединение новых мощностей</v>
      </c>
      <c r="P73" s="418" t="s">
        <v>190</v>
      </c>
      <c r="Q73" s="380" t="s">
        <v>190</v>
      </c>
      <c r="R73" s="402">
        <v>2.97</v>
      </c>
      <c r="S73" s="380" t="s">
        <v>190</v>
      </c>
      <c r="T73" s="402">
        <v>0.55000000000000004</v>
      </c>
    </row>
    <row r="74" spans="1:20" ht="33" customHeight="1" x14ac:dyDescent="0.25">
      <c r="B74" s="407" t="s">
        <v>283</v>
      </c>
      <c r="C74" s="453" t="s">
        <v>707</v>
      </c>
      <c r="D74" s="418" t="s">
        <v>717</v>
      </c>
      <c r="E74" s="204">
        <f>'С № 2'!V77</f>
        <v>14.5</v>
      </c>
      <c r="F74" s="418" t="s">
        <v>799</v>
      </c>
      <c r="G74" s="508">
        <f>SUM(H74:K74)</f>
        <v>13.292</v>
      </c>
      <c r="H74" s="508"/>
      <c r="I74" s="508"/>
      <c r="J74" s="204">
        <f>'С № 2'!BS77</f>
        <v>13.292</v>
      </c>
      <c r="K74" s="508"/>
      <c r="L74" s="204">
        <f>'С № 4'!BS77</f>
        <v>12.083333333333332</v>
      </c>
      <c r="M74" s="419">
        <v>2021</v>
      </c>
      <c r="N74" s="509">
        <f>G74</f>
        <v>13.292</v>
      </c>
      <c r="O74" s="418" t="str">
        <f>'С № 12'!AD71</f>
        <v>Технологическое присоединение новых мощностей</v>
      </c>
      <c r="P74" s="418" t="s">
        <v>190</v>
      </c>
      <c r="Q74" s="380" t="s">
        <v>190</v>
      </c>
      <c r="R74" s="402">
        <v>0.38</v>
      </c>
      <c r="S74" s="380" t="s">
        <v>190</v>
      </c>
      <c r="T74" s="402">
        <v>0.25</v>
      </c>
    </row>
    <row r="75" spans="1:20" ht="33" customHeight="1" x14ac:dyDescent="0.25">
      <c r="B75" s="76" t="s">
        <v>183</v>
      </c>
      <c r="C75" s="628" t="s">
        <v>1715</v>
      </c>
      <c r="D75" s="380" t="s">
        <v>789</v>
      </c>
      <c r="E75" s="204">
        <f>'С № 2'!V78</f>
        <v>10.459</v>
      </c>
      <c r="F75" s="539" t="s">
        <v>798</v>
      </c>
      <c r="G75" s="204">
        <f t="shared" si="14"/>
        <v>0</v>
      </c>
      <c r="H75" s="204"/>
      <c r="I75" s="204"/>
      <c r="J75" s="204">
        <f>'С № 2'!BS78</f>
        <v>0</v>
      </c>
      <c r="K75" s="204"/>
      <c r="L75" s="204">
        <f>'С № 4'!BS78</f>
        <v>11.016666666666667</v>
      </c>
      <c r="M75" s="624">
        <v>2020</v>
      </c>
      <c r="N75" s="204">
        <f>'С № 2'!P78</f>
        <v>13.22</v>
      </c>
      <c r="O75" s="539" t="s">
        <v>780</v>
      </c>
      <c r="P75" s="539" t="s">
        <v>190</v>
      </c>
      <c r="Q75" s="407" t="s">
        <v>190</v>
      </c>
      <c r="R75" s="407">
        <v>2.85</v>
      </c>
      <c r="S75" s="407" t="s">
        <v>190</v>
      </c>
      <c r="T75" s="407" t="s">
        <v>190</v>
      </c>
    </row>
    <row r="76" spans="1:20" ht="33" customHeight="1" x14ac:dyDescent="0.25">
      <c r="B76" s="76" t="s">
        <v>183</v>
      </c>
      <c r="C76" s="965" t="s">
        <v>1735</v>
      </c>
      <c r="D76" s="76" t="s">
        <v>1798</v>
      </c>
      <c r="E76" s="204">
        <f>'С № 2'!V79</f>
        <v>2.95</v>
      </c>
      <c r="F76" s="539" t="s">
        <v>798</v>
      </c>
      <c r="G76" s="204">
        <f t="shared" si="14"/>
        <v>0</v>
      </c>
      <c r="H76" s="204"/>
      <c r="I76" s="204"/>
      <c r="J76" s="204">
        <f>'С № 2'!BS79</f>
        <v>0</v>
      </c>
      <c r="K76" s="204"/>
      <c r="L76" s="204">
        <f>'С № 4'!BS79</f>
        <v>1.419</v>
      </c>
      <c r="M76" s="624">
        <v>2020</v>
      </c>
      <c r="N76" s="204">
        <f>'С № 2'!P79</f>
        <v>1.419</v>
      </c>
      <c r="O76" s="539" t="s">
        <v>782</v>
      </c>
      <c r="P76" s="539" t="s">
        <v>190</v>
      </c>
      <c r="Q76" s="407" t="s">
        <v>190</v>
      </c>
      <c r="R76" s="407"/>
      <c r="S76" s="407" t="s">
        <v>190</v>
      </c>
      <c r="T76" s="407" t="s">
        <v>190</v>
      </c>
    </row>
    <row r="77" spans="1:20" ht="33" customHeight="1" x14ac:dyDescent="0.25">
      <c r="B77" s="76" t="s">
        <v>183</v>
      </c>
      <c r="C77" s="965" t="s">
        <v>1736</v>
      </c>
      <c r="D77" s="76" t="s">
        <v>1799</v>
      </c>
      <c r="E77" s="204">
        <f>'С № 2'!V80</f>
        <v>49.94</v>
      </c>
      <c r="F77" s="539" t="s">
        <v>798</v>
      </c>
      <c r="G77" s="204">
        <f t="shared" si="14"/>
        <v>0</v>
      </c>
      <c r="H77" s="204"/>
      <c r="I77" s="204"/>
      <c r="J77" s="204">
        <f>'С № 2'!BS80</f>
        <v>0</v>
      </c>
      <c r="K77" s="204"/>
      <c r="L77" s="204">
        <f>'С № 4'!BS80</f>
        <v>0</v>
      </c>
      <c r="M77" s="624">
        <v>2024</v>
      </c>
      <c r="N77" s="204">
        <v>0</v>
      </c>
      <c r="O77" s="539" t="s">
        <v>781</v>
      </c>
      <c r="P77" s="539" t="s">
        <v>190</v>
      </c>
      <c r="Q77" s="407" t="s">
        <v>190</v>
      </c>
      <c r="R77" s="407"/>
      <c r="S77" s="407" t="s">
        <v>190</v>
      </c>
      <c r="T77" s="407" t="s">
        <v>190</v>
      </c>
    </row>
    <row r="78" spans="1:20" ht="33" customHeight="1" x14ac:dyDescent="0.25">
      <c r="B78" s="76" t="s">
        <v>183</v>
      </c>
      <c r="C78" s="965" t="s">
        <v>1737</v>
      </c>
      <c r="D78" s="76" t="s">
        <v>1800</v>
      </c>
      <c r="E78" s="204">
        <f>'С № 2'!V81</f>
        <v>12.772</v>
      </c>
      <c r="F78" s="539" t="s">
        <v>798</v>
      </c>
      <c r="G78" s="204">
        <f t="shared" si="14"/>
        <v>0</v>
      </c>
      <c r="H78" s="204"/>
      <c r="I78" s="204"/>
      <c r="J78" s="204">
        <f>'С № 2'!BS81</f>
        <v>0</v>
      </c>
      <c r="K78" s="204"/>
      <c r="L78" s="204">
        <f>'С № 4'!BS81</f>
        <v>0</v>
      </c>
      <c r="M78" s="624">
        <v>2023</v>
      </c>
      <c r="N78" s="204">
        <v>0</v>
      </c>
      <c r="O78" s="539" t="s">
        <v>782</v>
      </c>
      <c r="P78" s="539" t="s">
        <v>190</v>
      </c>
      <c r="Q78" s="407" t="s">
        <v>190</v>
      </c>
      <c r="R78" s="407"/>
      <c r="S78" s="407" t="s">
        <v>190</v>
      </c>
      <c r="T78" s="407" t="s">
        <v>190</v>
      </c>
    </row>
    <row r="79" spans="1:20" ht="33" customHeight="1" x14ac:dyDescent="0.25">
      <c r="B79" s="76" t="s">
        <v>183</v>
      </c>
      <c r="C79" s="628" t="s">
        <v>743</v>
      </c>
      <c r="D79" s="380" t="s">
        <v>790</v>
      </c>
      <c r="E79" s="204">
        <f>'С № 2'!V82</f>
        <v>2.1</v>
      </c>
      <c r="F79" s="611" t="s">
        <v>799</v>
      </c>
      <c r="G79" s="204">
        <f t="shared" si="14"/>
        <v>2.1</v>
      </c>
      <c r="H79" s="204"/>
      <c r="I79" s="204"/>
      <c r="J79" s="204">
        <f>'С № 2'!BS82</f>
        <v>2.1</v>
      </c>
      <c r="K79" s="204"/>
      <c r="L79" s="204">
        <f>'С № 4'!BS82</f>
        <v>0</v>
      </c>
      <c r="M79" s="624" t="str">
        <f>'С № 13'!F62</f>
        <v>нд</v>
      </c>
      <c r="N79" s="204">
        <v>0</v>
      </c>
      <c r="O79" s="539" t="s">
        <v>780</v>
      </c>
      <c r="P79" s="539" t="s">
        <v>190</v>
      </c>
      <c r="Q79" s="407" t="s">
        <v>190</v>
      </c>
      <c r="R79" s="407" t="s">
        <v>190</v>
      </c>
      <c r="S79" s="407" t="s">
        <v>190</v>
      </c>
      <c r="T79" s="407" t="s">
        <v>190</v>
      </c>
    </row>
    <row r="80" spans="1:20" ht="33" customHeight="1" x14ac:dyDescent="0.25">
      <c r="B80" s="76" t="s">
        <v>183</v>
      </c>
      <c r="C80" s="628" t="s">
        <v>756</v>
      </c>
      <c r="D80" s="380" t="s">
        <v>791</v>
      </c>
      <c r="E80" s="204">
        <f>'С № 2'!V83</f>
        <v>7.5</v>
      </c>
      <c r="F80" s="611" t="s">
        <v>799</v>
      </c>
      <c r="G80" s="204">
        <f t="shared" si="14"/>
        <v>3.4</v>
      </c>
      <c r="H80" s="204"/>
      <c r="I80" s="204"/>
      <c r="J80" s="204">
        <f>'С № 2'!BS83</f>
        <v>3.4</v>
      </c>
      <c r="K80" s="204"/>
      <c r="L80" s="204">
        <f>'С № 4'!BS83</f>
        <v>0</v>
      </c>
      <c r="M80" s="624" t="s">
        <v>190</v>
      </c>
      <c r="N80" s="204">
        <v>0</v>
      </c>
      <c r="O80" s="539" t="s">
        <v>781</v>
      </c>
      <c r="P80" s="539" t="s">
        <v>190</v>
      </c>
      <c r="Q80" s="407" t="s">
        <v>190</v>
      </c>
      <c r="R80" s="407">
        <v>0.6</v>
      </c>
      <c r="S80" s="407" t="s">
        <v>190</v>
      </c>
      <c r="T80" s="407" t="s">
        <v>190</v>
      </c>
    </row>
    <row r="81" spans="1:22" ht="33" customHeight="1" x14ac:dyDescent="0.25">
      <c r="B81" s="76" t="s">
        <v>183</v>
      </c>
      <c r="C81" s="628" t="s">
        <v>749</v>
      </c>
      <c r="D81" s="380" t="s">
        <v>796</v>
      </c>
      <c r="E81" s="204">
        <f>'С № 2'!V84</f>
        <v>2.6070000000000002</v>
      </c>
      <c r="F81" s="539" t="s">
        <v>798</v>
      </c>
      <c r="G81" s="204">
        <f t="shared" si="14"/>
        <v>2.6070000000000002</v>
      </c>
      <c r="H81" s="204"/>
      <c r="I81" s="204"/>
      <c r="J81" s="204">
        <f>'С № 2'!BS84</f>
        <v>2.6070000000000002</v>
      </c>
      <c r="K81" s="204"/>
      <c r="L81" s="204">
        <f>'С № 4'!BS84</f>
        <v>2.1725000000000003</v>
      </c>
      <c r="M81" s="624">
        <f>'С № 13'!F64</f>
        <v>2022</v>
      </c>
      <c r="N81" s="204">
        <f t="shared" ref="N81:N84" si="15">G81</f>
        <v>2.6070000000000002</v>
      </c>
      <c r="O81" s="539" t="s">
        <v>782</v>
      </c>
      <c r="P81" s="539" t="s">
        <v>190</v>
      </c>
      <c r="Q81" s="407" t="s">
        <v>190</v>
      </c>
      <c r="R81" s="407">
        <v>0.60499999999999998</v>
      </c>
      <c r="S81" s="407" t="s">
        <v>190</v>
      </c>
      <c r="T81" s="407" t="s">
        <v>190</v>
      </c>
    </row>
    <row r="82" spans="1:22" ht="33" customHeight="1" x14ac:dyDescent="0.25">
      <c r="B82" s="388" t="s">
        <v>183</v>
      </c>
      <c r="C82" s="406" t="s">
        <v>805</v>
      </c>
      <c r="D82" s="388" t="s">
        <v>842</v>
      </c>
      <c r="E82" s="204">
        <f>'С № 2'!V85</f>
        <v>5.008</v>
      </c>
      <c r="F82" s="539" t="s">
        <v>798</v>
      </c>
      <c r="G82" s="204">
        <f t="shared" si="14"/>
        <v>3.391</v>
      </c>
      <c r="H82" s="204"/>
      <c r="I82" s="204"/>
      <c r="J82" s="204">
        <f>'С № 2'!BS85</f>
        <v>3.391</v>
      </c>
      <c r="K82" s="204"/>
      <c r="L82" s="204">
        <f>'С № 4'!BS85</f>
        <v>4.1733333333333338</v>
      </c>
      <c r="M82" s="624">
        <f>'С № 13'!F65</f>
        <v>2022</v>
      </c>
      <c r="N82" s="204">
        <f t="shared" si="15"/>
        <v>3.391</v>
      </c>
      <c r="O82" s="539" t="s">
        <v>779</v>
      </c>
      <c r="P82" s="539" t="s">
        <v>190</v>
      </c>
      <c r="Q82" s="407" t="s">
        <v>190</v>
      </c>
      <c r="R82" s="407">
        <v>1.0940000000000001</v>
      </c>
      <c r="S82" s="407" t="s">
        <v>190</v>
      </c>
      <c r="T82" s="407">
        <v>0.5</v>
      </c>
    </row>
    <row r="83" spans="1:22" ht="33" customHeight="1" x14ac:dyDescent="0.25">
      <c r="B83" s="686" t="s">
        <v>183</v>
      </c>
      <c r="C83" s="649" t="s">
        <v>1688</v>
      </c>
      <c r="D83" s="686" t="s">
        <v>1718</v>
      </c>
      <c r="E83" s="204">
        <f>'С № 2'!V86</f>
        <v>7.8339999999999996</v>
      </c>
      <c r="F83" s="539" t="s">
        <v>798</v>
      </c>
      <c r="G83" s="204">
        <f t="shared" si="14"/>
        <v>6.7919999999999998</v>
      </c>
      <c r="H83" s="204"/>
      <c r="I83" s="204"/>
      <c r="J83" s="204">
        <f>'С № 2'!BS86</f>
        <v>6.7919999999999998</v>
      </c>
      <c r="K83" s="204"/>
      <c r="L83" s="204">
        <f>'С № 4'!BS86</f>
        <v>6.702</v>
      </c>
      <c r="M83" s="624">
        <v>2021</v>
      </c>
      <c r="N83" s="204">
        <f t="shared" si="15"/>
        <v>6.7919999999999998</v>
      </c>
      <c r="O83" s="539" t="s">
        <v>780</v>
      </c>
      <c r="P83" s="407" t="s">
        <v>190</v>
      </c>
      <c r="Q83" s="407" t="s">
        <v>190</v>
      </c>
      <c r="R83" s="407" t="s">
        <v>190</v>
      </c>
      <c r="S83" s="407" t="s">
        <v>190</v>
      </c>
      <c r="T83" s="407">
        <v>0.25</v>
      </c>
    </row>
    <row r="84" spans="1:22" ht="33" customHeight="1" x14ac:dyDescent="0.25">
      <c r="B84" s="76" t="s">
        <v>183</v>
      </c>
      <c r="C84" s="628" t="s">
        <v>732</v>
      </c>
      <c r="D84" s="380" t="s">
        <v>792</v>
      </c>
      <c r="E84" s="204">
        <f>'С № 2'!V87</f>
        <v>11.54</v>
      </c>
      <c r="F84" s="539" t="s">
        <v>798</v>
      </c>
      <c r="G84" s="204">
        <f t="shared" si="14"/>
        <v>9.3409999999999993</v>
      </c>
      <c r="H84" s="204"/>
      <c r="I84" s="204"/>
      <c r="J84" s="204">
        <f>'С № 2'!BS87</f>
        <v>9.3409999999999993</v>
      </c>
      <c r="K84" s="204"/>
      <c r="L84" s="204">
        <f>'С № 4'!BS87</f>
        <v>9.6166666666666671</v>
      </c>
      <c r="M84" s="624">
        <f>'С № 13'!F67</f>
        <v>2022</v>
      </c>
      <c r="N84" s="204">
        <f t="shared" si="15"/>
        <v>9.3409999999999993</v>
      </c>
      <c r="O84" s="539" t="s">
        <v>780</v>
      </c>
      <c r="P84" s="539" t="s">
        <v>190</v>
      </c>
      <c r="Q84" s="407" t="s">
        <v>190</v>
      </c>
      <c r="R84" s="407">
        <v>1.1000000000000001</v>
      </c>
      <c r="S84" s="407" t="s">
        <v>190</v>
      </c>
      <c r="T84" s="407">
        <v>0.25</v>
      </c>
    </row>
    <row r="85" spans="1:22" ht="48" customHeight="1" x14ac:dyDescent="0.25">
      <c r="A85" s="216"/>
      <c r="B85" s="394" t="s">
        <v>185</v>
      </c>
      <c r="C85" s="591" t="s">
        <v>186</v>
      </c>
      <c r="D85" s="441" t="s">
        <v>93</v>
      </c>
      <c r="E85" s="621">
        <v>0</v>
      </c>
      <c r="F85" s="550" t="s">
        <v>190</v>
      </c>
      <c r="G85" s="621">
        <v>0</v>
      </c>
      <c r="H85" s="621">
        <v>0</v>
      </c>
      <c r="I85" s="621">
        <v>0</v>
      </c>
      <c r="J85" s="621">
        <v>0</v>
      </c>
      <c r="K85" s="621">
        <v>0</v>
      </c>
      <c r="L85" s="621">
        <v>0</v>
      </c>
      <c r="M85" s="550" t="s">
        <v>190</v>
      </c>
      <c r="N85" s="621">
        <v>0</v>
      </c>
      <c r="O85" s="550" t="s">
        <v>190</v>
      </c>
      <c r="P85" s="551">
        <f>SUBTOTAL(9,P86)</f>
        <v>0</v>
      </c>
      <c r="Q85" s="551">
        <f>SUBTOTAL(9,Q86)</f>
        <v>0</v>
      </c>
      <c r="R85" s="551">
        <f>SUBTOTAL(9,R86)</f>
        <v>0</v>
      </c>
      <c r="S85" s="551">
        <f>SUBTOTAL(9,S86)</f>
        <v>0</v>
      </c>
      <c r="T85" s="551">
        <f>SUBTOTAL(9,T86)</f>
        <v>0</v>
      </c>
    </row>
    <row r="86" spans="1:22" ht="48" customHeight="1" x14ac:dyDescent="0.25">
      <c r="A86" s="216"/>
      <c r="B86" s="394" t="s">
        <v>187</v>
      </c>
      <c r="C86" s="591" t="s">
        <v>188</v>
      </c>
      <c r="D86" s="441" t="s">
        <v>93</v>
      </c>
      <c r="E86" s="638">
        <f>SUBTOTAL(9,E87:E90)</f>
        <v>7.7</v>
      </c>
      <c r="F86" s="551" t="s">
        <v>190</v>
      </c>
      <c r="G86" s="638">
        <f t="shared" ref="G86:K86" si="16">SUBTOTAL(9,G87:G90)</f>
        <v>0.60009999999999997</v>
      </c>
      <c r="H86" s="638">
        <f t="shared" si="16"/>
        <v>0</v>
      </c>
      <c r="I86" s="638">
        <f t="shared" si="16"/>
        <v>0</v>
      </c>
      <c r="J86" s="638">
        <f>SUBTOTAL(9,J87:J90)</f>
        <v>0.60009999999999997</v>
      </c>
      <c r="K86" s="638">
        <f t="shared" si="16"/>
        <v>0</v>
      </c>
      <c r="L86" s="638">
        <f>SUBTOTAL(9,L87:L90)</f>
        <v>1.4167666666666667</v>
      </c>
      <c r="M86" s="551" t="s">
        <v>190</v>
      </c>
      <c r="N86" s="638">
        <f>SUBTOTAL(9,N87:N90)</f>
        <v>0.60009999999999997</v>
      </c>
      <c r="O86" s="551" t="s">
        <v>190</v>
      </c>
      <c r="P86" s="551">
        <f>SUBTOTAL(9,P87:P90)</f>
        <v>0</v>
      </c>
      <c r="Q86" s="551">
        <f>SUBTOTAL(9,Q87:Q90)</f>
        <v>0</v>
      </c>
      <c r="R86" s="551">
        <f>SUBTOTAL(9,R87:R90)</f>
        <v>0</v>
      </c>
      <c r="S86" s="551">
        <f>SUBTOTAL(9,S87:S90)</f>
        <v>0</v>
      </c>
      <c r="T86" s="551">
        <f>SUBTOTAL(9,T87:T90)</f>
        <v>0</v>
      </c>
    </row>
    <row r="87" spans="1:22" ht="33" customHeight="1" x14ac:dyDescent="0.25">
      <c r="B87" s="76" t="s">
        <v>187</v>
      </c>
      <c r="C87" s="628" t="s">
        <v>713</v>
      </c>
      <c r="D87" s="380" t="s">
        <v>793</v>
      </c>
      <c r="E87" s="204">
        <f>'С № 2'!V90</f>
        <v>0.45</v>
      </c>
      <c r="F87" s="630" t="s">
        <v>799</v>
      </c>
      <c r="G87" s="204">
        <f>SUM(H87:K87)</f>
        <v>0.3</v>
      </c>
      <c r="H87" s="204" t="s">
        <v>190</v>
      </c>
      <c r="I87" s="204" t="s">
        <v>190</v>
      </c>
      <c r="J87" s="623">
        <f>'С № 2'!BV90</f>
        <v>0.3</v>
      </c>
      <c r="K87" s="204" t="s">
        <v>190</v>
      </c>
      <c r="L87" s="204">
        <f>'С № 4'!BL90</f>
        <v>0.375</v>
      </c>
      <c r="M87" s="410" t="s">
        <v>801</v>
      </c>
      <c r="N87" s="623">
        <f>J87</f>
        <v>0.3</v>
      </c>
      <c r="O87" s="623" t="s">
        <v>783</v>
      </c>
      <c r="P87" s="623" t="s">
        <v>190</v>
      </c>
      <c r="Q87" s="329" t="s">
        <v>190</v>
      </c>
      <c r="R87" s="329" t="s">
        <v>190</v>
      </c>
      <c r="S87" s="329" t="s">
        <v>190</v>
      </c>
      <c r="T87" s="329" t="s">
        <v>190</v>
      </c>
    </row>
    <row r="88" spans="1:22" ht="33" customHeight="1" x14ac:dyDescent="0.25">
      <c r="B88" s="76" t="s">
        <v>187</v>
      </c>
      <c r="C88" s="628" t="s">
        <v>714</v>
      </c>
      <c r="D88" s="380" t="s">
        <v>794</v>
      </c>
      <c r="E88" s="204">
        <f>'С № 2'!V91</f>
        <v>0.45</v>
      </c>
      <c r="F88" s="630" t="s">
        <v>799</v>
      </c>
      <c r="G88" s="204">
        <f>SUM(H88:K88)</f>
        <v>0.3</v>
      </c>
      <c r="H88" s="204" t="s">
        <v>190</v>
      </c>
      <c r="I88" s="204" t="s">
        <v>190</v>
      </c>
      <c r="J88" s="623">
        <f>'С № 2'!BV91</f>
        <v>0.3</v>
      </c>
      <c r="K88" s="204" t="s">
        <v>190</v>
      </c>
      <c r="L88" s="204">
        <f>'С № 4'!BL91</f>
        <v>0.375</v>
      </c>
      <c r="M88" s="410" t="s">
        <v>802</v>
      </c>
      <c r="N88" s="623">
        <f>J88</f>
        <v>0.3</v>
      </c>
      <c r="O88" s="623" t="s">
        <v>783</v>
      </c>
      <c r="P88" s="623" t="s">
        <v>190</v>
      </c>
      <c r="Q88" s="329" t="s">
        <v>190</v>
      </c>
      <c r="R88" s="329" t="s">
        <v>190</v>
      </c>
      <c r="S88" s="329" t="s">
        <v>190</v>
      </c>
      <c r="T88" s="329" t="s">
        <v>190</v>
      </c>
    </row>
    <row r="89" spans="1:22" ht="33" customHeight="1" x14ac:dyDescent="0.25">
      <c r="B89" s="76" t="s">
        <v>187</v>
      </c>
      <c r="C89" s="628" t="s">
        <v>715</v>
      </c>
      <c r="D89" s="380" t="s">
        <v>795</v>
      </c>
      <c r="E89" s="204">
        <f>'С № 2'!V92</f>
        <v>0.8</v>
      </c>
      <c r="F89" s="630" t="s">
        <v>799</v>
      </c>
      <c r="G89" s="204">
        <f>SUM(H89:K89)</f>
        <v>0</v>
      </c>
      <c r="H89" s="204" t="s">
        <v>190</v>
      </c>
      <c r="I89" s="204" t="s">
        <v>190</v>
      </c>
      <c r="J89" s="623">
        <f>'С № 2'!BV92</f>
        <v>0</v>
      </c>
      <c r="K89" s="204" t="s">
        <v>190</v>
      </c>
      <c r="L89" s="204">
        <f>'С № 4'!BL92</f>
        <v>0.66666666666666674</v>
      </c>
      <c r="M89" s="410">
        <v>2020</v>
      </c>
      <c r="N89" s="623">
        <f>J89</f>
        <v>0</v>
      </c>
      <c r="O89" s="623" t="s">
        <v>783</v>
      </c>
      <c r="P89" s="623" t="s">
        <v>190</v>
      </c>
      <c r="Q89" s="329" t="s">
        <v>190</v>
      </c>
      <c r="R89" s="329" t="s">
        <v>190</v>
      </c>
      <c r="S89" s="329" t="s">
        <v>190</v>
      </c>
      <c r="T89" s="329" t="s">
        <v>190</v>
      </c>
    </row>
    <row r="90" spans="1:22" ht="33" customHeight="1" x14ac:dyDescent="0.25">
      <c r="B90" s="76" t="s">
        <v>187</v>
      </c>
      <c r="C90" s="629" t="s">
        <v>761</v>
      </c>
      <c r="D90" s="380" t="s">
        <v>797</v>
      </c>
      <c r="E90" s="204">
        <f>'С № 2'!V93</f>
        <v>6</v>
      </c>
      <c r="F90" s="630" t="s">
        <v>799</v>
      </c>
      <c r="G90" s="204">
        <f>SUM(H90:K90)</f>
        <v>1E-4</v>
      </c>
      <c r="H90" s="204" t="s">
        <v>190</v>
      </c>
      <c r="I90" s="204" t="s">
        <v>190</v>
      </c>
      <c r="J90" s="623">
        <f>'С № 2'!BV93</f>
        <v>1E-4</v>
      </c>
      <c r="K90" s="204" t="s">
        <v>190</v>
      </c>
      <c r="L90" s="204">
        <f>'С № 4'!BL93</f>
        <v>1E-4</v>
      </c>
      <c r="M90" s="410">
        <v>2021</v>
      </c>
      <c r="N90" s="623">
        <f>J90</f>
        <v>1E-4</v>
      </c>
      <c r="O90" s="611" t="s">
        <v>783</v>
      </c>
      <c r="P90" s="539" t="s">
        <v>190</v>
      </c>
      <c r="Q90" s="329" t="s">
        <v>190</v>
      </c>
      <c r="R90" s="329" t="s">
        <v>190</v>
      </c>
      <c r="S90" s="329" t="s">
        <v>190</v>
      </c>
      <c r="T90" s="329" t="s">
        <v>190</v>
      </c>
      <c r="V90" s="332"/>
    </row>
    <row r="91" spans="1:22" x14ac:dyDescent="0.25">
      <c r="A91" s="216"/>
      <c r="O91" s="272"/>
      <c r="P91" s="272"/>
      <c r="Q91" s="272"/>
      <c r="R91" s="272"/>
      <c r="S91" s="272"/>
      <c r="T91" s="272"/>
    </row>
    <row r="92" spans="1:22" x14ac:dyDescent="0.25">
      <c r="A92" s="216"/>
      <c r="O92" s="272"/>
      <c r="P92" s="272"/>
      <c r="Q92" s="272"/>
      <c r="R92" s="272"/>
      <c r="S92" s="272"/>
      <c r="T92" s="272"/>
    </row>
  </sheetData>
  <sheetProtection formatCells="0" formatColumns="0" formatRows="0" insertColumns="0" insertRows="0" insertHyperlinks="0" deleteColumns="0" deleteRows="0" sort="0" autoFilter="0" pivotTables="0"/>
  <autoFilter ref="B14:WWA90" xr:uid="{00000000-0009-0000-0000-000013000000}"/>
  <mergeCells count="22">
    <mergeCell ref="B7:T7"/>
    <mergeCell ref="Q1:T1"/>
    <mergeCell ref="Q2:T2"/>
    <mergeCell ref="Q3:T3"/>
    <mergeCell ref="B4:T4"/>
    <mergeCell ref="B6:T6"/>
    <mergeCell ref="B8:T8"/>
    <mergeCell ref="B9:T9"/>
    <mergeCell ref="B10:S10"/>
    <mergeCell ref="B11:B13"/>
    <mergeCell ref="C11:C13"/>
    <mergeCell ref="D11:D13"/>
    <mergeCell ref="E11:E13"/>
    <mergeCell ref="F11:F13"/>
    <mergeCell ref="G11:K12"/>
    <mergeCell ref="L11:L13"/>
    <mergeCell ref="M11:N12"/>
    <mergeCell ref="O11:O13"/>
    <mergeCell ref="P11:P13"/>
    <mergeCell ref="Q11:T11"/>
    <mergeCell ref="Q12:R12"/>
    <mergeCell ref="S12:T12"/>
  </mergeCells>
  <conditionalFormatting sqref="D86:D89 B66:D72 B85:B89 N39 B75:D75 B84:D84 B79:D81">
    <cfRule type="containsText" dxfId="68" priority="64" operator="containsText" text="Наименование инвестиционного проекта">
      <formula>NOT(ISERROR(SEARCH("Наименование инвестиционного проекта",B39)))</formula>
    </cfRule>
  </conditionalFormatting>
  <conditionalFormatting sqref="E52:E58 E48 E50 E60:E65 K39 G39:I39">
    <cfRule type="cellIs" dxfId="67" priority="63" operator="equal">
      <formula>0</formula>
    </cfRule>
  </conditionalFormatting>
  <conditionalFormatting sqref="H87:J90">
    <cfRule type="cellIs" dxfId="66" priority="62" operator="equal">
      <formula>0</formula>
    </cfRule>
  </conditionalFormatting>
  <conditionalFormatting sqref="C86:C89">
    <cfRule type="containsText" dxfId="65" priority="61" operator="containsText" text="Наименование инвестиционного проекта">
      <formula>NOT(ISERROR(SEARCH("Наименование инвестиционного проекта",C86)))</formula>
    </cfRule>
  </conditionalFormatting>
  <conditionalFormatting sqref="C85">
    <cfRule type="containsText" dxfId="64" priority="59" operator="containsText" text="Наименование инвестиционного проекта">
      <formula>NOT(ISERROR(SEARCH("Наименование инвестиционного проекта",C85)))</formula>
    </cfRule>
  </conditionalFormatting>
  <conditionalFormatting sqref="D85">
    <cfRule type="containsText" dxfId="63" priority="60" operator="containsText" text="Наименование инвестиционного проекта">
      <formula>NOT(ISERROR(SEARCH("Наименование инвестиционного проекта",D85)))</formula>
    </cfRule>
  </conditionalFormatting>
  <conditionalFormatting sqref="M90:N90 N87:N89">
    <cfRule type="cellIs" dxfId="62" priority="55" operator="equal">
      <formula>0</formula>
    </cfRule>
  </conditionalFormatting>
  <conditionalFormatting sqref="B90">
    <cfRule type="containsText" dxfId="61" priority="54" operator="containsText" text="Наименование инвестиционного проекта">
      <formula>NOT(ISERROR(SEARCH("Наименование инвестиционного проекта",B90)))</formula>
    </cfRule>
  </conditionalFormatting>
  <conditionalFormatting sqref="E52:E58 E48 E50 E60:E65 K39 G39:I39">
    <cfRule type="cellIs" dxfId="60" priority="53" operator="equal">
      <formula>"0.000"</formula>
    </cfRule>
  </conditionalFormatting>
  <conditionalFormatting sqref="E38">
    <cfRule type="cellIs" dxfId="59" priority="52" operator="equal">
      <formula>"0.000"</formula>
    </cfRule>
  </conditionalFormatting>
  <conditionalFormatting sqref="K50 G50:I50">
    <cfRule type="cellIs" dxfId="58" priority="49" operator="equal">
      <formula>0</formula>
    </cfRule>
  </conditionalFormatting>
  <conditionalFormatting sqref="K50 G50:I50">
    <cfRule type="cellIs" dxfId="57" priority="48" operator="equal">
      <formula>"0.000"</formula>
    </cfRule>
  </conditionalFormatting>
  <conditionalFormatting sqref="J50">
    <cfRule type="cellIs" dxfId="56" priority="47" operator="equal">
      <formula>0</formula>
    </cfRule>
  </conditionalFormatting>
  <conditionalFormatting sqref="J50">
    <cfRule type="cellIs" dxfId="55" priority="46" operator="equal">
      <formula>"0.000"</formula>
    </cfRule>
  </conditionalFormatting>
  <conditionalFormatting sqref="L50">
    <cfRule type="cellIs" dxfId="54" priority="45" operator="equal">
      <formula>0</formula>
    </cfRule>
  </conditionalFormatting>
  <conditionalFormatting sqref="L50">
    <cfRule type="cellIs" dxfId="53" priority="44" operator="equal">
      <formula>"0.000"</formula>
    </cfRule>
  </conditionalFormatting>
  <conditionalFormatting sqref="E39">
    <cfRule type="cellIs" dxfId="52" priority="43" operator="equal">
      <formula>0</formula>
    </cfRule>
  </conditionalFormatting>
  <conditionalFormatting sqref="E39">
    <cfRule type="cellIs" dxfId="51" priority="42" operator="equal">
      <formula>"0.000"</formula>
    </cfRule>
  </conditionalFormatting>
  <conditionalFormatting sqref="N39">
    <cfRule type="cellIs" dxfId="50" priority="38" operator="equal">
      <formula>0</formula>
    </cfRule>
  </conditionalFormatting>
  <conditionalFormatting sqref="C39">
    <cfRule type="cellIs" dxfId="49" priority="40" operator="equal">
      <formula>0</formula>
    </cfRule>
  </conditionalFormatting>
  <conditionalFormatting sqref="C50">
    <cfRule type="cellIs" dxfId="48" priority="39" operator="equal">
      <formula>0</formula>
    </cfRule>
  </conditionalFormatting>
  <conditionalFormatting sqref="N39">
    <cfRule type="cellIs" dxfId="47" priority="35" operator="equal">
      <formula>0</formula>
    </cfRule>
  </conditionalFormatting>
  <conditionalFormatting sqref="N39">
    <cfRule type="cellIs" dxfId="46" priority="36" operator="equal">
      <formula>0</formula>
    </cfRule>
  </conditionalFormatting>
  <conditionalFormatting sqref="Q24:T24">
    <cfRule type="cellIs" dxfId="45" priority="34" operator="equal">
      <formula>0</formula>
    </cfRule>
  </conditionalFormatting>
  <conditionalFormatting sqref="Q23:T23">
    <cfRule type="cellIs" dxfId="44" priority="33" operator="equal">
      <formula>0</formula>
    </cfRule>
  </conditionalFormatting>
  <conditionalFormatting sqref="D39 D50">
    <cfRule type="containsText" dxfId="43" priority="28" operator="containsText" text="Наименование инвестиционного проекта">
      <formula>NOT(ISERROR(SEARCH("Наименование инвестиционного проекта",D39)))</formula>
    </cfRule>
  </conditionalFormatting>
  <conditionalFormatting sqref="D48">
    <cfRule type="containsText" dxfId="42" priority="27" operator="containsText" text="Наименование инвестиционного проекта">
      <formula>NOT(ISERROR(SEARCH("Наименование инвестиционного проекта",D48)))</formula>
    </cfRule>
  </conditionalFormatting>
  <conditionalFormatting sqref="D48">
    <cfRule type="cellIs" dxfId="41" priority="26" operator="equal">
      <formula>0</formula>
    </cfRule>
  </conditionalFormatting>
  <conditionalFormatting sqref="D39 D50">
    <cfRule type="cellIs" dxfId="40" priority="25" operator="equal">
      <formula>0</formula>
    </cfRule>
  </conditionalFormatting>
  <conditionalFormatting sqref="D90">
    <cfRule type="containsText" dxfId="39" priority="24" operator="containsText" text="Наименование инвестиционного проекта">
      <formula>NOT(ISERROR(SEARCH("Наименование инвестиционного проекта",D90)))</formula>
    </cfRule>
  </conditionalFormatting>
  <conditionalFormatting sqref="D90">
    <cfRule type="cellIs" dxfId="38" priority="23" operator="equal">
      <formula>0</formula>
    </cfRule>
  </conditionalFormatting>
  <conditionalFormatting sqref="E59">
    <cfRule type="cellIs" dxfId="37" priority="20" operator="equal">
      <formula>0</formula>
    </cfRule>
  </conditionalFormatting>
  <conditionalFormatting sqref="E59">
    <cfRule type="cellIs" dxfId="36" priority="19" operator="equal">
      <formula>"0.000"</formula>
    </cfRule>
  </conditionalFormatting>
  <conditionalFormatting sqref="K59 G59:I59">
    <cfRule type="cellIs" dxfId="35" priority="18" operator="equal">
      <formula>0</formula>
    </cfRule>
  </conditionalFormatting>
  <conditionalFormatting sqref="K59 G59:I59">
    <cfRule type="cellIs" dxfId="34" priority="17" operator="equal">
      <formula>"0.000"</formula>
    </cfRule>
  </conditionalFormatting>
  <conditionalFormatting sqref="J59">
    <cfRule type="cellIs" dxfId="33" priority="16" operator="equal">
      <formula>0</formula>
    </cfRule>
  </conditionalFormatting>
  <conditionalFormatting sqref="J59">
    <cfRule type="cellIs" dxfId="32" priority="15" operator="equal">
      <formula>"0.000"</formula>
    </cfRule>
  </conditionalFormatting>
  <conditionalFormatting sqref="L59">
    <cfRule type="cellIs" dxfId="31" priority="14" operator="equal">
      <formula>0</formula>
    </cfRule>
  </conditionalFormatting>
  <conditionalFormatting sqref="L59">
    <cfRule type="cellIs" dxfId="30" priority="13" operator="equal">
      <formula>"0.000"</formula>
    </cfRule>
  </conditionalFormatting>
  <conditionalFormatting sqref="C59">
    <cfRule type="cellIs" dxfId="29" priority="12" operator="equal">
      <formula>0</formula>
    </cfRule>
  </conditionalFormatting>
  <conditionalFormatting sqref="D59">
    <cfRule type="containsText" dxfId="28" priority="11" operator="containsText" text="Наименование инвестиционного проекта">
      <formula>NOT(ISERROR(SEARCH("Наименование инвестиционного проекта",D59)))</formula>
    </cfRule>
  </conditionalFormatting>
  <conditionalFormatting sqref="D59">
    <cfRule type="cellIs" dxfId="27" priority="10" operator="equal">
      <formula>0</formula>
    </cfRule>
  </conditionalFormatting>
  <conditionalFormatting sqref="B82:D83">
    <cfRule type="cellIs" dxfId="26" priority="8" operator="equal">
      <formula>0</formula>
    </cfRule>
  </conditionalFormatting>
  <conditionalFormatting sqref="B82:D83">
    <cfRule type="containsText" dxfId="25" priority="9" operator="containsText" text="Наименование инвестиционного проекта">
      <formula>NOT(ISERROR(SEARCH("Наименование инвестиционного проекта",B82)))</formula>
    </cfRule>
  </conditionalFormatting>
  <conditionalFormatting sqref="D28">
    <cfRule type="cellIs" dxfId="24" priority="3" operator="equal">
      <formula>0</formula>
    </cfRule>
  </conditionalFormatting>
  <conditionalFormatting sqref="B28">
    <cfRule type="cellIs" dxfId="23" priority="7" operator="equal">
      <formula>0</formula>
    </cfRule>
  </conditionalFormatting>
  <conditionalFormatting sqref="C28">
    <cfRule type="cellIs" dxfId="22" priority="5" operator="equal">
      <formula>0</formula>
    </cfRule>
  </conditionalFormatting>
  <conditionalFormatting sqref="C28">
    <cfRule type="containsText" dxfId="21" priority="6" operator="containsText" text="Наименование инвестиционного проекта">
      <formula>NOT(ISERROR(SEARCH("Наименование инвестиционного проекта",C28)))</formula>
    </cfRule>
  </conditionalFormatting>
  <conditionalFormatting sqref="D28">
    <cfRule type="containsText" dxfId="20" priority="4" operator="containsText" text="Наименование инвестиционного проекта">
      <formula>NOT(ISERROR(SEARCH("Наименование инвестиционного проекта",D28)))</formula>
    </cfRule>
  </conditionalFormatting>
  <conditionalFormatting sqref="B76:B78 D76:D78">
    <cfRule type="containsText" dxfId="19" priority="2" operator="containsText" text="Наименование инвестиционного проекта">
      <formula>NOT(ISERROR(SEARCH("Наименование инвестиционного проекта",B76)))</formula>
    </cfRule>
  </conditionalFormatting>
  <conditionalFormatting sqref="B76:B78 D76:D78">
    <cfRule type="cellIs" dxfId="18" priority="1" operator="equal">
      <formula>0</formula>
    </cfRule>
  </conditionalFormatting>
  <pageMargins left="0.70866141732283472" right="0.70866141732283472" top="0.74803149606299213" bottom="0.74803149606299213" header="0.31496062992125984" footer="0.31496062992125984"/>
  <pageSetup paperSize="8" scale="33" orientation="landscape" r:id="rId1"/>
  <ignoredErrors>
    <ignoredError sqref="J58 J49" formula="1"/>
    <ignoredError sqref="J51" numberStoredAsText="1"/>
    <ignoredError sqref="H69:I69"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CL97"/>
  <sheetViews>
    <sheetView zoomScale="80" zoomScaleNormal="80" zoomScaleSheetLayoutView="85" workbookViewId="0">
      <pane xSplit="2" ySplit="18" topLeftCell="C49" activePane="bottomRight" state="frozen"/>
      <selection activeCell="A14" sqref="A14"/>
      <selection pane="topRight" activeCell="C14" sqref="C14"/>
      <selection pane="bottomLeft" activeCell="A19" sqref="A19"/>
      <selection pane="bottomRight" activeCell="A2" sqref="A2:XFD2"/>
    </sheetView>
  </sheetViews>
  <sheetFormatPr defaultRowHeight="15.75" outlineLevelCol="1" x14ac:dyDescent="0.25"/>
  <cols>
    <col min="1" max="1" width="14.5703125" style="814" customWidth="1"/>
    <col min="2" max="2" width="83.42578125" style="814" customWidth="1"/>
    <col min="3" max="3" width="21" style="814" customWidth="1"/>
    <col min="4" max="4" width="6.28515625" style="814" customWidth="1"/>
    <col min="5" max="6" width="6.85546875" style="814" customWidth="1"/>
    <col min="7" max="7" width="8.7109375" style="814" customWidth="1"/>
    <col min="8" max="8" width="10.85546875" style="814" customWidth="1" outlineLevel="1"/>
    <col min="9" max="9" width="13.42578125" style="814" customWidth="1" outlineLevel="1"/>
    <col min="10" max="10" width="15.7109375" style="814" customWidth="1" outlineLevel="1"/>
    <col min="11" max="11" width="10.5703125" style="814" customWidth="1" outlineLevel="1"/>
    <col min="12" max="12" width="13.85546875" style="814" customWidth="1" outlineLevel="1"/>
    <col min="13" max="13" width="17.28515625" style="812" customWidth="1" outlineLevel="1"/>
    <col min="14" max="14" width="9.28515625" style="812" customWidth="1" outlineLevel="1"/>
    <col min="15" max="15" width="19.140625" style="812" customWidth="1" outlineLevel="1"/>
    <col min="16" max="16" width="11.5703125" style="812" customWidth="1" outlineLevel="1"/>
    <col min="17" max="17" width="10" style="812" customWidth="1" outlineLevel="1"/>
    <col min="18" max="18" width="9.28515625" style="812" customWidth="1" outlineLevel="1" collapsed="1"/>
    <col min="19" max="19" width="9.28515625" style="812" customWidth="1" outlineLevel="1"/>
    <col min="20" max="20" width="8.85546875" style="812" customWidth="1" outlineLevel="1"/>
    <col min="21" max="21" width="8.140625" style="812" customWidth="1" outlineLevel="1"/>
    <col min="22" max="22" width="9" style="812" customWidth="1" outlineLevel="1"/>
    <col min="23" max="23" width="10.28515625" style="812" customWidth="1" outlineLevel="1"/>
    <col min="24" max="24" width="13.42578125" style="812" customWidth="1" outlineLevel="1"/>
    <col min="25" max="25" width="6.85546875" style="812" customWidth="1" outlineLevel="1"/>
    <col min="26" max="26" width="10.140625" style="812" customWidth="1" outlineLevel="1"/>
    <col min="27" max="27" width="6.85546875" style="812" customWidth="1" outlineLevel="1"/>
    <col min="28" max="28" width="10.28515625" style="812" customWidth="1" outlineLevel="1"/>
    <col min="29" max="29" width="13.42578125" style="812" customWidth="1" outlineLevel="1"/>
    <col min="30" max="30" width="11.85546875" style="812" customWidth="1" outlineLevel="1"/>
    <col min="31" max="31" width="8.140625" style="812" bestFit="1" customWidth="1"/>
    <col min="32" max="32" width="9.42578125" style="812" customWidth="1"/>
    <col min="33" max="33" width="10" style="812" customWidth="1"/>
    <col min="34" max="34" width="10.85546875" style="812" customWidth="1"/>
    <col min="35" max="35" width="6.85546875" style="814" customWidth="1"/>
    <col min="36" max="36" width="8.42578125" style="814" hidden="1" customWidth="1"/>
    <col min="37" max="37" width="6.42578125" style="814" hidden="1" customWidth="1"/>
    <col min="38" max="38" width="9.85546875" style="814" hidden="1" customWidth="1"/>
    <col min="39" max="39" width="11.7109375" style="814" hidden="1" customWidth="1"/>
    <col min="40" max="40" width="6.85546875" style="814" hidden="1" customWidth="1"/>
    <col min="41" max="41" width="9.7109375" style="814" customWidth="1"/>
    <col min="42" max="43" width="6.85546875" style="814" customWidth="1"/>
    <col min="44" max="44" width="9.140625" style="814" customWidth="1"/>
    <col min="45" max="45" width="6.85546875" style="814" customWidth="1"/>
    <col min="46" max="46" width="9.42578125" style="814" customWidth="1" collapsed="1"/>
    <col min="47" max="47" width="7" style="814" customWidth="1"/>
    <col min="48" max="48" width="9.42578125" style="814" customWidth="1"/>
    <col min="49" max="49" width="12.140625" style="814" customWidth="1"/>
    <col min="50" max="50" width="8.85546875" style="814" customWidth="1"/>
    <col min="51" max="51" width="8.28515625" style="814" hidden="1" customWidth="1"/>
    <col min="52" max="52" width="7.140625" style="814" hidden="1" customWidth="1"/>
    <col min="53" max="53" width="10" style="814" hidden="1" customWidth="1"/>
    <col min="54" max="54" width="11.140625" style="814" hidden="1" customWidth="1"/>
    <col min="55" max="55" width="8.28515625" style="814" hidden="1" customWidth="1"/>
    <col min="56" max="56" width="10.140625" style="814" customWidth="1"/>
    <col min="57" max="57" width="8.28515625" style="814" customWidth="1"/>
    <col min="58" max="58" width="10.85546875" style="814" customWidth="1"/>
    <col min="59" max="59" width="12.42578125" style="814" customWidth="1"/>
    <col min="60" max="60" width="11.140625" style="814" customWidth="1"/>
    <col min="61" max="61" width="11.7109375" style="814" customWidth="1" collapsed="1"/>
    <col min="62" max="62" width="8.28515625" style="814" customWidth="1"/>
    <col min="63" max="63" width="10.28515625" style="814" customWidth="1"/>
    <col min="64" max="64" width="12.140625" style="814" customWidth="1"/>
    <col min="65" max="65" width="8.28515625" style="814" customWidth="1"/>
    <col min="66" max="67" width="8.28515625" style="814" hidden="1" customWidth="1"/>
    <col min="68" max="68" width="10" style="814" hidden="1" customWidth="1"/>
    <col min="69" max="69" width="12.28515625" style="814" hidden="1" customWidth="1"/>
    <col min="70" max="70" width="7" style="814" hidden="1" customWidth="1"/>
    <col min="71" max="71" width="9.140625" style="814" customWidth="1"/>
    <col min="72" max="73" width="7" style="814" customWidth="1"/>
    <col min="74" max="74" width="11.42578125" style="814" customWidth="1"/>
    <col min="75" max="75" width="10.42578125" style="814" customWidth="1"/>
    <col min="76" max="76" width="9.85546875" style="814" customWidth="1" collapsed="1"/>
    <col min="77" max="77" width="7" style="814" customWidth="1"/>
    <col min="78" max="78" width="9.85546875" style="814" customWidth="1"/>
    <col min="79" max="79" width="12.85546875" style="814" customWidth="1"/>
    <col min="80" max="80" width="8.140625" style="814" customWidth="1"/>
    <col min="81" max="81" width="9.28515625" style="814" customWidth="1" outlineLevel="1"/>
    <col min="82" max="82" width="7.85546875" style="814" customWidth="1" outlineLevel="1"/>
    <col min="83" max="83" width="9.85546875" style="814" customWidth="1" outlineLevel="1"/>
    <col min="84" max="84" width="13.42578125" style="814" customWidth="1" outlineLevel="1"/>
    <col min="85" max="85" width="11.5703125" style="814" customWidth="1" outlineLevel="1"/>
    <col min="86" max="86" width="55.28515625" style="814" customWidth="1" outlineLevel="1"/>
    <col min="87" max="16384" width="9.140625" style="814"/>
  </cols>
  <sheetData>
    <row r="1" spans="1:86" ht="18.75" x14ac:dyDescent="0.25">
      <c r="A1" s="812"/>
      <c r="B1" s="812"/>
      <c r="C1" s="812"/>
      <c r="D1" s="812"/>
      <c r="E1" s="812"/>
      <c r="F1" s="812"/>
      <c r="G1" s="812"/>
      <c r="H1" s="812"/>
      <c r="I1" s="812"/>
      <c r="J1" s="812"/>
      <c r="K1" s="812"/>
      <c r="L1" s="812"/>
      <c r="AD1" s="813" t="s">
        <v>0</v>
      </c>
      <c r="AI1" s="812"/>
      <c r="AJ1" s="812"/>
      <c r="AK1" s="812"/>
    </row>
    <row r="2" spans="1:86" ht="18.75" x14ac:dyDescent="0.3">
      <c r="A2" s="812"/>
      <c r="B2" s="812"/>
      <c r="C2" s="812"/>
      <c r="D2" s="812"/>
      <c r="E2" s="812"/>
      <c r="F2" s="812"/>
      <c r="G2" s="812"/>
      <c r="H2" s="812"/>
      <c r="I2" s="812"/>
      <c r="J2" s="812"/>
      <c r="K2" s="812"/>
      <c r="L2" s="812"/>
      <c r="AD2" s="815" t="s">
        <v>1</v>
      </c>
      <c r="AI2" s="812"/>
      <c r="AJ2" s="812"/>
      <c r="AK2" s="812"/>
    </row>
    <row r="3" spans="1:86" ht="18.75" x14ac:dyDescent="0.3">
      <c r="A3" s="812"/>
      <c r="B3" s="812"/>
      <c r="C3" s="812"/>
      <c r="D3" s="812"/>
      <c r="E3" s="812"/>
      <c r="F3" s="812"/>
      <c r="G3" s="812"/>
      <c r="H3" s="812"/>
      <c r="I3" s="812"/>
      <c r="J3" s="812"/>
      <c r="K3" s="812"/>
      <c r="L3" s="812"/>
      <c r="AD3" s="815" t="s">
        <v>956</v>
      </c>
      <c r="AI3" s="812"/>
      <c r="AJ3" s="812"/>
      <c r="AK3" s="812"/>
    </row>
    <row r="4" spans="1:86" ht="18.75" x14ac:dyDescent="0.25">
      <c r="A4" s="1376" t="s">
        <v>957</v>
      </c>
      <c r="B4" s="1376"/>
      <c r="C4" s="1376"/>
      <c r="D4" s="1376"/>
      <c r="E4" s="1376"/>
      <c r="F4" s="1376"/>
      <c r="G4" s="1376"/>
      <c r="H4" s="1376"/>
      <c r="I4" s="1376"/>
      <c r="J4" s="1376"/>
      <c r="K4" s="1376"/>
      <c r="L4" s="1376"/>
      <c r="M4" s="1376"/>
      <c r="N4" s="1376"/>
      <c r="O4" s="1376"/>
      <c r="P4" s="1376"/>
      <c r="Q4" s="1376"/>
      <c r="R4" s="1376"/>
      <c r="S4" s="1376"/>
      <c r="T4" s="1376"/>
      <c r="U4" s="1376"/>
      <c r="V4" s="1376"/>
      <c r="W4" s="1376"/>
      <c r="X4" s="1376"/>
      <c r="Y4" s="1376"/>
      <c r="Z4" s="1376"/>
      <c r="AA4" s="1376"/>
      <c r="AB4" s="1376"/>
      <c r="AC4" s="1376"/>
      <c r="AD4" s="1376"/>
      <c r="AI4" s="812"/>
      <c r="AJ4" s="812"/>
      <c r="AK4" s="812"/>
    </row>
    <row r="5" spans="1:86" ht="18.75" x14ac:dyDescent="0.3">
      <c r="A5" s="1379"/>
      <c r="B5" s="1379"/>
      <c r="C5" s="1379"/>
      <c r="D5" s="1379"/>
      <c r="E5" s="1379"/>
      <c r="F5" s="1379"/>
      <c r="G5" s="1379"/>
      <c r="H5" s="1379"/>
      <c r="I5" s="1379"/>
      <c r="J5" s="1379"/>
      <c r="K5" s="1379"/>
      <c r="L5" s="1379"/>
      <c r="M5" s="1379"/>
      <c r="N5" s="1379"/>
      <c r="O5" s="1379"/>
      <c r="P5" s="1379"/>
      <c r="Q5" s="1379"/>
      <c r="R5" s="1379"/>
      <c r="S5" s="1379"/>
      <c r="T5" s="1379"/>
      <c r="U5" s="1379"/>
      <c r="V5" s="1379"/>
      <c r="W5" s="1379"/>
      <c r="X5" s="1379"/>
      <c r="Y5" s="1379"/>
      <c r="Z5" s="1379"/>
      <c r="AA5" s="1379"/>
      <c r="AB5" s="1379"/>
      <c r="AC5" s="1379"/>
      <c r="AD5" s="1379"/>
      <c r="AE5" s="816"/>
      <c r="AF5" s="816"/>
      <c r="AG5" s="816"/>
      <c r="AH5" s="816"/>
      <c r="AI5" s="816"/>
      <c r="AJ5" s="816"/>
      <c r="AK5" s="816"/>
      <c r="AL5" s="816"/>
      <c r="AM5" s="816"/>
      <c r="AN5" s="816"/>
      <c r="AO5" s="929"/>
      <c r="AP5" s="929"/>
      <c r="AQ5" s="929"/>
      <c r="AR5" s="929"/>
      <c r="AS5" s="929"/>
      <c r="AT5" s="816"/>
      <c r="AU5" s="816"/>
      <c r="AV5" s="816"/>
      <c r="AW5" s="816"/>
      <c r="AX5" s="816"/>
      <c r="AY5" s="816"/>
      <c r="AZ5" s="816"/>
      <c r="BA5" s="816"/>
      <c r="BB5" s="816"/>
      <c r="BC5" s="816"/>
      <c r="BD5" s="929"/>
      <c r="BE5" s="929"/>
      <c r="BF5" s="929"/>
      <c r="BG5" s="929"/>
      <c r="BH5" s="929"/>
      <c r="BI5" s="816"/>
      <c r="BJ5" s="816"/>
      <c r="BK5" s="816"/>
      <c r="BL5" s="816"/>
      <c r="BM5" s="816"/>
      <c r="BN5" s="816"/>
      <c r="BO5" s="816"/>
      <c r="BP5" s="816"/>
      <c r="BQ5" s="816"/>
      <c r="BR5" s="816"/>
      <c r="BS5" s="929"/>
      <c r="BT5" s="929"/>
      <c r="BU5" s="929"/>
      <c r="BV5" s="929"/>
      <c r="BW5" s="929"/>
      <c r="BX5" s="816"/>
      <c r="BY5" s="816"/>
      <c r="BZ5" s="816"/>
      <c r="CA5" s="816"/>
      <c r="CB5" s="816"/>
      <c r="CC5" s="816"/>
      <c r="CD5" s="816"/>
      <c r="CE5" s="816"/>
      <c r="CF5" s="816"/>
      <c r="CG5" s="816"/>
      <c r="CH5" s="816"/>
    </row>
    <row r="6" spans="1:86" ht="18.75" x14ac:dyDescent="0.25">
      <c r="A6" s="1380" t="s">
        <v>958</v>
      </c>
      <c r="B6" s="1380"/>
      <c r="C6" s="1380"/>
      <c r="D6" s="1380"/>
      <c r="E6" s="1380"/>
      <c r="F6" s="1380"/>
      <c r="G6" s="1380"/>
      <c r="H6" s="1380"/>
      <c r="I6" s="1380"/>
      <c r="J6" s="1380"/>
      <c r="K6" s="1380"/>
      <c r="L6" s="1380"/>
      <c r="M6" s="1380"/>
      <c r="N6" s="1380"/>
      <c r="O6" s="1380"/>
      <c r="P6" s="1380"/>
      <c r="Q6" s="1380"/>
      <c r="R6" s="1380"/>
      <c r="S6" s="1380"/>
      <c r="T6" s="1380"/>
      <c r="U6" s="1380"/>
      <c r="V6" s="1380"/>
      <c r="W6" s="1380"/>
      <c r="X6" s="1380"/>
      <c r="Y6" s="1380"/>
      <c r="Z6" s="1380"/>
      <c r="AA6" s="1380"/>
      <c r="AB6" s="1380"/>
      <c r="AC6" s="1380"/>
      <c r="AD6" s="1380"/>
      <c r="AE6" s="817"/>
      <c r="AF6" s="817"/>
      <c r="AG6" s="817"/>
      <c r="AH6" s="817"/>
      <c r="AI6" s="817"/>
      <c r="AJ6" s="817"/>
      <c r="AK6" s="817"/>
      <c r="AL6" s="817"/>
      <c r="AM6" s="817"/>
      <c r="AN6" s="817"/>
      <c r="AO6" s="817"/>
      <c r="AP6" s="817"/>
      <c r="AQ6" s="817"/>
      <c r="AR6" s="817"/>
      <c r="AS6" s="817"/>
      <c r="AT6" s="817"/>
      <c r="AU6" s="817"/>
      <c r="AV6" s="817"/>
      <c r="AW6" s="817"/>
      <c r="AX6" s="817"/>
      <c r="AY6" s="817"/>
      <c r="AZ6" s="817"/>
      <c r="BA6" s="817"/>
      <c r="BB6" s="817"/>
      <c r="BC6" s="817"/>
      <c r="BD6" s="817"/>
      <c r="BE6" s="817"/>
      <c r="BF6" s="817"/>
      <c r="BG6" s="817"/>
      <c r="BH6" s="817"/>
      <c r="BI6" s="817"/>
      <c r="BJ6" s="817"/>
      <c r="BK6" s="817"/>
      <c r="BL6" s="817"/>
      <c r="BM6" s="817"/>
      <c r="BN6" s="817"/>
      <c r="BO6" s="817"/>
      <c r="BP6" s="817"/>
      <c r="BQ6" s="817"/>
      <c r="BR6" s="817"/>
      <c r="BS6" s="817"/>
      <c r="BT6" s="817"/>
      <c r="BU6" s="817"/>
      <c r="BV6" s="817"/>
      <c r="BW6" s="817"/>
      <c r="BX6" s="817"/>
      <c r="BY6" s="817"/>
      <c r="BZ6" s="817"/>
      <c r="CA6" s="817"/>
      <c r="CB6" s="817"/>
      <c r="CC6" s="817"/>
      <c r="CD6" s="817"/>
      <c r="CE6" s="817"/>
      <c r="CF6" s="817"/>
      <c r="CG6" s="817"/>
      <c r="CH6" s="817"/>
    </row>
    <row r="7" spans="1:86" x14ac:dyDescent="0.25">
      <c r="A7" s="1340" t="s">
        <v>854</v>
      </c>
      <c r="B7" s="1340"/>
      <c r="C7" s="1340"/>
      <c r="D7" s="1340"/>
      <c r="E7" s="1340"/>
      <c r="F7" s="1340"/>
      <c r="G7" s="1340"/>
      <c r="H7" s="1340"/>
      <c r="I7" s="1340"/>
      <c r="J7" s="1340"/>
      <c r="K7" s="1340"/>
      <c r="L7" s="1340"/>
      <c r="M7" s="1340"/>
      <c r="N7" s="1340"/>
      <c r="O7" s="1340"/>
      <c r="P7" s="1340"/>
      <c r="Q7" s="1340"/>
      <c r="R7" s="1340"/>
      <c r="S7" s="1340"/>
      <c r="T7" s="1340"/>
      <c r="U7" s="1340"/>
      <c r="V7" s="1340"/>
      <c r="W7" s="1340"/>
      <c r="X7" s="1340"/>
      <c r="Y7" s="1340"/>
      <c r="Z7" s="1340"/>
      <c r="AA7" s="1340"/>
      <c r="AB7" s="1340"/>
      <c r="AC7" s="1340"/>
      <c r="AD7" s="1340"/>
      <c r="AE7" s="299"/>
      <c r="AF7" s="299"/>
      <c r="AG7" s="299"/>
      <c r="AH7" s="299"/>
      <c r="AI7" s="299"/>
      <c r="AJ7" s="299"/>
      <c r="AK7" s="299"/>
      <c r="AL7" s="299"/>
      <c r="AM7" s="299"/>
      <c r="AN7" s="299"/>
      <c r="AO7" s="299"/>
      <c r="AP7" s="299"/>
      <c r="AQ7" s="299"/>
      <c r="AR7" s="299"/>
      <c r="AS7" s="299"/>
      <c r="AT7" s="299"/>
      <c r="AU7" s="299"/>
      <c r="AV7" s="299"/>
      <c r="AW7" s="299"/>
      <c r="AX7" s="299"/>
      <c r="AY7" s="299"/>
      <c r="AZ7" s="299"/>
      <c r="BA7" s="299"/>
      <c r="BB7" s="299"/>
      <c r="BC7" s="299"/>
      <c r="BD7" s="299"/>
      <c r="BE7" s="299"/>
      <c r="BF7" s="299"/>
      <c r="BG7" s="299"/>
      <c r="BH7" s="299"/>
      <c r="BI7" s="299"/>
      <c r="BJ7" s="299"/>
      <c r="BK7" s="299"/>
      <c r="BL7" s="299"/>
      <c r="BM7" s="299"/>
      <c r="BN7" s="299"/>
      <c r="BO7" s="299"/>
      <c r="BP7" s="299"/>
      <c r="BQ7" s="299"/>
      <c r="BR7" s="299"/>
      <c r="BS7" s="299"/>
      <c r="BT7" s="299"/>
      <c r="BU7" s="299"/>
      <c r="BV7" s="299"/>
      <c r="BW7" s="299"/>
      <c r="BX7" s="299"/>
      <c r="BY7" s="299"/>
      <c r="BZ7" s="299"/>
      <c r="CA7" s="299"/>
      <c r="CB7" s="299"/>
      <c r="CC7" s="299"/>
      <c r="CD7" s="299"/>
      <c r="CE7" s="299"/>
      <c r="CF7" s="299"/>
      <c r="CG7" s="299"/>
      <c r="CH7" s="299"/>
    </row>
    <row r="8" spans="1:86" ht="18.75" x14ac:dyDescent="0.3">
      <c r="A8" s="1286"/>
      <c r="B8" s="1286"/>
      <c r="C8" s="1286"/>
      <c r="D8" s="1286"/>
      <c r="E8" s="1286"/>
      <c r="F8" s="1286"/>
      <c r="G8" s="1286"/>
      <c r="H8" s="1286"/>
      <c r="I8" s="1286"/>
      <c r="J8" s="1286"/>
      <c r="K8" s="1286"/>
      <c r="L8" s="1286"/>
      <c r="M8" s="1286"/>
      <c r="N8" s="1286"/>
      <c r="O8" s="1286"/>
      <c r="P8" s="1286"/>
      <c r="Q8" s="1286"/>
      <c r="R8" s="1286"/>
      <c r="S8" s="1286"/>
      <c r="T8" s="1286"/>
      <c r="U8" s="1286"/>
      <c r="V8" s="1286"/>
      <c r="W8" s="1286"/>
      <c r="X8" s="1286"/>
      <c r="Y8" s="1286"/>
      <c r="Z8" s="1286"/>
      <c r="AA8" s="1286"/>
      <c r="AB8" s="1286"/>
      <c r="AC8" s="1286"/>
      <c r="AD8" s="1286"/>
      <c r="AI8" s="812"/>
      <c r="AJ8" s="812"/>
      <c r="AK8" s="812"/>
      <c r="CH8" s="815"/>
    </row>
    <row r="9" spans="1:86" ht="18.75" x14ac:dyDescent="0.3">
      <c r="A9" s="1377" t="s">
        <v>1741</v>
      </c>
      <c r="B9" s="1377"/>
      <c r="C9" s="1377"/>
      <c r="D9" s="1377"/>
      <c r="E9" s="1377"/>
      <c r="F9" s="1377"/>
      <c r="G9" s="1377"/>
      <c r="H9" s="1377"/>
      <c r="I9" s="1377"/>
      <c r="J9" s="1377"/>
      <c r="K9" s="1377"/>
      <c r="L9" s="1377"/>
      <c r="M9" s="1377"/>
      <c r="N9" s="1377"/>
      <c r="O9" s="1377"/>
      <c r="P9" s="1377"/>
      <c r="Q9" s="1377"/>
      <c r="R9" s="1377"/>
      <c r="S9" s="1377"/>
      <c r="T9" s="1377"/>
      <c r="U9" s="1377"/>
      <c r="V9" s="1377"/>
      <c r="W9" s="1377"/>
      <c r="X9" s="1377"/>
      <c r="Y9" s="1377"/>
      <c r="Z9" s="1377"/>
      <c r="AA9" s="1377"/>
      <c r="AB9" s="1377"/>
      <c r="AC9" s="1377"/>
      <c r="AD9" s="1377"/>
      <c r="AE9" s="818"/>
      <c r="AF9" s="818"/>
      <c r="AG9" s="818"/>
      <c r="AH9" s="818"/>
      <c r="AI9" s="818"/>
      <c r="AJ9" s="818"/>
      <c r="AK9" s="818"/>
      <c r="AL9" s="818"/>
      <c r="AM9" s="818"/>
      <c r="AN9" s="818"/>
      <c r="AO9" s="818"/>
      <c r="AP9" s="818"/>
      <c r="AQ9" s="818"/>
      <c r="AR9" s="818"/>
      <c r="AS9" s="818"/>
      <c r="AT9" s="818"/>
      <c r="AU9" s="818"/>
      <c r="AV9" s="818"/>
      <c r="AW9" s="818"/>
      <c r="AX9" s="818"/>
      <c r="AY9" s="818"/>
      <c r="AZ9" s="818"/>
      <c r="BA9" s="818"/>
      <c r="BB9" s="818"/>
      <c r="BC9" s="818"/>
      <c r="BD9" s="818"/>
      <c r="BE9" s="818"/>
      <c r="BF9" s="818"/>
      <c r="BG9" s="818"/>
      <c r="BH9" s="818"/>
      <c r="BI9" s="818"/>
      <c r="BJ9" s="818"/>
      <c r="BK9" s="818"/>
      <c r="BL9" s="818"/>
      <c r="BM9" s="818"/>
      <c r="BN9" s="818"/>
      <c r="BO9" s="818"/>
      <c r="BP9" s="818"/>
      <c r="BQ9" s="818"/>
      <c r="BR9" s="818"/>
      <c r="BS9" s="818"/>
      <c r="BT9" s="818"/>
      <c r="BU9" s="818"/>
      <c r="BV9" s="818"/>
      <c r="BW9" s="818"/>
      <c r="BX9" s="818"/>
      <c r="BY9" s="818"/>
      <c r="BZ9" s="818"/>
      <c r="CA9" s="818"/>
      <c r="CB9" s="818"/>
      <c r="CC9" s="818"/>
      <c r="CD9" s="818"/>
      <c r="CE9" s="818"/>
      <c r="CF9" s="818"/>
      <c r="CG9" s="818"/>
      <c r="CH9" s="818"/>
    </row>
    <row r="10" spans="1:86" ht="18.75" x14ac:dyDescent="0.25">
      <c r="A10" s="1376"/>
      <c r="B10" s="1376"/>
      <c r="C10" s="1376"/>
      <c r="D10" s="1376"/>
      <c r="E10" s="1376"/>
      <c r="F10" s="1376"/>
      <c r="G10" s="1376"/>
      <c r="H10" s="1376"/>
      <c r="I10" s="1376"/>
      <c r="J10" s="1376"/>
      <c r="K10" s="1376"/>
      <c r="L10" s="1376"/>
      <c r="M10" s="1376"/>
      <c r="N10" s="1376"/>
      <c r="O10" s="1376"/>
      <c r="P10" s="1376"/>
      <c r="Q10" s="1376"/>
      <c r="R10" s="1376"/>
      <c r="S10" s="1376"/>
      <c r="T10" s="1376"/>
      <c r="U10" s="1376"/>
      <c r="V10" s="1376"/>
      <c r="W10" s="1376"/>
      <c r="X10" s="1376"/>
      <c r="Y10" s="1376"/>
      <c r="Z10" s="1376"/>
      <c r="AA10" s="1376"/>
      <c r="AB10" s="1376"/>
      <c r="AC10" s="1376"/>
      <c r="AD10" s="1376"/>
      <c r="AE10" s="819"/>
      <c r="AF10" s="819"/>
      <c r="AG10" s="819"/>
      <c r="AH10" s="819"/>
      <c r="AI10" s="819"/>
      <c r="AJ10" s="819"/>
      <c r="AK10" s="819"/>
      <c r="AL10" s="819"/>
      <c r="AM10" s="819"/>
      <c r="AN10" s="819"/>
      <c r="AO10" s="928"/>
      <c r="AP10" s="928"/>
      <c r="AQ10" s="928"/>
      <c r="AR10" s="928"/>
      <c r="AS10" s="928"/>
      <c r="AT10" s="819"/>
      <c r="AU10" s="819"/>
      <c r="AV10" s="819"/>
      <c r="AW10" s="819"/>
      <c r="AX10" s="819"/>
      <c r="AY10" s="819"/>
      <c r="AZ10" s="819"/>
      <c r="BA10" s="819"/>
      <c r="BB10" s="819"/>
      <c r="BC10" s="819"/>
      <c r="BD10" s="928"/>
      <c r="BE10" s="928"/>
      <c r="BF10" s="928"/>
      <c r="BG10" s="928"/>
      <c r="BH10" s="928"/>
      <c r="BI10" s="819"/>
      <c r="BJ10" s="819"/>
      <c r="BK10" s="819"/>
      <c r="BL10" s="819"/>
      <c r="BM10" s="819"/>
      <c r="BN10" s="819"/>
      <c r="BO10" s="819"/>
      <c r="BP10" s="819"/>
      <c r="BQ10" s="819"/>
      <c r="BR10" s="819"/>
      <c r="BS10" s="928"/>
      <c r="BT10" s="928"/>
      <c r="BU10" s="928"/>
      <c r="BV10" s="928"/>
      <c r="BW10" s="928"/>
      <c r="BX10" s="819"/>
      <c r="BY10" s="819"/>
      <c r="BZ10" s="819"/>
      <c r="CA10" s="819"/>
      <c r="CB10" s="819"/>
      <c r="CC10" s="819"/>
      <c r="CD10" s="819"/>
      <c r="CE10" s="819"/>
      <c r="CF10" s="819"/>
      <c r="CG10" s="819"/>
      <c r="CH10" s="819"/>
    </row>
    <row r="11" spans="1:86" ht="18.75" x14ac:dyDescent="0.3">
      <c r="A11" s="1377" t="s">
        <v>803</v>
      </c>
      <c r="B11" s="1377"/>
      <c r="C11" s="1377"/>
      <c r="D11" s="1377"/>
      <c r="E11" s="1377"/>
      <c r="F11" s="1377"/>
      <c r="G11" s="1377"/>
      <c r="H11" s="1377"/>
      <c r="I11" s="1377"/>
      <c r="J11" s="1377"/>
      <c r="K11" s="1377"/>
      <c r="L11" s="1377"/>
      <c r="M11" s="1377"/>
      <c r="N11" s="1377"/>
      <c r="O11" s="1377"/>
      <c r="P11" s="1377"/>
      <c r="Q11" s="1377"/>
      <c r="R11" s="1377"/>
      <c r="S11" s="1377"/>
      <c r="T11" s="1377"/>
      <c r="U11" s="1377"/>
      <c r="V11" s="1377"/>
      <c r="W11" s="1377"/>
      <c r="X11" s="1377"/>
      <c r="Y11" s="1377"/>
      <c r="Z11" s="1377"/>
      <c r="AA11" s="1377"/>
      <c r="AB11" s="1377"/>
      <c r="AC11" s="1377"/>
      <c r="AD11" s="1377"/>
      <c r="AE11" s="795"/>
      <c r="AF11" s="795"/>
      <c r="AG11" s="795"/>
      <c r="AH11" s="795"/>
      <c r="AI11" s="795"/>
      <c r="AJ11" s="795"/>
      <c r="AK11" s="795"/>
      <c r="AL11" s="795"/>
      <c r="AM11" s="795"/>
      <c r="AN11" s="795"/>
      <c r="AO11" s="795"/>
      <c r="AP11" s="795"/>
      <c r="AQ11" s="795"/>
      <c r="AR11" s="795"/>
      <c r="AS11" s="795"/>
      <c r="AT11" s="795"/>
      <c r="AU11" s="795"/>
      <c r="AV11" s="795"/>
      <c r="AW11" s="795"/>
      <c r="AX11" s="795"/>
      <c r="AY11" s="795"/>
      <c r="AZ11" s="795"/>
      <c r="BA11" s="795"/>
      <c r="BB11" s="795"/>
      <c r="BC11" s="795"/>
      <c r="BD11" s="795"/>
      <c r="BE11" s="795"/>
      <c r="BF11" s="795"/>
      <c r="BG11" s="795"/>
      <c r="BH11" s="795"/>
      <c r="BI11" s="795"/>
      <c r="BJ11" s="795"/>
      <c r="BK11" s="795"/>
      <c r="BL11" s="795"/>
      <c r="BM11" s="795"/>
      <c r="BN11" s="795"/>
      <c r="BO11" s="795"/>
      <c r="BP11" s="795"/>
      <c r="BQ11" s="795"/>
      <c r="BR11" s="795"/>
      <c r="BS11" s="795"/>
      <c r="BT11" s="795"/>
      <c r="BU11" s="795"/>
      <c r="BV11" s="795"/>
      <c r="BW11" s="795"/>
      <c r="BX11" s="795"/>
      <c r="BY11" s="795"/>
      <c r="BZ11" s="795"/>
      <c r="CA11" s="795"/>
      <c r="CB11" s="795"/>
      <c r="CC11" s="795"/>
      <c r="CD11" s="795"/>
      <c r="CE11" s="795"/>
      <c r="CF11" s="795"/>
      <c r="CG11" s="795"/>
      <c r="CH11" s="795"/>
    </row>
    <row r="12" spans="1:86" x14ac:dyDescent="0.25">
      <c r="A12" s="1286" t="s">
        <v>959</v>
      </c>
      <c r="B12" s="1286"/>
      <c r="C12" s="1286"/>
      <c r="D12" s="1286"/>
      <c r="E12" s="1286"/>
      <c r="F12" s="1286"/>
      <c r="G12" s="1286"/>
      <c r="H12" s="1286"/>
      <c r="I12" s="1286"/>
      <c r="J12" s="1286"/>
      <c r="K12" s="1286"/>
      <c r="L12" s="1286"/>
      <c r="M12" s="1286"/>
      <c r="N12" s="1286"/>
      <c r="O12" s="1286"/>
      <c r="P12" s="1286"/>
      <c r="Q12" s="1286"/>
      <c r="R12" s="1286"/>
      <c r="S12" s="1286"/>
      <c r="T12" s="1286"/>
      <c r="U12" s="1286"/>
      <c r="V12" s="1286"/>
      <c r="W12" s="1286"/>
      <c r="X12" s="1286"/>
      <c r="Y12" s="1286"/>
      <c r="Z12" s="1286"/>
      <c r="AA12" s="1286"/>
      <c r="AB12" s="1286"/>
      <c r="AC12" s="1286"/>
      <c r="AD12" s="1286"/>
      <c r="AE12" s="796"/>
      <c r="AF12" s="796"/>
      <c r="AG12" s="796"/>
      <c r="AH12" s="796"/>
      <c r="AI12" s="796"/>
      <c r="AJ12" s="796"/>
      <c r="AK12" s="796"/>
      <c r="AL12" s="796"/>
      <c r="AM12" s="796"/>
      <c r="AN12" s="796"/>
      <c r="AO12" s="796"/>
      <c r="AP12" s="796"/>
      <c r="AQ12" s="796"/>
      <c r="AR12" s="796"/>
      <c r="AS12" s="796"/>
      <c r="AT12" s="796"/>
      <c r="AU12" s="796"/>
      <c r="AV12" s="796"/>
      <c r="AW12" s="796"/>
      <c r="AX12" s="796"/>
      <c r="AY12" s="796"/>
      <c r="AZ12" s="796"/>
      <c r="BA12" s="796"/>
      <c r="BB12" s="796"/>
      <c r="BC12" s="796"/>
      <c r="BD12" s="796"/>
      <c r="BE12" s="796"/>
      <c r="BF12" s="796"/>
      <c r="BG12" s="796"/>
      <c r="BH12" s="796"/>
      <c r="BI12" s="796"/>
      <c r="BJ12" s="796"/>
      <c r="BK12" s="796"/>
      <c r="BL12" s="796"/>
      <c r="BM12" s="796"/>
      <c r="BN12" s="796"/>
      <c r="BO12" s="796"/>
      <c r="BP12" s="796"/>
      <c r="BQ12" s="796"/>
      <c r="BR12" s="796"/>
      <c r="BS12" s="796"/>
      <c r="BT12" s="796"/>
      <c r="BU12" s="796"/>
      <c r="BV12" s="796"/>
      <c r="BW12" s="796"/>
      <c r="BX12" s="796"/>
      <c r="BY12" s="796"/>
      <c r="BZ12" s="796"/>
      <c r="CA12" s="796"/>
      <c r="CB12" s="796"/>
      <c r="CC12" s="796"/>
      <c r="CD12" s="796"/>
      <c r="CE12" s="796"/>
      <c r="CF12" s="796"/>
      <c r="CG12" s="796"/>
      <c r="CH12" s="796"/>
    </row>
    <row r="13" spans="1:86" x14ac:dyDescent="0.25">
      <c r="A13" s="812"/>
      <c r="AI13" s="812"/>
      <c r="AJ13" s="812"/>
      <c r="AK13" s="812"/>
      <c r="AL13" s="812"/>
      <c r="AM13" s="812"/>
      <c r="AN13" s="812"/>
      <c r="AO13" s="812"/>
      <c r="AP13" s="812"/>
      <c r="AQ13" s="812"/>
      <c r="AR13" s="812"/>
      <c r="AS13" s="812"/>
      <c r="AT13" s="812"/>
      <c r="AU13" s="812"/>
      <c r="AV13" s="812"/>
      <c r="AW13" s="812"/>
      <c r="AX13" s="812"/>
      <c r="AY13" s="812"/>
      <c r="AZ13" s="812"/>
      <c r="BA13" s="812"/>
      <c r="BB13" s="812"/>
      <c r="BC13" s="812"/>
      <c r="BD13" s="812"/>
      <c r="BE13" s="812"/>
      <c r="BF13" s="812"/>
      <c r="BG13" s="812"/>
      <c r="BH13" s="812"/>
      <c r="BI13" s="812"/>
      <c r="BJ13" s="812"/>
      <c r="BK13" s="812"/>
      <c r="BL13" s="812"/>
      <c r="BM13" s="812"/>
      <c r="BN13" s="812"/>
      <c r="BO13" s="812"/>
      <c r="BP13" s="812"/>
      <c r="BQ13" s="812"/>
      <c r="BR13" s="812"/>
      <c r="BS13" s="812"/>
      <c r="BT13" s="812"/>
      <c r="BU13" s="812"/>
      <c r="BV13" s="812"/>
      <c r="BW13" s="812"/>
      <c r="BX13" s="812"/>
      <c r="BY13" s="812"/>
      <c r="BZ13" s="812"/>
      <c r="CA13" s="812"/>
      <c r="CG13" s="820"/>
    </row>
    <row r="14" spans="1:86" ht="63.75" customHeight="1" x14ac:dyDescent="0.25">
      <c r="A14" s="1366" t="s">
        <v>7</v>
      </c>
      <c r="B14" s="1366" t="s">
        <v>8</v>
      </c>
      <c r="C14" s="1366" t="s">
        <v>9</v>
      </c>
      <c r="D14" s="1378" t="s">
        <v>198</v>
      </c>
      <c r="E14" s="1378" t="s">
        <v>199</v>
      </c>
      <c r="F14" s="1366" t="s">
        <v>200</v>
      </c>
      <c r="G14" s="1366"/>
      <c r="H14" s="1366" t="s">
        <v>201</v>
      </c>
      <c r="I14" s="1366"/>
      <c r="J14" s="1366"/>
      <c r="K14" s="1366"/>
      <c r="L14" s="1366"/>
      <c r="M14" s="1366"/>
      <c r="N14" s="1367" t="s">
        <v>202</v>
      </c>
      <c r="O14" s="1370" t="s">
        <v>1774</v>
      </c>
      <c r="P14" s="1366" t="s">
        <v>960</v>
      </c>
      <c r="Q14" s="1366"/>
      <c r="R14" s="1373" t="s">
        <v>961</v>
      </c>
      <c r="S14" s="1374"/>
      <c r="T14" s="1375"/>
      <c r="U14" s="1366" t="s">
        <v>1730</v>
      </c>
      <c r="V14" s="1366"/>
      <c r="W14" s="1366"/>
      <c r="X14" s="1366"/>
      <c r="Y14" s="1366"/>
      <c r="Z14" s="1366"/>
      <c r="AA14" s="1366"/>
      <c r="AB14" s="1366"/>
      <c r="AC14" s="1366"/>
      <c r="AD14" s="1366"/>
      <c r="AE14" s="1366" t="s">
        <v>206</v>
      </c>
      <c r="AF14" s="1366"/>
      <c r="AG14" s="1366"/>
      <c r="AH14" s="1366"/>
      <c r="AI14" s="1366"/>
      <c r="AJ14" s="1366"/>
      <c r="AK14" s="1366"/>
      <c r="AL14" s="1366"/>
      <c r="AM14" s="1366"/>
      <c r="AN14" s="1366"/>
      <c r="AO14" s="1366"/>
      <c r="AP14" s="1366"/>
      <c r="AQ14" s="1366"/>
      <c r="AR14" s="1366"/>
      <c r="AS14" s="1366"/>
      <c r="AT14" s="1366"/>
      <c r="AU14" s="1366"/>
      <c r="AV14" s="1366"/>
      <c r="AW14" s="1366"/>
      <c r="AX14" s="1366"/>
      <c r="AY14" s="1366"/>
      <c r="AZ14" s="1366"/>
      <c r="BA14" s="1366"/>
      <c r="BB14" s="1366"/>
      <c r="BC14" s="1366"/>
      <c r="BD14" s="1366"/>
      <c r="BE14" s="1366"/>
      <c r="BF14" s="1366"/>
      <c r="BG14" s="1366"/>
      <c r="BH14" s="1366"/>
      <c r="BI14" s="1366"/>
      <c r="BJ14" s="1366"/>
      <c r="BK14" s="1366"/>
      <c r="BL14" s="1366"/>
      <c r="BM14" s="1366"/>
      <c r="BN14" s="1366"/>
      <c r="BO14" s="1366"/>
      <c r="BP14" s="1366"/>
      <c r="BQ14" s="1366"/>
      <c r="BR14" s="1366"/>
      <c r="BS14" s="1366"/>
      <c r="BT14" s="1366"/>
      <c r="BU14" s="1366"/>
      <c r="BV14" s="1366"/>
      <c r="BW14" s="1366"/>
      <c r="BX14" s="1366"/>
      <c r="BY14" s="1366"/>
      <c r="BZ14" s="1366"/>
      <c r="CA14" s="1366"/>
      <c r="CB14" s="1366"/>
      <c r="CC14" s="1366"/>
      <c r="CD14" s="1366"/>
      <c r="CE14" s="1366"/>
      <c r="CF14" s="1366"/>
      <c r="CG14" s="1366"/>
      <c r="CH14" s="1357" t="s">
        <v>207</v>
      </c>
    </row>
    <row r="15" spans="1:86" ht="85.5" customHeight="1" x14ac:dyDescent="0.25">
      <c r="A15" s="1366"/>
      <c r="B15" s="1366"/>
      <c r="C15" s="1366"/>
      <c r="D15" s="1378"/>
      <c r="E15" s="1378"/>
      <c r="F15" s="1366"/>
      <c r="G15" s="1366"/>
      <c r="H15" s="1360" t="s">
        <v>208</v>
      </c>
      <c r="I15" s="1361"/>
      <c r="J15" s="1362"/>
      <c r="K15" s="1363" t="s">
        <v>43</v>
      </c>
      <c r="L15" s="1364"/>
      <c r="M15" s="1365"/>
      <c r="N15" s="1368"/>
      <c r="O15" s="1371"/>
      <c r="P15" s="1366"/>
      <c r="Q15" s="1366"/>
      <c r="R15" s="1363"/>
      <c r="S15" s="1364"/>
      <c r="T15" s="1365"/>
      <c r="U15" s="1366" t="s">
        <v>335</v>
      </c>
      <c r="V15" s="1366"/>
      <c r="W15" s="1366"/>
      <c r="X15" s="1366"/>
      <c r="Y15" s="1366"/>
      <c r="Z15" s="1366" t="s">
        <v>1731</v>
      </c>
      <c r="AA15" s="1366"/>
      <c r="AB15" s="1366"/>
      <c r="AC15" s="1366"/>
      <c r="AD15" s="1366"/>
      <c r="AE15" s="1360" t="s">
        <v>962</v>
      </c>
      <c r="AF15" s="1361"/>
      <c r="AG15" s="1361"/>
      <c r="AH15" s="1361"/>
      <c r="AI15" s="1362"/>
      <c r="AJ15" s="1360" t="s">
        <v>963</v>
      </c>
      <c r="AK15" s="1361"/>
      <c r="AL15" s="1361"/>
      <c r="AM15" s="1361"/>
      <c r="AN15" s="1362"/>
      <c r="AO15" s="1360" t="s">
        <v>1707</v>
      </c>
      <c r="AP15" s="1361"/>
      <c r="AQ15" s="1361"/>
      <c r="AR15" s="1361"/>
      <c r="AS15" s="1362"/>
      <c r="AT15" s="1360" t="s">
        <v>964</v>
      </c>
      <c r="AU15" s="1361"/>
      <c r="AV15" s="1361"/>
      <c r="AW15" s="1361"/>
      <c r="AX15" s="1362"/>
      <c r="AY15" s="1360" t="s">
        <v>965</v>
      </c>
      <c r="AZ15" s="1361"/>
      <c r="BA15" s="1361"/>
      <c r="BB15" s="1361"/>
      <c r="BC15" s="1362"/>
      <c r="BD15" s="1360" t="s">
        <v>1708</v>
      </c>
      <c r="BE15" s="1361"/>
      <c r="BF15" s="1361"/>
      <c r="BG15" s="1361"/>
      <c r="BH15" s="1362"/>
      <c r="BI15" s="1360" t="s">
        <v>966</v>
      </c>
      <c r="BJ15" s="1361"/>
      <c r="BK15" s="1361"/>
      <c r="BL15" s="1361"/>
      <c r="BM15" s="1362"/>
      <c r="BN15" s="1360" t="s">
        <v>967</v>
      </c>
      <c r="BO15" s="1361"/>
      <c r="BP15" s="1361"/>
      <c r="BQ15" s="1361"/>
      <c r="BR15" s="1362"/>
      <c r="BS15" s="1360" t="s">
        <v>1709</v>
      </c>
      <c r="BT15" s="1361"/>
      <c r="BU15" s="1361"/>
      <c r="BV15" s="1361"/>
      <c r="BW15" s="1362"/>
      <c r="BX15" s="1360" t="s">
        <v>968</v>
      </c>
      <c r="BY15" s="1361"/>
      <c r="BZ15" s="1361"/>
      <c r="CA15" s="1361"/>
      <c r="CB15" s="1362"/>
      <c r="CC15" s="1360" t="s">
        <v>969</v>
      </c>
      <c r="CD15" s="1361"/>
      <c r="CE15" s="1361"/>
      <c r="CF15" s="1361"/>
      <c r="CG15" s="1362"/>
      <c r="CH15" s="1358"/>
    </row>
    <row r="16" spans="1:86" ht="203.25" customHeight="1" x14ac:dyDescent="0.25">
      <c r="A16" s="1366"/>
      <c r="B16" s="1366"/>
      <c r="C16" s="1366"/>
      <c r="D16" s="1378"/>
      <c r="E16" s="1378"/>
      <c r="F16" s="821" t="s">
        <v>335</v>
      </c>
      <c r="G16" s="822" t="s">
        <v>43</v>
      </c>
      <c r="H16" s="823" t="s">
        <v>219</v>
      </c>
      <c r="I16" s="823" t="s">
        <v>220</v>
      </c>
      <c r="J16" s="823" t="s">
        <v>221</v>
      </c>
      <c r="K16" s="823" t="s">
        <v>219</v>
      </c>
      <c r="L16" s="823" t="s">
        <v>220</v>
      </c>
      <c r="M16" s="823" t="s">
        <v>221</v>
      </c>
      <c r="N16" s="1369"/>
      <c r="O16" s="1372"/>
      <c r="P16" s="824" t="s">
        <v>208</v>
      </c>
      <c r="Q16" s="824" t="s">
        <v>43</v>
      </c>
      <c r="R16" s="823" t="s">
        <v>807</v>
      </c>
      <c r="S16" s="823" t="s">
        <v>226</v>
      </c>
      <c r="T16" s="823" t="s">
        <v>1734</v>
      </c>
      <c r="U16" s="823" t="s">
        <v>227</v>
      </c>
      <c r="V16" s="823" t="s">
        <v>228</v>
      </c>
      <c r="W16" s="823" t="s">
        <v>229</v>
      </c>
      <c r="X16" s="824" t="s">
        <v>230</v>
      </c>
      <c r="Y16" s="824" t="s">
        <v>231</v>
      </c>
      <c r="Z16" s="823" t="s">
        <v>227</v>
      </c>
      <c r="AA16" s="823" t="s">
        <v>228</v>
      </c>
      <c r="AB16" s="823" t="s">
        <v>229</v>
      </c>
      <c r="AC16" s="824" t="s">
        <v>230</v>
      </c>
      <c r="AD16" s="824" t="s">
        <v>231</v>
      </c>
      <c r="AE16" s="823" t="s">
        <v>227</v>
      </c>
      <c r="AF16" s="823" t="s">
        <v>228</v>
      </c>
      <c r="AG16" s="823" t="s">
        <v>229</v>
      </c>
      <c r="AH16" s="824" t="s">
        <v>230</v>
      </c>
      <c r="AI16" s="824" t="s">
        <v>231</v>
      </c>
      <c r="AJ16" s="823" t="s">
        <v>227</v>
      </c>
      <c r="AK16" s="823" t="s">
        <v>228</v>
      </c>
      <c r="AL16" s="823" t="s">
        <v>229</v>
      </c>
      <c r="AM16" s="824" t="s">
        <v>230</v>
      </c>
      <c r="AN16" s="824" t="s">
        <v>231</v>
      </c>
      <c r="AO16" s="927" t="s">
        <v>227</v>
      </c>
      <c r="AP16" s="927" t="s">
        <v>228</v>
      </c>
      <c r="AQ16" s="927" t="s">
        <v>229</v>
      </c>
      <c r="AR16" s="927" t="s">
        <v>230</v>
      </c>
      <c r="AS16" s="927" t="s">
        <v>231</v>
      </c>
      <c r="AT16" s="823" t="s">
        <v>227</v>
      </c>
      <c r="AU16" s="823" t="s">
        <v>228</v>
      </c>
      <c r="AV16" s="823" t="s">
        <v>229</v>
      </c>
      <c r="AW16" s="824" t="s">
        <v>230</v>
      </c>
      <c r="AX16" s="824" t="s">
        <v>231</v>
      </c>
      <c r="AY16" s="823" t="s">
        <v>227</v>
      </c>
      <c r="AZ16" s="823" t="s">
        <v>228</v>
      </c>
      <c r="BA16" s="823" t="s">
        <v>229</v>
      </c>
      <c r="BB16" s="824" t="s">
        <v>230</v>
      </c>
      <c r="BC16" s="824" t="s">
        <v>231</v>
      </c>
      <c r="BD16" s="927" t="s">
        <v>227</v>
      </c>
      <c r="BE16" s="927" t="s">
        <v>228</v>
      </c>
      <c r="BF16" s="927" t="s">
        <v>229</v>
      </c>
      <c r="BG16" s="927" t="s">
        <v>230</v>
      </c>
      <c r="BH16" s="927" t="s">
        <v>231</v>
      </c>
      <c r="BI16" s="823" t="s">
        <v>227</v>
      </c>
      <c r="BJ16" s="823" t="s">
        <v>228</v>
      </c>
      <c r="BK16" s="823" t="s">
        <v>229</v>
      </c>
      <c r="BL16" s="824" t="s">
        <v>230</v>
      </c>
      <c r="BM16" s="824" t="s">
        <v>231</v>
      </c>
      <c r="BN16" s="823" t="s">
        <v>227</v>
      </c>
      <c r="BO16" s="823" t="s">
        <v>228</v>
      </c>
      <c r="BP16" s="823" t="s">
        <v>229</v>
      </c>
      <c r="BQ16" s="824" t="s">
        <v>230</v>
      </c>
      <c r="BR16" s="824" t="s">
        <v>231</v>
      </c>
      <c r="BS16" s="927" t="s">
        <v>227</v>
      </c>
      <c r="BT16" s="927" t="s">
        <v>228</v>
      </c>
      <c r="BU16" s="927" t="s">
        <v>229</v>
      </c>
      <c r="BV16" s="927" t="s">
        <v>230</v>
      </c>
      <c r="BW16" s="927" t="s">
        <v>231</v>
      </c>
      <c r="BX16" s="823" t="s">
        <v>227</v>
      </c>
      <c r="BY16" s="823" t="s">
        <v>228</v>
      </c>
      <c r="BZ16" s="823" t="s">
        <v>229</v>
      </c>
      <c r="CA16" s="824" t="s">
        <v>230</v>
      </c>
      <c r="CB16" s="824" t="s">
        <v>231</v>
      </c>
      <c r="CC16" s="823" t="s">
        <v>227</v>
      </c>
      <c r="CD16" s="823" t="s">
        <v>228</v>
      </c>
      <c r="CE16" s="823" t="s">
        <v>229</v>
      </c>
      <c r="CF16" s="824" t="s">
        <v>230</v>
      </c>
      <c r="CG16" s="823" t="s">
        <v>231</v>
      </c>
      <c r="CH16" s="1359"/>
    </row>
    <row r="17" spans="1:90" ht="19.5" customHeight="1" x14ac:dyDescent="0.25">
      <c r="A17" s="825">
        <v>1</v>
      </c>
      <c r="B17" s="825">
        <v>2</v>
      </c>
      <c r="C17" s="825">
        <v>3</v>
      </c>
      <c r="D17" s="825">
        <v>4</v>
      </c>
      <c r="E17" s="825">
        <v>5</v>
      </c>
      <c r="F17" s="825">
        <v>6</v>
      </c>
      <c r="G17" s="825">
        <v>7</v>
      </c>
      <c r="H17" s="825">
        <v>8</v>
      </c>
      <c r="I17" s="825">
        <v>9</v>
      </c>
      <c r="J17" s="825">
        <v>10</v>
      </c>
      <c r="K17" s="825">
        <v>11</v>
      </c>
      <c r="L17" s="825">
        <v>12</v>
      </c>
      <c r="M17" s="825">
        <v>13</v>
      </c>
      <c r="N17" s="825">
        <v>14</v>
      </c>
      <c r="O17" s="825">
        <v>15</v>
      </c>
      <c r="P17" s="825">
        <v>16</v>
      </c>
      <c r="Q17" s="825">
        <v>17</v>
      </c>
      <c r="R17" s="825">
        <v>18</v>
      </c>
      <c r="S17" s="825">
        <v>19</v>
      </c>
      <c r="T17" s="825">
        <v>20</v>
      </c>
      <c r="U17" s="825">
        <v>21</v>
      </c>
      <c r="V17" s="825">
        <v>22</v>
      </c>
      <c r="W17" s="825">
        <v>23</v>
      </c>
      <c r="X17" s="825">
        <v>24</v>
      </c>
      <c r="Y17" s="825">
        <v>25</v>
      </c>
      <c r="Z17" s="825">
        <v>26</v>
      </c>
      <c r="AA17" s="825">
        <v>27</v>
      </c>
      <c r="AB17" s="825">
        <v>28</v>
      </c>
      <c r="AC17" s="825">
        <v>29</v>
      </c>
      <c r="AD17" s="825">
        <v>30</v>
      </c>
      <c r="AE17" s="826" t="s">
        <v>970</v>
      </c>
      <c r="AF17" s="826" t="s">
        <v>971</v>
      </c>
      <c r="AG17" s="826" t="s">
        <v>972</v>
      </c>
      <c r="AH17" s="826" t="s">
        <v>973</v>
      </c>
      <c r="AI17" s="826" t="s">
        <v>974</v>
      </c>
      <c r="AJ17" s="826" t="s">
        <v>975</v>
      </c>
      <c r="AK17" s="826" t="s">
        <v>976</v>
      </c>
      <c r="AL17" s="826" t="s">
        <v>977</v>
      </c>
      <c r="AM17" s="826" t="s">
        <v>978</v>
      </c>
      <c r="AN17" s="826" t="s">
        <v>979</v>
      </c>
      <c r="AO17" s="826"/>
      <c r="AP17" s="826"/>
      <c r="AQ17" s="826"/>
      <c r="AR17" s="826"/>
      <c r="AS17" s="826"/>
      <c r="AT17" s="826" t="s">
        <v>980</v>
      </c>
      <c r="AU17" s="826" t="s">
        <v>981</v>
      </c>
      <c r="AV17" s="826" t="s">
        <v>982</v>
      </c>
      <c r="AW17" s="826" t="s">
        <v>983</v>
      </c>
      <c r="AX17" s="826" t="s">
        <v>984</v>
      </c>
      <c r="AY17" s="826" t="s">
        <v>985</v>
      </c>
      <c r="AZ17" s="826" t="s">
        <v>986</v>
      </c>
      <c r="BA17" s="826" t="s">
        <v>987</v>
      </c>
      <c r="BB17" s="826" t="s">
        <v>988</v>
      </c>
      <c r="BC17" s="826" t="s">
        <v>989</v>
      </c>
      <c r="BD17" s="826"/>
      <c r="BE17" s="826"/>
      <c r="BF17" s="826"/>
      <c r="BG17" s="826"/>
      <c r="BH17" s="826"/>
      <c r="BI17" s="826" t="s">
        <v>990</v>
      </c>
      <c r="BJ17" s="826" t="s">
        <v>991</v>
      </c>
      <c r="BK17" s="826" t="s">
        <v>992</v>
      </c>
      <c r="BL17" s="826" t="s">
        <v>993</v>
      </c>
      <c r="BM17" s="826" t="s">
        <v>994</v>
      </c>
      <c r="BN17" s="826" t="s">
        <v>995</v>
      </c>
      <c r="BO17" s="826" t="s">
        <v>996</v>
      </c>
      <c r="BP17" s="826" t="s">
        <v>997</v>
      </c>
      <c r="BQ17" s="826" t="s">
        <v>998</v>
      </c>
      <c r="BR17" s="826" t="s">
        <v>999</v>
      </c>
      <c r="BS17" s="826"/>
      <c r="BT17" s="826"/>
      <c r="BU17" s="826"/>
      <c r="BV17" s="826"/>
      <c r="BW17" s="826"/>
      <c r="BX17" s="825">
        <v>32</v>
      </c>
      <c r="BY17" s="825">
        <v>33</v>
      </c>
      <c r="BZ17" s="825">
        <v>34</v>
      </c>
      <c r="CA17" s="825">
        <v>35</v>
      </c>
      <c r="CB17" s="825">
        <v>36</v>
      </c>
      <c r="CC17" s="926">
        <v>52</v>
      </c>
      <c r="CD17" s="926">
        <v>53</v>
      </c>
      <c r="CE17" s="926">
        <v>54</v>
      </c>
      <c r="CF17" s="926">
        <v>55</v>
      </c>
      <c r="CG17" s="926">
        <v>56</v>
      </c>
      <c r="CH17" s="926">
        <v>57</v>
      </c>
    </row>
    <row r="18" spans="1:90" s="832" customFormat="1" ht="48" customHeight="1" x14ac:dyDescent="0.25">
      <c r="A18" s="827" t="s">
        <v>684</v>
      </c>
      <c r="B18" s="828" t="s">
        <v>92</v>
      </c>
      <c r="C18" s="829" t="s">
        <v>93</v>
      </c>
      <c r="D18" s="830"/>
      <c r="E18" s="830"/>
      <c r="F18" s="830"/>
      <c r="G18" s="830"/>
      <c r="H18" s="831">
        <f>SUM(H19:H25)</f>
        <v>114.23</v>
      </c>
      <c r="I18" s="831">
        <f t="shared" ref="I18:CG18" si="0">SUM(I19:I25)</f>
        <v>394.23699999999997</v>
      </c>
      <c r="J18" s="831" t="s">
        <v>190</v>
      </c>
      <c r="K18" s="831">
        <f t="shared" si="0"/>
        <v>35.686</v>
      </c>
      <c r="L18" s="831">
        <f t="shared" si="0"/>
        <v>352.577</v>
      </c>
      <c r="M18" s="831">
        <f t="shared" si="0"/>
        <v>0</v>
      </c>
      <c r="N18" s="831">
        <f t="shared" si="0"/>
        <v>0</v>
      </c>
      <c r="O18" s="831">
        <f t="shared" si="0"/>
        <v>42.569000000000003</v>
      </c>
      <c r="P18" s="831">
        <f t="shared" si="0"/>
        <v>446.68799999999999</v>
      </c>
      <c r="Q18" s="831">
        <f t="shared" si="0"/>
        <v>398.47399999999993</v>
      </c>
      <c r="R18" s="831">
        <f t="shared" si="0"/>
        <v>0</v>
      </c>
      <c r="S18" s="831">
        <f t="shared" si="0"/>
        <v>0</v>
      </c>
      <c r="T18" s="831">
        <f t="shared" si="0"/>
        <v>321.77</v>
      </c>
      <c r="U18" s="831">
        <f t="shared" si="0"/>
        <v>12.051000000000002</v>
      </c>
      <c r="V18" s="831">
        <f t="shared" si="0"/>
        <v>0</v>
      </c>
      <c r="W18" s="831">
        <f t="shared" si="0"/>
        <v>0</v>
      </c>
      <c r="X18" s="831">
        <f t="shared" si="0"/>
        <v>12.051000000000002</v>
      </c>
      <c r="Y18" s="831">
        <f t="shared" si="0"/>
        <v>0</v>
      </c>
      <c r="Z18" s="831">
        <f t="shared" si="0"/>
        <v>21.058999999999997</v>
      </c>
      <c r="AA18" s="831">
        <f t="shared" si="0"/>
        <v>0</v>
      </c>
      <c r="AB18" s="831">
        <f t="shared" si="0"/>
        <v>0</v>
      </c>
      <c r="AC18" s="831">
        <f t="shared" si="0"/>
        <v>14.55</v>
      </c>
      <c r="AD18" s="831">
        <f t="shared" si="0"/>
        <v>6.5090000000000003</v>
      </c>
      <c r="AE18" s="831">
        <f t="shared" si="0"/>
        <v>30.342000000000002</v>
      </c>
      <c r="AF18" s="831">
        <f t="shared" si="0"/>
        <v>0</v>
      </c>
      <c r="AG18" s="831">
        <f t="shared" si="0"/>
        <v>0</v>
      </c>
      <c r="AH18" s="831">
        <f t="shared" si="0"/>
        <v>30.342000000000002</v>
      </c>
      <c r="AI18" s="831">
        <f t="shared" si="0"/>
        <v>0</v>
      </c>
      <c r="AJ18" s="831">
        <f t="shared" si="0"/>
        <v>0</v>
      </c>
      <c r="AK18" s="831">
        <f t="shared" si="0"/>
        <v>0</v>
      </c>
      <c r="AL18" s="831">
        <f t="shared" si="0"/>
        <v>0</v>
      </c>
      <c r="AM18" s="831">
        <f t="shared" si="0"/>
        <v>0</v>
      </c>
      <c r="AN18" s="831">
        <f t="shared" si="0"/>
        <v>0</v>
      </c>
      <c r="AO18" s="831">
        <f t="shared" ref="AO18:AS18" si="1">SUM(AO19:AO25)</f>
        <v>12.851000000000003</v>
      </c>
      <c r="AP18" s="831">
        <f t="shared" si="1"/>
        <v>0</v>
      </c>
      <c r="AQ18" s="831">
        <f t="shared" si="1"/>
        <v>0</v>
      </c>
      <c r="AR18" s="831">
        <f t="shared" si="1"/>
        <v>12.851000000000003</v>
      </c>
      <c r="AS18" s="831">
        <f t="shared" si="1"/>
        <v>0</v>
      </c>
      <c r="AT18" s="831">
        <f>SUM(AT19:AT25)</f>
        <v>191.74</v>
      </c>
      <c r="AU18" s="831">
        <f t="shared" si="0"/>
        <v>0</v>
      </c>
      <c r="AV18" s="831">
        <f t="shared" si="0"/>
        <v>0</v>
      </c>
      <c r="AW18" s="831">
        <f t="shared" si="0"/>
        <v>191.74</v>
      </c>
      <c r="AX18" s="831">
        <f t="shared" si="0"/>
        <v>0</v>
      </c>
      <c r="AY18" s="831">
        <f t="shared" si="0"/>
        <v>0</v>
      </c>
      <c r="AZ18" s="831">
        <f t="shared" si="0"/>
        <v>0</v>
      </c>
      <c r="BA18" s="831">
        <f t="shared" si="0"/>
        <v>0</v>
      </c>
      <c r="BB18" s="831">
        <f t="shared" si="0"/>
        <v>0</v>
      </c>
      <c r="BC18" s="831">
        <f t="shared" si="0"/>
        <v>0</v>
      </c>
      <c r="BD18" s="831">
        <f t="shared" ref="BD18:BH18" si="2">SUM(BD19:BD25)</f>
        <v>180.398</v>
      </c>
      <c r="BE18" s="831">
        <f t="shared" si="2"/>
        <v>0</v>
      </c>
      <c r="BF18" s="831">
        <f t="shared" si="2"/>
        <v>0</v>
      </c>
      <c r="BG18" s="831">
        <f>BG19+BG20+BG21+BG22+BG23+BG24+BG25</f>
        <v>53.597999999999999</v>
      </c>
      <c r="BH18" s="831">
        <f t="shared" si="2"/>
        <v>126.8</v>
      </c>
      <c r="BI18" s="831">
        <f t="shared" si="0"/>
        <v>118.82799999999999</v>
      </c>
      <c r="BJ18" s="831">
        <f t="shared" si="0"/>
        <v>0</v>
      </c>
      <c r="BK18" s="831">
        <f t="shared" si="0"/>
        <v>0</v>
      </c>
      <c r="BL18" s="831">
        <f t="shared" si="0"/>
        <v>118.82799999999999</v>
      </c>
      <c r="BM18" s="831">
        <f t="shared" si="0"/>
        <v>0</v>
      </c>
      <c r="BN18" s="831">
        <f t="shared" si="0"/>
        <v>0</v>
      </c>
      <c r="BO18" s="831">
        <f t="shared" si="0"/>
        <v>0</v>
      </c>
      <c r="BP18" s="831">
        <f t="shared" si="0"/>
        <v>0</v>
      </c>
      <c r="BQ18" s="831">
        <f t="shared" si="0"/>
        <v>0</v>
      </c>
      <c r="BR18" s="831">
        <f t="shared" si="0"/>
        <v>0</v>
      </c>
      <c r="BS18" s="831">
        <f t="shared" ref="BS18:BW18" si="3">SUM(BS19:BS25)</f>
        <v>98.515000000000001</v>
      </c>
      <c r="BT18" s="831">
        <f t="shared" si="3"/>
        <v>0</v>
      </c>
      <c r="BU18" s="831">
        <f t="shared" si="3"/>
        <v>0</v>
      </c>
      <c r="BV18" s="831">
        <f t="shared" si="3"/>
        <v>64.399999999999991</v>
      </c>
      <c r="BW18" s="831">
        <f t="shared" si="3"/>
        <v>34.115000000000002</v>
      </c>
      <c r="BX18" s="831">
        <f t="shared" si="0"/>
        <v>166.62800000000001</v>
      </c>
      <c r="BY18" s="831">
        <f t="shared" si="0"/>
        <v>0</v>
      </c>
      <c r="BZ18" s="831">
        <f t="shared" si="0"/>
        <v>0</v>
      </c>
      <c r="CA18" s="831">
        <f t="shared" si="0"/>
        <v>166.62800000000001</v>
      </c>
      <c r="CB18" s="831">
        <f t="shared" si="0"/>
        <v>0</v>
      </c>
      <c r="CC18" s="831">
        <f t="shared" si="0"/>
        <v>271.21299999999997</v>
      </c>
      <c r="CD18" s="831">
        <f t="shared" si="0"/>
        <v>0</v>
      </c>
      <c r="CE18" s="831">
        <f t="shared" si="0"/>
        <v>0</v>
      </c>
      <c r="CF18" s="831">
        <f t="shared" si="0"/>
        <v>144.41300000000001</v>
      </c>
      <c r="CG18" s="831">
        <f t="shared" si="0"/>
        <v>126.8</v>
      </c>
      <c r="CH18" s="831">
        <f t="shared" ref="CH18:CL18" si="4">SUM(CH19:CH25)</f>
        <v>0</v>
      </c>
      <c r="CI18" s="832">
        <f t="shared" si="4"/>
        <v>0</v>
      </c>
      <c r="CJ18" s="832">
        <f t="shared" si="4"/>
        <v>0</v>
      </c>
      <c r="CK18" s="832">
        <f t="shared" si="4"/>
        <v>0</v>
      </c>
      <c r="CL18" s="832">
        <f t="shared" si="4"/>
        <v>0</v>
      </c>
    </row>
    <row r="19" spans="1:90" s="838" customFormat="1" ht="42" customHeight="1" x14ac:dyDescent="0.25">
      <c r="A19" s="833" t="s">
        <v>94</v>
      </c>
      <c r="B19" s="834" t="s">
        <v>1000</v>
      </c>
      <c r="C19" s="835" t="s">
        <v>93</v>
      </c>
      <c r="D19" s="836"/>
      <c r="E19" s="836"/>
      <c r="F19" s="836"/>
      <c r="G19" s="836"/>
      <c r="H19" s="837">
        <f>H27</f>
        <v>0</v>
      </c>
      <c r="I19" s="837">
        <f t="shared" ref="I19:CB19" si="5">I27</f>
        <v>0</v>
      </c>
      <c r="J19" s="837" t="s">
        <v>190</v>
      </c>
      <c r="K19" s="837">
        <f t="shared" si="5"/>
        <v>0</v>
      </c>
      <c r="L19" s="837">
        <f t="shared" si="5"/>
        <v>0</v>
      </c>
      <c r="M19" s="837">
        <f t="shared" si="5"/>
        <v>0</v>
      </c>
      <c r="N19" s="837">
        <f t="shared" si="5"/>
        <v>0</v>
      </c>
      <c r="O19" s="837">
        <f t="shared" si="5"/>
        <v>0</v>
      </c>
      <c r="P19" s="837">
        <f t="shared" si="5"/>
        <v>0</v>
      </c>
      <c r="Q19" s="837">
        <f t="shared" si="5"/>
        <v>0</v>
      </c>
      <c r="R19" s="837">
        <f t="shared" si="5"/>
        <v>0</v>
      </c>
      <c r="S19" s="837">
        <f t="shared" si="5"/>
        <v>0</v>
      </c>
      <c r="T19" s="837">
        <f t="shared" si="5"/>
        <v>0</v>
      </c>
      <c r="U19" s="837">
        <f t="shared" si="5"/>
        <v>0</v>
      </c>
      <c r="V19" s="837">
        <f t="shared" si="5"/>
        <v>0</v>
      </c>
      <c r="W19" s="837">
        <f t="shared" si="5"/>
        <v>0</v>
      </c>
      <c r="X19" s="837">
        <f t="shared" si="5"/>
        <v>0</v>
      </c>
      <c r="Y19" s="837">
        <f t="shared" si="5"/>
        <v>0</v>
      </c>
      <c r="Z19" s="837">
        <f t="shared" si="5"/>
        <v>0</v>
      </c>
      <c r="AA19" s="837">
        <f t="shared" si="5"/>
        <v>0</v>
      </c>
      <c r="AB19" s="837">
        <f t="shared" si="5"/>
        <v>0</v>
      </c>
      <c r="AC19" s="837">
        <f t="shared" si="5"/>
        <v>0</v>
      </c>
      <c r="AD19" s="837">
        <f t="shared" si="5"/>
        <v>0</v>
      </c>
      <c r="AE19" s="837">
        <f t="shared" si="5"/>
        <v>0</v>
      </c>
      <c r="AF19" s="837">
        <f t="shared" si="5"/>
        <v>0</v>
      </c>
      <c r="AG19" s="837">
        <f t="shared" si="5"/>
        <v>0</v>
      </c>
      <c r="AH19" s="837">
        <f t="shared" si="5"/>
        <v>0</v>
      </c>
      <c r="AI19" s="837">
        <f t="shared" si="5"/>
        <v>0</v>
      </c>
      <c r="AJ19" s="837">
        <f t="shared" si="5"/>
        <v>0</v>
      </c>
      <c r="AK19" s="837">
        <f t="shared" si="5"/>
        <v>0</v>
      </c>
      <c r="AL19" s="837">
        <f t="shared" si="5"/>
        <v>0</v>
      </c>
      <c r="AM19" s="837">
        <f t="shared" si="5"/>
        <v>0</v>
      </c>
      <c r="AN19" s="837">
        <f t="shared" si="5"/>
        <v>0</v>
      </c>
      <c r="AO19" s="837">
        <f t="shared" si="5"/>
        <v>0</v>
      </c>
      <c r="AP19" s="837">
        <f t="shared" si="5"/>
        <v>0</v>
      </c>
      <c r="AQ19" s="837">
        <f t="shared" si="5"/>
        <v>0</v>
      </c>
      <c r="AR19" s="837">
        <f t="shared" si="5"/>
        <v>0</v>
      </c>
      <c r="AS19" s="837">
        <f t="shared" si="5"/>
        <v>0</v>
      </c>
      <c r="AT19" s="837">
        <f t="shared" si="5"/>
        <v>0</v>
      </c>
      <c r="AU19" s="837">
        <f t="shared" si="5"/>
        <v>0</v>
      </c>
      <c r="AV19" s="837">
        <f t="shared" si="5"/>
        <v>0</v>
      </c>
      <c r="AW19" s="837">
        <f t="shared" si="5"/>
        <v>0</v>
      </c>
      <c r="AX19" s="837">
        <f t="shared" si="5"/>
        <v>0</v>
      </c>
      <c r="AY19" s="837">
        <f t="shared" si="5"/>
        <v>0</v>
      </c>
      <c r="AZ19" s="837">
        <f t="shared" si="5"/>
        <v>0</v>
      </c>
      <c r="BA19" s="837">
        <f t="shared" si="5"/>
        <v>0</v>
      </c>
      <c r="BB19" s="837">
        <f t="shared" si="5"/>
        <v>0</v>
      </c>
      <c r="BC19" s="837">
        <f t="shared" si="5"/>
        <v>0</v>
      </c>
      <c r="BD19" s="837">
        <f t="shared" si="5"/>
        <v>0</v>
      </c>
      <c r="BE19" s="837">
        <f t="shared" si="5"/>
        <v>0</v>
      </c>
      <c r="BF19" s="837">
        <f t="shared" si="5"/>
        <v>0</v>
      </c>
      <c r="BG19" s="837">
        <f>BG27</f>
        <v>0</v>
      </c>
      <c r="BH19" s="837">
        <f t="shared" si="5"/>
        <v>0</v>
      </c>
      <c r="BI19" s="837">
        <f t="shared" si="5"/>
        <v>0</v>
      </c>
      <c r="BJ19" s="837">
        <f t="shared" si="5"/>
        <v>0</v>
      </c>
      <c r="BK19" s="837">
        <f t="shared" si="5"/>
        <v>0</v>
      </c>
      <c r="BL19" s="837">
        <f t="shared" si="5"/>
        <v>0</v>
      </c>
      <c r="BM19" s="837">
        <f t="shared" si="5"/>
        <v>0</v>
      </c>
      <c r="BN19" s="837">
        <f t="shared" si="5"/>
        <v>0</v>
      </c>
      <c r="BO19" s="837">
        <f t="shared" si="5"/>
        <v>0</v>
      </c>
      <c r="BP19" s="837">
        <f t="shared" si="5"/>
        <v>0</v>
      </c>
      <c r="BQ19" s="837">
        <f t="shared" si="5"/>
        <v>0</v>
      </c>
      <c r="BR19" s="837">
        <f t="shared" si="5"/>
        <v>0</v>
      </c>
      <c r="BS19" s="837">
        <f t="shared" si="5"/>
        <v>0</v>
      </c>
      <c r="BT19" s="837">
        <f t="shared" si="5"/>
        <v>0</v>
      </c>
      <c r="BU19" s="837">
        <f t="shared" si="5"/>
        <v>0</v>
      </c>
      <c r="BV19" s="837">
        <f t="shared" si="5"/>
        <v>0</v>
      </c>
      <c r="BW19" s="837">
        <f t="shared" si="5"/>
        <v>0</v>
      </c>
      <c r="BX19" s="837">
        <f t="shared" si="5"/>
        <v>0</v>
      </c>
      <c r="BY19" s="837">
        <f t="shared" si="5"/>
        <v>0</v>
      </c>
      <c r="BZ19" s="837">
        <f t="shared" si="5"/>
        <v>0</v>
      </c>
      <c r="CA19" s="837">
        <f t="shared" si="5"/>
        <v>0</v>
      </c>
      <c r="CB19" s="837">
        <f t="shared" si="5"/>
        <v>0</v>
      </c>
      <c r="CC19" s="837">
        <f t="shared" ref="CC19:CL19" si="6">CC27</f>
        <v>0</v>
      </c>
      <c r="CD19" s="837">
        <f t="shared" si="6"/>
        <v>0</v>
      </c>
      <c r="CE19" s="837">
        <f t="shared" si="6"/>
        <v>0</v>
      </c>
      <c r="CF19" s="837">
        <f t="shared" si="6"/>
        <v>0</v>
      </c>
      <c r="CG19" s="837">
        <f t="shared" si="6"/>
        <v>0</v>
      </c>
      <c r="CH19" s="837">
        <f t="shared" si="6"/>
        <v>0</v>
      </c>
      <c r="CI19" s="838">
        <f t="shared" si="6"/>
        <v>0</v>
      </c>
      <c r="CJ19" s="838">
        <f t="shared" si="6"/>
        <v>0</v>
      </c>
      <c r="CK19" s="838">
        <f t="shared" si="6"/>
        <v>0</v>
      </c>
      <c r="CL19" s="838">
        <f t="shared" si="6"/>
        <v>0</v>
      </c>
    </row>
    <row r="20" spans="1:90" s="838" customFormat="1" ht="42" customHeight="1" x14ac:dyDescent="0.25">
      <c r="A20" s="833" t="s">
        <v>96</v>
      </c>
      <c r="B20" s="834" t="s">
        <v>1001</v>
      </c>
      <c r="C20" s="835" t="s">
        <v>93</v>
      </c>
      <c r="D20" s="836"/>
      <c r="E20" s="836"/>
      <c r="F20" s="836"/>
      <c r="G20" s="836"/>
      <c r="H20" s="837">
        <f>H41</f>
        <v>89.841999999999999</v>
      </c>
      <c r="I20" s="837">
        <f t="shared" ref="I20:CB20" si="7">I41</f>
        <v>207.04399999999998</v>
      </c>
      <c r="J20" s="837" t="s">
        <v>190</v>
      </c>
      <c r="K20" s="837">
        <f t="shared" si="7"/>
        <v>5.3090000000000002</v>
      </c>
      <c r="L20" s="837">
        <f t="shared" si="7"/>
        <v>179.709</v>
      </c>
      <c r="M20" s="837">
        <f t="shared" si="7"/>
        <v>0</v>
      </c>
      <c r="N20" s="837">
        <f t="shared" si="7"/>
        <v>0</v>
      </c>
      <c r="O20" s="837">
        <f t="shared" si="7"/>
        <v>1.7299999999999998</v>
      </c>
      <c r="P20" s="837">
        <f t="shared" si="7"/>
        <v>234.34399999999999</v>
      </c>
      <c r="Q20" s="837">
        <f t="shared" si="7"/>
        <v>206.10900000000001</v>
      </c>
      <c r="R20" s="837">
        <f t="shared" si="7"/>
        <v>0</v>
      </c>
      <c r="S20" s="837">
        <f t="shared" si="7"/>
        <v>0</v>
      </c>
      <c r="T20" s="837">
        <f t="shared" si="7"/>
        <v>177.99</v>
      </c>
      <c r="U20" s="837">
        <f t="shared" si="7"/>
        <v>0</v>
      </c>
      <c r="V20" s="837">
        <f t="shared" si="7"/>
        <v>0</v>
      </c>
      <c r="W20" s="837">
        <f t="shared" si="7"/>
        <v>0</v>
      </c>
      <c r="X20" s="837">
        <f t="shared" si="7"/>
        <v>0</v>
      </c>
      <c r="Y20" s="837">
        <f t="shared" si="7"/>
        <v>0</v>
      </c>
      <c r="Z20" s="837">
        <f t="shared" si="7"/>
        <v>0.30299999999999999</v>
      </c>
      <c r="AA20" s="837">
        <f t="shared" si="7"/>
        <v>0</v>
      </c>
      <c r="AB20" s="837">
        <f t="shared" si="7"/>
        <v>0</v>
      </c>
      <c r="AC20" s="837">
        <f t="shared" si="7"/>
        <v>0.30299999999999999</v>
      </c>
      <c r="AD20" s="837">
        <f t="shared" si="7"/>
        <v>0</v>
      </c>
      <c r="AE20" s="837">
        <f t="shared" si="7"/>
        <v>24</v>
      </c>
      <c r="AF20" s="837">
        <f t="shared" si="7"/>
        <v>0</v>
      </c>
      <c r="AG20" s="837">
        <f t="shared" si="7"/>
        <v>0</v>
      </c>
      <c r="AH20" s="837">
        <f t="shared" si="7"/>
        <v>24</v>
      </c>
      <c r="AI20" s="837">
        <f t="shared" si="7"/>
        <v>0</v>
      </c>
      <c r="AJ20" s="837">
        <f t="shared" si="7"/>
        <v>0</v>
      </c>
      <c r="AK20" s="837">
        <f t="shared" si="7"/>
        <v>0</v>
      </c>
      <c r="AL20" s="837">
        <f t="shared" si="7"/>
        <v>0</v>
      </c>
      <c r="AM20" s="837">
        <f t="shared" si="7"/>
        <v>0</v>
      </c>
      <c r="AN20" s="837">
        <f t="shared" si="7"/>
        <v>0</v>
      </c>
      <c r="AO20" s="837">
        <f t="shared" si="7"/>
        <v>0</v>
      </c>
      <c r="AP20" s="837">
        <f t="shared" si="7"/>
        <v>0</v>
      </c>
      <c r="AQ20" s="837">
        <f t="shared" si="7"/>
        <v>0</v>
      </c>
      <c r="AR20" s="837">
        <f t="shared" si="7"/>
        <v>0</v>
      </c>
      <c r="AS20" s="837">
        <f t="shared" si="7"/>
        <v>0</v>
      </c>
      <c r="AT20" s="837">
        <f t="shared" si="7"/>
        <v>37.5</v>
      </c>
      <c r="AU20" s="837">
        <f t="shared" si="7"/>
        <v>0</v>
      </c>
      <c r="AV20" s="837">
        <f t="shared" si="7"/>
        <v>0</v>
      </c>
      <c r="AW20" s="837">
        <f t="shared" si="7"/>
        <v>37.5</v>
      </c>
      <c r="AX20" s="837">
        <f t="shared" si="7"/>
        <v>0</v>
      </c>
      <c r="AY20" s="837">
        <f t="shared" si="7"/>
        <v>0</v>
      </c>
      <c r="AZ20" s="837">
        <f t="shared" si="7"/>
        <v>0</v>
      </c>
      <c r="BA20" s="837">
        <f t="shared" si="7"/>
        <v>0</v>
      </c>
      <c r="BB20" s="837">
        <f t="shared" si="7"/>
        <v>0</v>
      </c>
      <c r="BC20" s="837">
        <f t="shared" si="7"/>
        <v>0</v>
      </c>
      <c r="BD20" s="837">
        <f t="shared" si="7"/>
        <v>40.573</v>
      </c>
      <c r="BE20" s="837">
        <f t="shared" si="7"/>
        <v>0</v>
      </c>
      <c r="BF20" s="837">
        <f t="shared" si="7"/>
        <v>0</v>
      </c>
      <c r="BG20" s="837">
        <f>BG41</f>
        <v>40.573</v>
      </c>
      <c r="BH20" s="837">
        <f t="shared" si="7"/>
        <v>0</v>
      </c>
      <c r="BI20" s="837">
        <f t="shared" si="7"/>
        <v>109.428</v>
      </c>
      <c r="BJ20" s="837">
        <f t="shared" si="7"/>
        <v>0</v>
      </c>
      <c r="BK20" s="837">
        <f t="shared" si="7"/>
        <v>0</v>
      </c>
      <c r="BL20" s="837">
        <f t="shared" si="7"/>
        <v>109.428</v>
      </c>
      <c r="BM20" s="837">
        <f t="shared" si="7"/>
        <v>0</v>
      </c>
      <c r="BN20" s="837">
        <f t="shared" si="7"/>
        <v>0</v>
      </c>
      <c r="BO20" s="837">
        <f t="shared" si="7"/>
        <v>0</v>
      </c>
      <c r="BP20" s="837">
        <f t="shared" si="7"/>
        <v>0</v>
      </c>
      <c r="BQ20" s="837">
        <f t="shared" si="7"/>
        <v>0</v>
      </c>
      <c r="BR20" s="837">
        <f t="shared" si="7"/>
        <v>0</v>
      </c>
      <c r="BS20" s="837">
        <f t="shared" si="7"/>
        <v>89.115000000000009</v>
      </c>
      <c r="BT20" s="837">
        <f t="shared" si="7"/>
        <v>0</v>
      </c>
      <c r="BU20" s="837">
        <f t="shared" si="7"/>
        <v>0</v>
      </c>
      <c r="BV20" s="837">
        <f t="shared" si="7"/>
        <v>55</v>
      </c>
      <c r="BW20" s="837">
        <f t="shared" si="7"/>
        <v>34.115000000000002</v>
      </c>
      <c r="BX20" s="837">
        <f t="shared" si="7"/>
        <v>160.928</v>
      </c>
      <c r="BY20" s="837">
        <f t="shared" si="7"/>
        <v>0</v>
      </c>
      <c r="BZ20" s="837">
        <f t="shared" si="7"/>
        <v>0</v>
      </c>
      <c r="CA20" s="837">
        <f t="shared" si="7"/>
        <v>160.928</v>
      </c>
      <c r="CB20" s="837">
        <f t="shared" si="7"/>
        <v>0</v>
      </c>
      <c r="CC20" s="837">
        <f t="shared" ref="CC20:CL20" si="8">CC41</f>
        <v>129.68800000000002</v>
      </c>
      <c r="CD20" s="837">
        <f t="shared" si="8"/>
        <v>0</v>
      </c>
      <c r="CE20" s="837">
        <f t="shared" si="8"/>
        <v>0</v>
      </c>
      <c r="CF20" s="837">
        <f t="shared" si="8"/>
        <v>129.68800000000002</v>
      </c>
      <c r="CG20" s="837">
        <f t="shared" si="8"/>
        <v>0</v>
      </c>
      <c r="CH20" s="837">
        <f t="shared" si="8"/>
        <v>0</v>
      </c>
      <c r="CI20" s="838">
        <f t="shared" si="8"/>
        <v>0</v>
      </c>
      <c r="CJ20" s="838">
        <f t="shared" si="8"/>
        <v>0</v>
      </c>
      <c r="CK20" s="838">
        <f t="shared" si="8"/>
        <v>0</v>
      </c>
      <c r="CL20" s="838">
        <f t="shared" si="8"/>
        <v>0</v>
      </c>
    </row>
    <row r="21" spans="1:90" s="838" customFormat="1" ht="42" customHeight="1" x14ac:dyDescent="0.25">
      <c r="A21" s="833" t="s">
        <v>98</v>
      </c>
      <c r="B21" s="834" t="s">
        <v>1002</v>
      </c>
      <c r="C21" s="835" t="s">
        <v>93</v>
      </c>
      <c r="D21" s="836"/>
      <c r="E21" s="836"/>
      <c r="F21" s="836"/>
      <c r="G21" s="836"/>
      <c r="H21" s="837">
        <f>H50</f>
        <v>18.12</v>
      </c>
      <c r="I21" s="837">
        <f t="shared" ref="I21:CB21" si="9">I50</f>
        <v>145.87</v>
      </c>
      <c r="J21" s="837" t="s">
        <v>190</v>
      </c>
      <c r="K21" s="837">
        <f t="shared" si="9"/>
        <v>23.42</v>
      </c>
      <c r="L21" s="837">
        <f t="shared" si="9"/>
        <v>139.50299999999999</v>
      </c>
      <c r="M21" s="837">
        <f t="shared" si="9"/>
        <v>0</v>
      </c>
      <c r="N21" s="837">
        <f t="shared" si="9"/>
        <v>0</v>
      </c>
      <c r="O21" s="837">
        <f t="shared" si="9"/>
        <v>7.1360000000000001</v>
      </c>
      <c r="P21" s="837">
        <f t="shared" si="9"/>
        <v>163.721</v>
      </c>
      <c r="Q21" s="837">
        <f t="shared" si="9"/>
        <v>150.84499999999997</v>
      </c>
      <c r="R21" s="837">
        <f t="shared" si="9"/>
        <v>0</v>
      </c>
      <c r="S21" s="837">
        <f t="shared" si="9"/>
        <v>0</v>
      </c>
      <c r="T21" s="837">
        <f t="shared" si="9"/>
        <v>135.9</v>
      </c>
      <c r="U21" s="837">
        <f t="shared" si="9"/>
        <v>8.7510000000000012</v>
      </c>
      <c r="V21" s="837">
        <f t="shared" si="9"/>
        <v>0</v>
      </c>
      <c r="W21" s="837">
        <f t="shared" si="9"/>
        <v>0</v>
      </c>
      <c r="X21" s="837">
        <f t="shared" si="9"/>
        <v>8.7510000000000012</v>
      </c>
      <c r="Y21" s="837">
        <f t="shared" si="9"/>
        <v>0</v>
      </c>
      <c r="Z21" s="837">
        <f t="shared" si="9"/>
        <v>7.1350000000000007</v>
      </c>
      <c r="AA21" s="837">
        <f t="shared" si="9"/>
        <v>0</v>
      </c>
      <c r="AB21" s="837">
        <f t="shared" si="9"/>
        <v>0</v>
      </c>
      <c r="AC21" s="837">
        <f t="shared" si="9"/>
        <v>0.626</v>
      </c>
      <c r="AD21" s="837">
        <f t="shared" si="9"/>
        <v>6.5090000000000003</v>
      </c>
      <c r="AE21" s="837">
        <f t="shared" si="9"/>
        <v>2.242</v>
      </c>
      <c r="AF21" s="837">
        <f t="shared" si="9"/>
        <v>0</v>
      </c>
      <c r="AG21" s="837">
        <f t="shared" si="9"/>
        <v>0</v>
      </c>
      <c r="AH21" s="837">
        <f t="shared" si="9"/>
        <v>2.242</v>
      </c>
      <c r="AI21" s="837">
        <f t="shared" si="9"/>
        <v>0</v>
      </c>
      <c r="AJ21" s="837">
        <f t="shared" si="9"/>
        <v>0</v>
      </c>
      <c r="AK21" s="837">
        <f t="shared" si="9"/>
        <v>0</v>
      </c>
      <c r="AL21" s="837">
        <f t="shared" si="9"/>
        <v>0</v>
      </c>
      <c r="AM21" s="837">
        <f t="shared" si="9"/>
        <v>0</v>
      </c>
      <c r="AN21" s="837">
        <f t="shared" si="9"/>
        <v>0</v>
      </c>
      <c r="AO21" s="837">
        <f t="shared" si="9"/>
        <v>8.7510000000000012</v>
      </c>
      <c r="AP21" s="837">
        <f t="shared" si="9"/>
        <v>0</v>
      </c>
      <c r="AQ21" s="837">
        <f t="shared" si="9"/>
        <v>0</v>
      </c>
      <c r="AR21" s="837">
        <f t="shared" si="9"/>
        <v>8.7510000000000012</v>
      </c>
      <c r="AS21" s="837">
        <f t="shared" si="9"/>
        <v>0</v>
      </c>
      <c r="AT21" s="837">
        <f t="shared" si="9"/>
        <v>146.34</v>
      </c>
      <c r="AU21" s="837">
        <f t="shared" si="9"/>
        <v>0</v>
      </c>
      <c r="AV21" s="837">
        <f t="shared" si="9"/>
        <v>0</v>
      </c>
      <c r="AW21" s="837">
        <f t="shared" si="9"/>
        <v>146.34</v>
      </c>
      <c r="AX21" s="837">
        <f t="shared" si="9"/>
        <v>0</v>
      </c>
      <c r="AY21" s="837">
        <f t="shared" si="9"/>
        <v>0</v>
      </c>
      <c r="AZ21" s="837">
        <f t="shared" si="9"/>
        <v>0</v>
      </c>
      <c r="BA21" s="837">
        <f t="shared" si="9"/>
        <v>0</v>
      </c>
      <c r="BB21" s="837">
        <f t="shared" si="9"/>
        <v>0</v>
      </c>
      <c r="BC21" s="837">
        <f t="shared" si="9"/>
        <v>0</v>
      </c>
      <c r="BD21" s="837">
        <f t="shared" si="9"/>
        <v>127.27</v>
      </c>
      <c r="BE21" s="837">
        <f t="shared" si="9"/>
        <v>0</v>
      </c>
      <c r="BF21" s="837">
        <f t="shared" si="9"/>
        <v>0</v>
      </c>
      <c r="BG21" s="837">
        <f>BG50</f>
        <v>0.47</v>
      </c>
      <c r="BH21" s="837">
        <f t="shared" si="9"/>
        <v>126.8</v>
      </c>
      <c r="BI21" s="837">
        <f t="shared" si="9"/>
        <v>9.1</v>
      </c>
      <c r="BJ21" s="837">
        <f t="shared" si="9"/>
        <v>0</v>
      </c>
      <c r="BK21" s="837">
        <f t="shared" si="9"/>
        <v>0</v>
      </c>
      <c r="BL21" s="837">
        <f t="shared" si="9"/>
        <v>9.1</v>
      </c>
      <c r="BM21" s="837">
        <f t="shared" si="9"/>
        <v>0</v>
      </c>
      <c r="BN21" s="837">
        <f t="shared" si="9"/>
        <v>0</v>
      </c>
      <c r="BO21" s="837">
        <f t="shared" si="9"/>
        <v>0</v>
      </c>
      <c r="BP21" s="837">
        <f t="shared" si="9"/>
        <v>0</v>
      </c>
      <c r="BQ21" s="837">
        <f t="shared" si="9"/>
        <v>0</v>
      </c>
      <c r="BR21" s="837">
        <f t="shared" si="9"/>
        <v>0</v>
      </c>
      <c r="BS21" s="837">
        <f t="shared" si="9"/>
        <v>9.1</v>
      </c>
      <c r="BT21" s="837">
        <f t="shared" si="9"/>
        <v>0</v>
      </c>
      <c r="BU21" s="837">
        <f t="shared" si="9"/>
        <v>0</v>
      </c>
      <c r="BV21" s="837">
        <f t="shared" si="9"/>
        <v>9.1</v>
      </c>
      <c r="BW21" s="837">
        <f t="shared" si="9"/>
        <v>0</v>
      </c>
      <c r="BX21" s="837">
        <f t="shared" si="9"/>
        <v>0</v>
      </c>
      <c r="BY21" s="837">
        <f t="shared" si="9"/>
        <v>0</v>
      </c>
      <c r="BZ21" s="837">
        <f t="shared" si="9"/>
        <v>0</v>
      </c>
      <c r="CA21" s="837">
        <f t="shared" si="9"/>
        <v>0</v>
      </c>
      <c r="CB21" s="837">
        <f t="shared" si="9"/>
        <v>0</v>
      </c>
      <c r="CC21" s="837">
        <f t="shared" ref="CC21:CL21" si="10">CC50</f>
        <v>128.37</v>
      </c>
      <c r="CD21" s="837">
        <f t="shared" si="10"/>
        <v>0</v>
      </c>
      <c r="CE21" s="837">
        <f t="shared" si="10"/>
        <v>0</v>
      </c>
      <c r="CF21" s="837">
        <f t="shared" si="10"/>
        <v>1.57</v>
      </c>
      <c r="CG21" s="837">
        <f t="shared" si="10"/>
        <v>126.8</v>
      </c>
      <c r="CH21" s="837" t="str">
        <f t="shared" si="10"/>
        <v>нд</v>
      </c>
      <c r="CI21" s="838">
        <f t="shared" si="10"/>
        <v>0</v>
      </c>
      <c r="CJ21" s="838">
        <f t="shared" si="10"/>
        <v>0</v>
      </c>
      <c r="CK21" s="838">
        <f t="shared" si="10"/>
        <v>0</v>
      </c>
      <c r="CL21" s="838">
        <f t="shared" si="10"/>
        <v>0</v>
      </c>
    </row>
    <row r="22" spans="1:90" s="838" customFormat="1" ht="42" customHeight="1" x14ac:dyDescent="0.25">
      <c r="A22" s="833" t="s">
        <v>100</v>
      </c>
      <c r="B22" s="834" t="s">
        <v>1003</v>
      </c>
      <c r="C22" s="835" t="s">
        <v>93</v>
      </c>
      <c r="D22" s="836"/>
      <c r="E22" s="836"/>
      <c r="F22" s="836"/>
      <c r="G22" s="836"/>
      <c r="H22" s="837">
        <f>H63</f>
        <v>0</v>
      </c>
      <c r="I22" s="837">
        <f t="shared" ref="I22:CB22" si="11">I63</f>
        <v>0</v>
      </c>
      <c r="J22" s="837" t="s">
        <v>190</v>
      </c>
      <c r="K22" s="837">
        <f t="shared" si="11"/>
        <v>0</v>
      </c>
      <c r="L22" s="837">
        <f t="shared" si="11"/>
        <v>0</v>
      </c>
      <c r="M22" s="837">
        <f t="shared" si="11"/>
        <v>0</v>
      </c>
      <c r="N22" s="837">
        <f t="shared" si="11"/>
        <v>0</v>
      </c>
      <c r="O22" s="837">
        <f t="shared" si="11"/>
        <v>0</v>
      </c>
      <c r="P22" s="837">
        <f t="shared" si="11"/>
        <v>0</v>
      </c>
      <c r="Q22" s="837">
        <f t="shared" si="11"/>
        <v>0</v>
      </c>
      <c r="R22" s="837">
        <f t="shared" si="11"/>
        <v>0</v>
      </c>
      <c r="S22" s="837">
        <f t="shared" si="11"/>
        <v>0</v>
      </c>
      <c r="T22" s="837">
        <f t="shared" si="11"/>
        <v>0</v>
      </c>
      <c r="U22" s="837">
        <f t="shared" si="11"/>
        <v>0</v>
      </c>
      <c r="V22" s="837">
        <f t="shared" si="11"/>
        <v>0</v>
      </c>
      <c r="W22" s="837">
        <f t="shared" si="11"/>
        <v>0</v>
      </c>
      <c r="X22" s="837">
        <f t="shared" si="11"/>
        <v>0</v>
      </c>
      <c r="Y22" s="837">
        <f t="shared" si="11"/>
        <v>0</v>
      </c>
      <c r="Z22" s="837">
        <f t="shared" si="11"/>
        <v>0</v>
      </c>
      <c r="AA22" s="837">
        <f t="shared" si="11"/>
        <v>0</v>
      </c>
      <c r="AB22" s="837">
        <f t="shared" si="11"/>
        <v>0</v>
      </c>
      <c r="AC22" s="837">
        <f t="shared" si="11"/>
        <v>0</v>
      </c>
      <c r="AD22" s="837">
        <f t="shared" si="11"/>
        <v>0</v>
      </c>
      <c r="AE22" s="837">
        <f t="shared" si="11"/>
        <v>0</v>
      </c>
      <c r="AF22" s="837">
        <f t="shared" si="11"/>
        <v>0</v>
      </c>
      <c r="AG22" s="837">
        <f t="shared" si="11"/>
        <v>0</v>
      </c>
      <c r="AH22" s="837">
        <f t="shared" si="11"/>
        <v>0</v>
      </c>
      <c r="AI22" s="837">
        <f t="shared" si="11"/>
        <v>0</v>
      </c>
      <c r="AJ22" s="837">
        <f t="shared" si="11"/>
        <v>0</v>
      </c>
      <c r="AK22" s="837">
        <f t="shared" si="11"/>
        <v>0</v>
      </c>
      <c r="AL22" s="837">
        <f t="shared" si="11"/>
        <v>0</v>
      </c>
      <c r="AM22" s="837">
        <f t="shared" si="11"/>
        <v>0</v>
      </c>
      <c r="AN22" s="837">
        <f t="shared" si="11"/>
        <v>0</v>
      </c>
      <c r="AO22" s="837">
        <f t="shared" si="11"/>
        <v>0</v>
      </c>
      <c r="AP22" s="837">
        <f t="shared" si="11"/>
        <v>0</v>
      </c>
      <c r="AQ22" s="837">
        <f t="shared" si="11"/>
        <v>0</v>
      </c>
      <c r="AR22" s="837">
        <f t="shared" si="11"/>
        <v>0</v>
      </c>
      <c r="AS22" s="837">
        <f t="shared" si="11"/>
        <v>0</v>
      </c>
      <c r="AT22" s="837">
        <f t="shared" si="11"/>
        <v>0</v>
      </c>
      <c r="AU22" s="837">
        <f t="shared" si="11"/>
        <v>0</v>
      </c>
      <c r="AV22" s="837">
        <f t="shared" si="11"/>
        <v>0</v>
      </c>
      <c r="AW22" s="837">
        <f t="shared" si="11"/>
        <v>0</v>
      </c>
      <c r="AX22" s="837">
        <f t="shared" si="11"/>
        <v>0</v>
      </c>
      <c r="AY22" s="837">
        <f t="shared" si="11"/>
        <v>0</v>
      </c>
      <c r="AZ22" s="837">
        <f t="shared" si="11"/>
        <v>0</v>
      </c>
      <c r="BA22" s="837">
        <f t="shared" si="11"/>
        <v>0</v>
      </c>
      <c r="BB22" s="837">
        <f t="shared" si="11"/>
        <v>0</v>
      </c>
      <c r="BC22" s="837">
        <f t="shared" si="11"/>
        <v>0</v>
      </c>
      <c r="BD22" s="837">
        <f t="shared" si="11"/>
        <v>0</v>
      </c>
      <c r="BE22" s="837">
        <f t="shared" si="11"/>
        <v>0</v>
      </c>
      <c r="BF22" s="837">
        <f t="shared" si="11"/>
        <v>0</v>
      </c>
      <c r="BG22" s="837">
        <f>BG63</f>
        <v>0</v>
      </c>
      <c r="BH22" s="837">
        <f t="shared" si="11"/>
        <v>0</v>
      </c>
      <c r="BI22" s="837">
        <f t="shared" si="11"/>
        <v>0</v>
      </c>
      <c r="BJ22" s="837">
        <f t="shared" si="11"/>
        <v>0</v>
      </c>
      <c r="BK22" s="837">
        <f t="shared" si="11"/>
        <v>0</v>
      </c>
      <c r="BL22" s="837">
        <f t="shared" si="11"/>
        <v>0</v>
      </c>
      <c r="BM22" s="837">
        <f t="shared" si="11"/>
        <v>0</v>
      </c>
      <c r="BN22" s="837">
        <f t="shared" si="11"/>
        <v>0</v>
      </c>
      <c r="BO22" s="837">
        <f t="shared" si="11"/>
        <v>0</v>
      </c>
      <c r="BP22" s="837">
        <f t="shared" si="11"/>
        <v>0</v>
      </c>
      <c r="BQ22" s="837">
        <f t="shared" si="11"/>
        <v>0</v>
      </c>
      <c r="BR22" s="837">
        <f t="shared" si="11"/>
        <v>0</v>
      </c>
      <c r="BS22" s="837">
        <f t="shared" si="11"/>
        <v>0</v>
      </c>
      <c r="BT22" s="837">
        <f t="shared" si="11"/>
        <v>0</v>
      </c>
      <c r="BU22" s="837">
        <f t="shared" si="11"/>
        <v>0</v>
      </c>
      <c r="BV22" s="837">
        <f t="shared" si="11"/>
        <v>0</v>
      </c>
      <c r="BW22" s="837">
        <f t="shared" si="11"/>
        <v>0</v>
      </c>
      <c r="BX22" s="837">
        <f t="shared" si="11"/>
        <v>0</v>
      </c>
      <c r="BY22" s="837">
        <f t="shared" si="11"/>
        <v>0</v>
      </c>
      <c r="BZ22" s="837">
        <f t="shared" si="11"/>
        <v>0</v>
      </c>
      <c r="CA22" s="837">
        <f t="shared" si="11"/>
        <v>0</v>
      </c>
      <c r="CB22" s="837">
        <f t="shared" si="11"/>
        <v>0</v>
      </c>
      <c r="CC22" s="837">
        <f t="shared" ref="CC22:CL22" si="12">CC63</f>
        <v>0</v>
      </c>
      <c r="CD22" s="837">
        <f t="shared" si="12"/>
        <v>0</v>
      </c>
      <c r="CE22" s="837">
        <f t="shared" si="12"/>
        <v>0</v>
      </c>
      <c r="CF22" s="837">
        <f t="shared" si="12"/>
        <v>0</v>
      </c>
      <c r="CG22" s="837">
        <f t="shared" si="12"/>
        <v>0</v>
      </c>
      <c r="CH22" s="837" t="str">
        <f t="shared" si="12"/>
        <v>нд</v>
      </c>
      <c r="CI22" s="838">
        <f t="shared" si="12"/>
        <v>0</v>
      </c>
      <c r="CJ22" s="838">
        <f t="shared" si="12"/>
        <v>0</v>
      </c>
      <c r="CK22" s="838">
        <f t="shared" si="12"/>
        <v>0</v>
      </c>
      <c r="CL22" s="838">
        <f t="shared" si="12"/>
        <v>0</v>
      </c>
    </row>
    <row r="23" spans="1:90" s="838" customFormat="1" ht="42" customHeight="1" x14ac:dyDescent="0.25">
      <c r="A23" s="833" t="s">
        <v>102</v>
      </c>
      <c r="B23" s="834" t="s">
        <v>1004</v>
      </c>
      <c r="C23" s="835" t="s">
        <v>93</v>
      </c>
      <c r="D23" s="836"/>
      <c r="E23" s="836"/>
      <c r="F23" s="836"/>
      <c r="G23" s="836"/>
      <c r="H23" s="837">
        <f>H70</f>
        <v>6.2679999999999998</v>
      </c>
      <c r="I23" s="837">
        <f t="shared" ref="I23:CB23" si="13">I70</f>
        <v>41.323</v>
      </c>
      <c r="J23" s="837" t="s">
        <v>190</v>
      </c>
      <c r="K23" s="837">
        <f t="shared" si="13"/>
        <v>6.9569999999999999</v>
      </c>
      <c r="L23" s="837">
        <f t="shared" si="13"/>
        <v>33.365000000000002</v>
      </c>
      <c r="M23" s="837">
        <f t="shared" si="13"/>
        <v>0</v>
      </c>
      <c r="N23" s="837">
        <f t="shared" si="13"/>
        <v>0</v>
      </c>
      <c r="O23" s="837">
        <f t="shared" si="13"/>
        <v>33.703000000000003</v>
      </c>
      <c r="P23" s="837">
        <f t="shared" si="13"/>
        <v>46.122999999999998</v>
      </c>
      <c r="Q23" s="837">
        <f t="shared" si="13"/>
        <v>38.325000000000003</v>
      </c>
      <c r="R23" s="837">
        <f t="shared" si="13"/>
        <v>0</v>
      </c>
      <c r="S23" s="837">
        <f t="shared" si="13"/>
        <v>0</v>
      </c>
      <c r="T23" s="837">
        <f t="shared" si="13"/>
        <v>4.96</v>
      </c>
      <c r="U23" s="837">
        <f t="shared" si="13"/>
        <v>3</v>
      </c>
      <c r="V23" s="837">
        <f t="shared" si="13"/>
        <v>0</v>
      </c>
      <c r="W23" s="837">
        <f t="shared" si="13"/>
        <v>0</v>
      </c>
      <c r="X23" s="837">
        <f t="shared" si="13"/>
        <v>3</v>
      </c>
      <c r="Y23" s="837">
        <f t="shared" si="13"/>
        <v>0</v>
      </c>
      <c r="Z23" s="837">
        <f t="shared" si="13"/>
        <v>12.456</v>
      </c>
      <c r="AA23" s="837">
        <f t="shared" si="13"/>
        <v>0</v>
      </c>
      <c r="AB23" s="837">
        <f t="shared" si="13"/>
        <v>0</v>
      </c>
      <c r="AC23" s="837">
        <f t="shared" si="13"/>
        <v>12.456</v>
      </c>
      <c r="AD23" s="837">
        <f t="shared" si="13"/>
        <v>0</v>
      </c>
      <c r="AE23" s="837">
        <f t="shared" si="13"/>
        <v>3.8</v>
      </c>
      <c r="AF23" s="837">
        <f t="shared" si="13"/>
        <v>0</v>
      </c>
      <c r="AG23" s="837">
        <f t="shared" si="13"/>
        <v>0</v>
      </c>
      <c r="AH23" s="837">
        <f t="shared" si="13"/>
        <v>3.8</v>
      </c>
      <c r="AI23" s="837">
        <f t="shared" si="13"/>
        <v>0</v>
      </c>
      <c r="AJ23" s="837">
        <f t="shared" si="13"/>
        <v>0</v>
      </c>
      <c r="AK23" s="837">
        <f t="shared" si="13"/>
        <v>0</v>
      </c>
      <c r="AL23" s="837">
        <f t="shared" si="13"/>
        <v>0</v>
      </c>
      <c r="AM23" s="837">
        <f t="shared" si="13"/>
        <v>0</v>
      </c>
      <c r="AN23" s="837">
        <f t="shared" si="13"/>
        <v>0</v>
      </c>
      <c r="AO23" s="837">
        <f t="shared" si="13"/>
        <v>3.8</v>
      </c>
      <c r="AP23" s="837">
        <f t="shared" si="13"/>
        <v>0</v>
      </c>
      <c r="AQ23" s="837">
        <f t="shared" si="13"/>
        <v>0</v>
      </c>
      <c r="AR23" s="837">
        <f t="shared" si="13"/>
        <v>3.8</v>
      </c>
      <c r="AS23" s="837">
        <f t="shared" si="13"/>
        <v>0</v>
      </c>
      <c r="AT23" s="837">
        <f t="shared" si="13"/>
        <v>6</v>
      </c>
      <c r="AU23" s="837">
        <f t="shared" si="13"/>
        <v>0</v>
      </c>
      <c r="AV23" s="837">
        <f t="shared" si="13"/>
        <v>0</v>
      </c>
      <c r="AW23" s="837">
        <f t="shared" si="13"/>
        <v>6</v>
      </c>
      <c r="AX23" s="837">
        <f t="shared" si="13"/>
        <v>0</v>
      </c>
      <c r="AY23" s="837">
        <f t="shared" si="13"/>
        <v>0</v>
      </c>
      <c r="AZ23" s="837">
        <f t="shared" si="13"/>
        <v>0</v>
      </c>
      <c r="BA23" s="837">
        <f t="shared" si="13"/>
        <v>0</v>
      </c>
      <c r="BB23" s="837">
        <f t="shared" si="13"/>
        <v>0</v>
      </c>
      <c r="BC23" s="837">
        <f t="shared" si="13"/>
        <v>0</v>
      </c>
      <c r="BD23" s="837">
        <f t="shared" si="13"/>
        <v>9.9600000000000009</v>
      </c>
      <c r="BE23" s="837">
        <f t="shared" si="13"/>
        <v>0</v>
      </c>
      <c r="BF23" s="837">
        <f t="shared" si="13"/>
        <v>0</v>
      </c>
      <c r="BG23" s="837">
        <f>BG70</f>
        <v>9.9600000000000009</v>
      </c>
      <c r="BH23" s="837">
        <f t="shared" si="13"/>
        <v>0</v>
      </c>
      <c r="BI23" s="837">
        <f t="shared" si="13"/>
        <v>0</v>
      </c>
      <c r="BJ23" s="837">
        <f t="shared" si="13"/>
        <v>0</v>
      </c>
      <c r="BK23" s="837">
        <f t="shared" si="13"/>
        <v>0</v>
      </c>
      <c r="BL23" s="837">
        <f t="shared" si="13"/>
        <v>0</v>
      </c>
      <c r="BM23" s="837">
        <f t="shared" si="13"/>
        <v>0</v>
      </c>
      <c r="BN23" s="837">
        <f t="shared" si="13"/>
        <v>0</v>
      </c>
      <c r="BO23" s="837">
        <f t="shared" si="13"/>
        <v>0</v>
      </c>
      <c r="BP23" s="837">
        <f t="shared" si="13"/>
        <v>0</v>
      </c>
      <c r="BQ23" s="837">
        <f t="shared" si="13"/>
        <v>0</v>
      </c>
      <c r="BR23" s="837">
        <f t="shared" si="13"/>
        <v>0</v>
      </c>
      <c r="BS23" s="837">
        <f t="shared" si="13"/>
        <v>0</v>
      </c>
      <c r="BT23" s="837">
        <f t="shared" si="13"/>
        <v>0</v>
      </c>
      <c r="BU23" s="837">
        <f t="shared" si="13"/>
        <v>0</v>
      </c>
      <c r="BV23" s="837">
        <f t="shared" si="13"/>
        <v>0</v>
      </c>
      <c r="BW23" s="837">
        <f t="shared" si="13"/>
        <v>0</v>
      </c>
      <c r="BX23" s="837">
        <f t="shared" si="13"/>
        <v>4.8</v>
      </c>
      <c r="BY23" s="837">
        <f t="shared" si="13"/>
        <v>0</v>
      </c>
      <c r="BZ23" s="837">
        <f t="shared" si="13"/>
        <v>0</v>
      </c>
      <c r="CA23" s="837">
        <f t="shared" si="13"/>
        <v>4.8</v>
      </c>
      <c r="CB23" s="837">
        <f t="shared" si="13"/>
        <v>0</v>
      </c>
      <c r="CC23" s="837">
        <f t="shared" ref="CC23:CL23" si="14">CC70</f>
        <v>9.9600000000000009</v>
      </c>
      <c r="CD23" s="837">
        <f t="shared" si="14"/>
        <v>0</v>
      </c>
      <c r="CE23" s="837">
        <f t="shared" si="14"/>
        <v>0</v>
      </c>
      <c r="CF23" s="837">
        <f t="shared" si="14"/>
        <v>9.9600000000000009</v>
      </c>
      <c r="CG23" s="837">
        <f t="shared" si="14"/>
        <v>0</v>
      </c>
      <c r="CH23" s="837" t="str">
        <f t="shared" si="14"/>
        <v>нд</v>
      </c>
      <c r="CI23" s="838">
        <f t="shared" si="14"/>
        <v>0</v>
      </c>
      <c r="CJ23" s="838">
        <f t="shared" si="14"/>
        <v>0</v>
      </c>
      <c r="CK23" s="838">
        <f t="shared" si="14"/>
        <v>0</v>
      </c>
      <c r="CL23" s="838">
        <f t="shared" si="14"/>
        <v>0</v>
      </c>
    </row>
    <row r="24" spans="1:90" s="838" customFormat="1" ht="42" customHeight="1" x14ac:dyDescent="0.25">
      <c r="A24" s="833" t="s">
        <v>104</v>
      </c>
      <c r="B24" s="834" t="s">
        <v>103</v>
      </c>
      <c r="C24" s="835" t="s">
        <v>93</v>
      </c>
      <c r="D24" s="836"/>
      <c r="E24" s="836"/>
      <c r="F24" s="836"/>
      <c r="G24" s="836"/>
      <c r="H24" s="837">
        <f>H81</f>
        <v>0</v>
      </c>
      <c r="I24" s="837">
        <f t="shared" ref="I24:CB25" si="15">I81</f>
        <v>0</v>
      </c>
      <c r="J24" s="837" t="s">
        <v>190</v>
      </c>
      <c r="K24" s="837">
        <f t="shared" si="15"/>
        <v>0</v>
      </c>
      <c r="L24" s="837">
        <f t="shared" si="15"/>
        <v>0</v>
      </c>
      <c r="M24" s="837">
        <f t="shared" si="15"/>
        <v>0</v>
      </c>
      <c r="N24" s="837">
        <f t="shared" si="15"/>
        <v>0</v>
      </c>
      <c r="O24" s="837">
        <f t="shared" si="15"/>
        <v>0</v>
      </c>
      <c r="P24" s="837">
        <f t="shared" si="15"/>
        <v>0</v>
      </c>
      <c r="Q24" s="837">
        <f t="shared" si="15"/>
        <v>0</v>
      </c>
      <c r="R24" s="837" t="str">
        <f t="shared" si="15"/>
        <v>нд</v>
      </c>
      <c r="S24" s="837" t="str">
        <f t="shared" si="15"/>
        <v>нд</v>
      </c>
      <c r="T24" s="837" t="str">
        <f t="shared" si="15"/>
        <v>нд</v>
      </c>
      <c r="U24" s="837" t="str">
        <f t="shared" si="15"/>
        <v>нд</v>
      </c>
      <c r="V24" s="837" t="str">
        <f t="shared" si="15"/>
        <v>нд</v>
      </c>
      <c r="W24" s="837" t="str">
        <f t="shared" si="15"/>
        <v>нд</v>
      </c>
      <c r="X24" s="837" t="str">
        <f t="shared" si="15"/>
        <v>нд</v>
      </c>
      <c r="Y24" s="837" t="str">
        <f t="shared" si="15"/>
        <v>нд</v>
      </c>
      <c r="Z24" s="837" t="str">
        <f t="shared" si="15"/>
        <v>нд</v>
      </c>
      <c r="AA24" s="837" t="str">
        <f t="shared" si="15"/>
        <v>нд</v>
      </c>
      <c r="AB24" s="837" t="str">
        <f t="shared" si="15"/>
        <v>нд</v>
      </c>
      <c r="AC24" s="837" t="str">
        <f t="shared" si="15"/>
        <v>нд</v>
      </c>
      <c r="AD24" s="837" t="str">
        <f t="shared" si="15"/>
        <v>нд</v>
      </c>
      <c r="AE24" s="837">
        <f t="shared" si="15"/>
        <v>0</v>
      </c>
      <c r="AF24" s="837">
        <f t="shared" si="15"/>
        <v>0</v>
      </c>
      <c r="AG24" s="837">
        <f t="shared" si="15"/>
        <v>0</v>
      </c>
      <c r="AH24" s="837">
        <f t="shared" si="15"/>
        <v>0</v>
      </c>
      <c r="AI24" s="837">
        <f t="shared" si="15"/>
        <v>0</v>
      </c>
      <c r="AJ24" s="837">
        <f t="shared" si="15"/>
        <v>0</v>
      </c>
      <c r="AK24" s="837">
        <f t="shared" si="15"/>
        <v>0</v>
      </c>
      <c r="AL24" s="837">
        <f t="shared" si="15"/>
        <v>0</v>
      </c>
      <c r="AM24" s="837">
        <f t="shared" si="15"/>
        <v>0</v>
      </c>
      <c r="AN24" s="837">
        <f t="shared" si="15"/>
        <v>0</v>
      </c>
      <c r="AO24" s="837">
        <f t="shared" si="15"/>
        <v>0</v>
      </c>
      <c r="AP24" s="837">
        <f t="shared" si="15"/>
        <v>0</v>
      </c>
      <c r="AQ24" s="837">
        <f t="shared" si="15"/>
        <v>0</v>
      </c>
      <c r="AR24" s="837">
        <f t="shared" si="15"/>
        <v>0</v>
      </c>
      <c r="AS24" s="837">
        <f t="shared" si="15"/>
        <v>0</v>
      </c>
      <c r="AT24" s="837">
        <f t="shared" si="15"/>
        <v>0</v>
      </c>
      <c r="AU24" s="837">
        <f t="shared" si="15"/>
        <v>0</v>
      </c>
      <c r="AV24" s="837">
        <f t="shared" si="15"/>
        <v>0</v>
      </c>
      <c r="AW24" s="837">
        <f t="shared" si="15"/>
        <v>0</v>
      </c>
      <c r="AX24" s="837">
        <f t="shared" si="15"/>
        <v>0</v>
      </c>
      <c r="AY24" s="837">
        <f t="shared" si="15"/>
        <v>0</v>
      </c>
      <c r="AZ24" s="837">
        <f t="shared" si="15"/>
        <v>0</v>
      </c>
      <c r="BA24" s="837">
        <f t="shared" si="15"/>
        <v>0</v>
      </c>
      <c r="BB24" s="837">
        <f t="shared" si="15"/>
        <v>0</v>
      </c>
      <c r="BC24" s="837">
        <f t="shared" si="15"/>
        <v>0</v>
      </c>
      <c r="BD24" s="837">
        <f t="shared" si="15"/>
        <v>0</v>
      </c>
      <c r="BE24" s="837">
        <f t="shared" si="15"/>
        <v>0</v>
      </c>
      <c r="BF24" s="837">
        <f t="shared" si="15"/>
        <v>0</v>
      </c>
      <c r="BG24" s="837">
        <f>BG81</f>
        <v>0</v>
      </c>
      <c r="BH24" s="837">
        <f t="shared" si="15"/>
        <v>0</v>
      </c>
      <c r="BI24" s="837">
        <f t="shared" si="15"/>
        <v>0</v>
      </c>
      <c r="BJ24" s="837">
        <f t="shared" si="15"/>
        <v>0</v>
      </c>
      <c r="BK24" s="837">
        <f t="shared" si="15"/>
        <v>0</v>
      </c>
      <c r="BL24" s="837">
        <f t="shared" si="15"/>
        <v>0</v>
      </c>
      <c r="BM24" s="837">
        <f t="shared" si="15"/>
        <v>0</v>
      </c>
      <c r="BN24" s="837">
        <f t="shared" si="15"/>
        <v>0</v>
      </c>
      <c r="BO24" s="837">
        <f t="shared" si="15"/>
        <v>0</v>
      </c>
      <c r="BP24" s="837">
        <f t="shared" si="15"/>
        <v>0</v>
      </c>
      <c r="BQ24" s="837">
        <f t="shared" si="15"/>
        <v>0</v>
      </c>
      <c r="BR24" s="837">
        <f t="shared" si="15"/>
        <v>0</v>
      </c>
      <c r="BS24" s="837">
        <f t="shared" si="15"/>
        <v>0</v>
      </c>
      <c r="BT24" s="837">
        <f t="shared" si="15"/>
        <v>0</v>
      </c>
      <c r="BU24" s="837">
        <f t="shared" si="15"/>
        <v>0</v>
      </c>
      <c r="BV24" s="837">
        <f t="shared" si="15"/>
        <v>0</v>
      </c>
      <c r="BW24" s="837">
        <f t="shared" si="15"/>
        <v>0</v>
      </c>
      <c r="BX24" s="837">
        <f t="shared" si="15"/>
        <v>0</v>
      </c>
      <c r="BY24" s="837">
        <f t="shared" si="15"/>
        <v>0</v>
      </c>
      <c r="BZ24" s="837">
        <f t="shared" si="15"/>
        <v>0</v>
      </c>
      <c r="CA24" s="837">
        <f t="shared" si="15"/>
        <v>0</v>
      </c>
      <c r="CB24" s="837">
        <f t="shared" si="15"/>
        <v>0</v>
      </c>
      <c r="CC24" s="837">
        <f t="shared" ref="CC24:CL24" si="16">CC81</f>
        <v>0</v>
      </c>
      <c r="CD24" s="837">
        <f t="shared" si="16"/>
        <v>0</v>
      </c>
      <c r="CE24" s="837">
        <f t="shared" si="16"/>
        <v>0</v>
      </c>
      <c r="CF24" s="837">
        <f t="shared" si="16"/>
        <v>0</v>
      </c>
      <c r="CG24" s="837">
        <f t="shared" si="16"/>
        <v>0</v>
      </c>
      <c r="CH24" s="837" t="str">
        <f t="shared" si="16"/>
        <v>нд</v>
      </c>
      <c r="CI24" s="838">
        <f t="shared" si="16"/>
        <v>0</v>
      </c>
      <c r="CJ24" s="838">
        <f t="shared" si="16"/>
        <v>0</v>
      </c>
      <c r="CK24" s="838">
        <f t="shared" si="16"/>
        <v>0</v>
      </c>
      <c r="CL24" s="838">
        <f t="shared" si="16"/>
        <v>0</v>
      </c>
    </row>
    <row r="25" spans="1:90" s="838" customFormat="1" ht="42" customHeight="1" x14ac:dyDescent="0.25">
      <c r="A25" s="833" t="s">
        <v>1005</v>
      </c>
      <c r="B25" s="834" t="s">
        <v>105</v>
      </c>
      <c r="C25" s="835" t="s">
        <v>93</v>
      </c>
      <c r="D25" s="836"/>
      <c r="E25" s="836"/>
      <c r="F25" s="836"/>
      <c r="G25" s="836"/>
      <c r="H25" s="837">
        <f>H82</f>
        <v>0</v>
      </c>
      <c r="I25" s="837">
        <f t="shared" si="15"/>
        <v>0</v>
      </c>
      <c r="J25" s="837" t="s">
        <v>190</v>
      </c>
      <c r="K25" s="837">
        <f t="shared" si="15"/>
        <v>0</v>
      </c>
      <c r="L25" s="837">
        <f t="shared" si="15"/>
        <v>0</v>
      </c>
      <c r="M25" s="837">
        <f t="shared" si="15"/>
        <v>0</v>
      </c>
      <c r="N25" s="837">
        <f t="shared" si="15"/>
        <v>0</v>
      </c>
      <c r="O25" s="837">
        <f t="shared" si="15"/>
        <v>0</v>
      </c>
      <c r="P25" s="837">
        <f t="shared" si="15"/>
        <v>2.5000000000000004</v>
      </c>
      <c r="Q25" s="837">
        <f t="shared" si="15"/>
        <v>3.1950000000000003</v>
      </c>
      <c r="R25" s="837">
        <f t="shared" si="15"/>
        <v>0</v>
      </c>
      <c r="S25" s="837">
        <f t="shared" si="15"/>
        <v>0</v>
      </c>
      <c r="T25" s="837">
        <f t="shared" si="15"/>
        <v>2.9200000000000004</v>
      </c>
      <c r="U25" s="837">
        <f t="shared" si="15"/>
        <v>0.3</v>
      </c>
      <c r="V25" s="837">
        <f t="shared" si="15"/>
        <v>0</v>
      </c>
      <c r="W25" s="837">
        <f t="shared" si="15"/>
        <v>0</v>
      </c>
      <c r="X25" s="837">
        <f t="shared" si="15"/>
        <v>0.3</v>
      </c>
      <c r="Y25" s="837">
        <f t="shared" si="15"/>
        <v>0</v>
      </c>
      <c r="Z25" s="837">
        <f t="shared" si="15"/>
        <v>1.165</v>
      </c>
      <c r="AA25" s="837">
        <f t="shared" si="15"/>
        <v>0</v>
      </c>
      <c r="AB25" s="837">
        <f t="shared" si="15"/>
        <v>0</v>
      </c>
      <c r="AC25" s="837">
        <f t="shared" si="15"/>
        <v>1.165</v>
      </c>
      <c r="AD25" s="837">
        <f t="shared" si="15"/>
        <v>0</v>
      </c>
      <c r="AE25" s="837">
        <f t="shared" si="15"/>
        <v>0.3</v>
      </c>
      <c r="AF25" s="837">
        <f t="shared" si="15"/>
        <v>0</v>
      </c>
      <c r="AG25" s="837">
        <f t="shared" si="15"/>
        <v>0</v>
      </c>
      <c r="AH25" s="837">
        <f t="shared" si="15"/>
        <v>0.3</v>
      </c>
      <c r="AI25" s="837">
        <f t="shared" si="15"/>
        <v>0</v>
      </c>
      <c r="AJ25" s="837">
        <f t="shared" si="15"/>
        <v>0</v>
      </c>
      <c r="AK25" s="837">
        <f t="shared" si="15"/>
        <v>0</v>
      </c>
      <c r="AL25" s="837">
        <f t="shared" si="15"/>
        <v>0</v>
      </c>
      <c r="AM25" s="837">
        <f t="shared" si="15"/>
        <v>0</v>
      </c>
      <c r="AN25" s="837">
        <f t="shared" si="15"/>
        <v>0</v>
      </c>
      <c r="AO25" s="837">
        <f t="shared" si="15"/>
        <v>0.3</v>
      </c>
      <c r="AP25" s="837">
        <f t="shared" si="15"/>
        <v>0</v>
      </c>
      <c r="AQ25" s="837">
        <f t="shared" si="15"/>
        <v>0</v>
      </c>
      <c r="AR25" s="837">
        <f t="shared" si="15"/>
        <v>0.3</v>
      </c>
      <c r="AS25" s="837">
        <f t="shared" si="15"/>
        <v>0</v>
      </c>
      <c r="AT25" s="837">
        <f t="shared" si="15"/>
        <v>1.9</v>
      </c>
      <c r="AU25" s="837">
        <f t="shared" si="15"/>
        <v>0</v>
      </c>
      <c r="AV25" s="837">
        <f t="shared" si="15"/>
        <v>0</v>
      </c>
      <c r="AW25" s="837">
        <f t="shared" si="15"/>
        <v>1.9</v>
      </c>
      <c r="AX25" s="837">
        <f t="shared" si="15"/>
        <v>0</v>
      </c>
      <c r="AY25" s="837">
        <f t="shared" si="15"/>
        <v>0</v>
      </c>
      <c r="AZ25" s="837">
        <f t="shared" si="15"/>
        <v>0</v>
      </c>
      <c r="BA25" s="837">
        <f t="shared" si="15"/>
        <v>0</v>
      </c>
      <c r="BB25" s="837">
        <f t="shared" si="15"/>
        <v>0</v>
      </c>
      <c r="BC25" s="837">
        <f t="shared" si="15"/>
        <v>0</v>
      </c>
      <c r="BD25" s="837">
        <f t="shared" si="15"/>
        <v>2.5950000000000002</v>
      </c>
      <c r="BE25" s="837">
        <f t="shared" si="15"/>
        <v>0</v>
      </c>
      <c r="BF25" s="837">
        <f t="shared" si="15"/>
        <v>0</v>
      </c>
      <c r="BG25" s="837">
        <f>BG82</f>
        <v>2.5950000000000002</v>
      </c>
      <c r="BH25" s="837">
        <f t="shared" si="15"/>
        <v>0</v>
      </c>
      <c r="BI25" s="837">
        <f t="shared" si="15"/>
        <v>0.3</v>
      </c>
      <c r="BJ25" s="837">
        <f t="shared" si="15"/>
        <v>0</v>
      </c>
      <c r="BK25" s="837">
        <f t="shared" si="15"/>
        <v>0</v>
      </c>
      <c r="BL25" s="837">
        <f t="shared" si="15"/>
        <v>0.3</v>
      </c>
      <c r="BM25" s="837">
        <f t="shared" si="15"/>
        <v>0</v>
      </c>
      <c r="BN25" s="837">
        <f t="shared" si="15"/>
        <v>0</v>
      </c>
      <c r="BO25" s="837">
        <f t="shared" si="15"/>
        <v>0</v>
      </c>
      <c r="BP25" s="837">
        <f t="shared" si="15"/>
        <v>0</v>
      </c>
      <c r="BQ25" s="837">
        <f t="shared" si="15"/>
        <v>0</v>
      </c>
      <c r="BR25" s="837">
        <f t="shared" si="15"/>
        <v>0</v>
      </c>
      <c r="BS25" s="837">
        <f t="shared" si="15"/>
        <v>0.3</v>
      </c>
      <c r="BT25" s="837">
        <f t="shared" si="15"/>
        <v>0</v>
      </c>
      <c r="BU25" s="837">
        <f t="shared" si="15"/>
        <v>0</v>
      </c>
      <c r="BV25" s="837">
        <f t="shared" si="15"/>
        <v>0.3</v>
      </c>
      <c r="BW25" s="837">
        <f t="shared" si="15"/>
        <v>0</v>
      </c>
      <c r="BX25" s="837">
        <f t="shared" si="15"/>
        <v>0.89999999999999991</v>
      </c>
      <c r="BY25" s="837">
        <f t="shared" si="15"/>
        <v>0</v>
      </c>
      <c r="BZ25" s="837">
        <f t="shared" si="15"/>
        <v>0</v>
      </c>
      <c r="CA25" s="837">
        <f t="shared" si="15"/>
        <v>0.89999999999999991</v>
      </c>
      <c r="CB25" s="837">
        <f t="shared" si="15"/>
        <v>0</v>
      </c>
      <c r="CC25" s="837">
        <f t="shared" ref="CC25:CL25" si="17">CC82</f>
        <v>3.1950000000000003</v>
      </c>
      <c r="CD25" s="837">
        <f t="shared" si="17"/>
        <v>0</v>
      </c>
      <c r="CE25" s="837">
        <f t="shared" si="17"/>
        <v>0</v>
      </c>
      <c r="CF25" s="837">
        <f t="shared" si="17"/>
        <v>3.1950000000000003</v>
      </c>
      <c r="CG25" s="837">
        <f t="shared" si="17"/>
        <v>0</v>
      </c>
      <c r="CH25" s="837" t="str">
        <f t="shared" si="17"/>
        <v>нд</v>
      </c>
      <c r="CI25" s="838">
        <f t="shared" si="17"/>
        <v>0</v>
      </c>
      <c r="CJ25" s="838">
        <f t="shared" si="17"/>
        <v>0</v>
      </c>
      <c r="CK25" s="838">
        <f t="shared" si="17"/>
        <v>0</v>
      </c>
      <c r="CL25" s="838">
        <f t="shared" si="17"/>
        <v>0</v>
      </c>
    </row>
    <row r="26" spans="1:90" s="832" customFormat="1" ht="48" customHeight="1" x14ac:dyDescent="0.25">
      <c r="A26" s="827" t="s">
        <v>106</v>
      </c>
      <c r="B26" s="828" t="s">
        <v>1006</v>
      </c>
      <c r="C26" s="829" t="s">
        <v>93</v>
      </c>
      <c r="D26" s="830"/>
      <c r="E26" s="830"/>
      <c r="F26" s="830"/>
      <c r="G26" s="830"/>
      <c r="H26" s="831">
        <f>SUBTOTAL(9,H27:H85)</f>
        <v>114.23</v>
      </c>
      <c r="I26" s="831">
        <f>SUBTOTAL(9,I27:I85)</f>
        <v>394.23699999999997</v>
      </c>
      <c r="J26" s="831" t="s">
        <v>190</v>
      </c>
      <c r="K26" s="831">
        <f t="shared" ref="K26:AU26" si="18">SUBTOTAL(9,K27:K85)</f>
        <v>35.686</v>
      </c>
      <c r="L26" s="831">
        <f t="shared" si="18"/>
        <v>352.577</v>
      </c>
      <c r="M26" s="831">
        <f t="shared" si="18"/>
        <v>0</v>
      </c>
      <c r="N26" s="831">
        <f t="shared" si="18"/>
        <v>0</v>
      </c>
      <c r="O26" s="831">
        <f t="shared" si="18"/>
        <v>42.569000000000003</v>
      </c>
      <c r="P26" s="831">
        <f t="shared" si="18"/>
        <v>452.20800000000008</v>
      </c>
      <c r="Q26" s="831">
        <f t="shared" si="18"/>
        <v>403.99400000000014</v>
      </c>
      <c r="R26" s="831">
        <f t="shared" si="18"/>
        <v>0</v>
      </c>
      <c r="S26" s="831">
        <f t="shared" si="18"/>
        <v>0</v>
      </c>
      <c r="T26" s="831">
        <f t="shared" si="18"/>
        <v>327.29000000000013</v>
      </c>
      <c r="U26" s="831">
        <f t="shared" si="18"/>
        <v>12.051000000000002</v>
      </c>
      <c r="V26" s="831">
        <f t="shared" si="18"/>
        <v>0</v>
      </c>
      <c r="W26" s="831">
        <f t="shared" si="18"/>
        <v>0</v>
      </c>
      <c r="X26" s="831">
        <f t="shared" si="18"/>
        <v>12.051000000000002</v>
      </c>
      <c r="Y26" s="831">
        <f t="shared" si="18"/>
        <v>0</v>
      </c>
      <c r="Z26" s="831">
        <f t="shared" si="18"/>
        <v>21.058999999999997</v>
      </c>
      <c r="AA26" s="831">
        <f t="shared" si="18"/>
        <v>0</v>
      </c>
      <c r="AB26" s="831">
        <f t="shared" si="18"/>
        <v>0</v>
      </c>
      <c r="AC26" s="831">
        <f t="shared" si="18"/>
        <v>14.55</v>
      </c>
      <c r="AD26" s="831">
        <f t="shared" si="18"/>
        <v>6.5090000000000003</v>
      </c>
      <c r="AE26" s="831">
        <f t="shared" si="18"/>
        <v>30.341999999999999</v>
      </c>
      <c r="AF26" s="831">
        <f t="shared" si="18"/>
        <v>0</v>
      </c>
      <c r="AG26" s="831">
        <f t="shared" si="18"/>
        <v>0</v>
      </c>
      <c r="AH26" s="831">
        <f t="shared" si="18"/>
        <v>30.341999999999999</v>
      </c>
      <c r="AI26" s="831">
        <f t="shared" si="18"/>
        <v>0</v>
      </c>
      <c r="AJ26" s="831">
        <f t="shared" si="18"/>
        <v>0</v>
      </c>
      <c r="AK26" s="831">
        <f t="shared" si="18"/>
        <v>0</v>
      </c>
      <c r="AL26" s="831">
        <f t="shared" si="18"/>
        <v>0</v>
      </c>
      <c r="AM26" s="831">
        <f t="shared" si="18"/>
        <v>0</v>
      </c>
      <c r="AN26" s="831">
        <f t="shared" si="18"/>
        <v>0</v>
      </c>
      <c r="AO26" s="831">
        <f t="shared" ref="AO26" si="19">SUBTOTAL(9,AO27:AO85)</f>
        <v>12.851000000000003</v>
      </c>
      <c r="AP26" s="831">
        <f t="shared" ref="AP26" si="20">SUBTOTAL(9,AP27:AP85)</f>
        <v>0</v>
      </c>
      <c r="AQ26" s="831">
        <f t="shared" ref="AQ26" si="21">SUBTOTAL(9,AQ27:AQ85)</f>
        <v>0</v>
      </c>
      <c r="AR26" s="831">
        <f t="shared" ref="AR26" si="22">SUBTOTAL(9,AR27:AR85)</f>
        <v>12.851000000000003</v>
      </c>
      <c r="AS26" s="831">
        <f t="shared" ref="AS26" si="23">SUBTOTAL(9,AS27:AS85)</f>
        <v>0</v>
      </c>
      <c r="AT26" s="831">
        <f t="shared" si="18"/>
        <v>191.74</v>
      </c>
      <c r="AU26" s="831">
        <f t="shared" si="18"/>
        <v>0</v>
      </c>
      <c r="AV26" s="831">
        <f t="shared" ref="AV26:CB26" si="24">SUBTOTAL(9,AV27:AV85)</f>
        <v>0</v>
      </c>
      <c r="AW26" s="831">
        <f t="shared" si="24"/>
        <v>191.74</v>
      </c>
      <c r="AX26" s="831">
        <f t="shared" si="24"/>
        <v>0</v>
      </c>
      <c r="AY26" s="831">
        <f t="shared" si="24"/>
        <v>0</v>
      </c>
      <c r="AZ26" s="831">
        <f t="shared" si="24"/>
        <v>0</v>
      </c>
      <c r="BA26" s="831">
        <f t="shared" si="24"/>
        <v>0</v>
      </c>
      <c r="BB26" s="831">
        <f t="shared" si="24"/>
        <v>0</v>
      </c>
      <c r="BC26" s="831">
        <f t="shared" si="24"/>
        <v>0</v>
      </c>
      <c r="BD26" s="831">
        <f t="shared" ref="BD26" si="25">SUBTOTAL(9,BD27:BD85)</f>
        <v>180.398</v>
      </c>
      <c r="BE26" s="831">
        <f t="shared" ref="BE26" si="26">SUBTOTAL(9,BE27:BE85)</f>
        <v>0</v>
      </c>
      <c r="BF26" s="831">
        <f t="shared" ref="BF26" si="27">SUBTOTAL(9,BF27:BF85)</f>
        <v>0</v>
      </c>
      <c r="BG26" s="831">
        <f>SUBTOTAL(9,BG27:BG85)</f>
        <v>53.597999999999999</v>
      </c>
      <c r="BH26" s="831">
        <f t="shared" ref="BH26" si="28">SUBTOTAL(9,BH27:BH85)</f>
        <v>126.8</v>
      </c>
      <c r="BI26" s="831">
        <f t="shared" si="24"/>
        <v>118.828</v>
      </c>
      <c r="BJ26" s="831">
        <f t="shared" si="24"/>
        <v>0</v>
      </c>
      <c r="BK26" s="831">
        <f t="shared" si="24"/>
        <v>0</v>
      </c>
      <c r="BL26" s="831">
        <f t="shared" si="24"/>
        <v>118.828</v>
      </c>
      <c r="BM26" s="831">
        <f t="shared" si="24"/>
        <v>0</v>
      </c>
      <c r="BN26" s="831">
        <f t="shared" si="24"/>
        <v>0</v>
      </c>
      <c r="BO26" s="831">
        <f t="shared" si="24"/>
        <v>0</v>
      </c>
      <c r="BP26" s="831">
        <f t="shared" si="24"/>
        <v>0</v>
      </c>
      <c r="BQ26" s="831">
        <f t="shared" si="24"/>
        <v>0</v>
      </c>
      <c r="BR26" s="831">
        <f t="shared" si="24"/>
        <v>0</v>
      </c>
      <c r="BS26" s="831">
        <f t="shared" ref="BS26" si="29">SUBTOTAL(9,BS27:BS85)</f>
        <v>98.515000000000015</v>
      </c>
      <c r="BT26" s="831">
        <f t="shared" ref="BT26" si="30">SUBTOTAL(9,BT27:BT85)</f>
        <v>0</v>
      </c>
      <c r="BU26" s="831">
        <f t="shared" ref="BU26" si="31">SUBTOTAL(9,BU27:BU85)</f>
        <v>0</v>
      </c>
      <c r="BV26" s="831">
        <f t="shared" ref="BV26" si="32">SUBTOTAL(9,BV27:BV85)</f>
        <v>64.400000000000006</v>
      </c>
      <c r="BW26" s="831">
        <f t="shared" ref="BW26" si="33">SUBTOTAL(9,BW27:BW85)</f>
        <v>34.115000000000002</v>
      </c>
      <c r="BX26" s="831">
        <f t="shared" si="24"/>
        <v>166.62799999999999</v>
      </c>
      <c r="BY26" s="831">
        <f t="shared" si="24"/>
        <v>0</v>
      </c>
      <c r="BZ26" s="831">
        <f t="shared" si="24"/>
        <v>0</v>
      </c>
      <c r="CA26" s="831">
        <f t="shared" si="24"/>
        <v>166.62799999999999</v>
      </c>
      <c r="CB26" s="831">
        <f t="shared" si="24"/>
        <v>0</v>
      </c>
      <c r="CC26" s="831">
        <f t="shared" ref="CC26" si="34">SUBTOTAL(9,CC27:CC85)</f>
        <v>271.21300000000008</v>
      </c>
      <c r="CD26" s="831">
        <f t="shared" ref="CD26" si="35">SUBTOTAL(9,CD27:CD85)</f>
        <v>0</v>
      </c>
      <c r="CE26" s="831">
        <f t="shared" ref="CE26" si="36">SUBTOTAL(9,CE27:CE85)</f>
        <v>0</v>
      </c>
      <c r="CF26" s="831">
        <f t="shared" ref="CF26" si="37">SUBTOTAL(9,CF27:CF85)</f>
        <v>144.41300000000001</v>
      </c>
      <c r="CG26" s="831">
        <f t="shared" ref="CG26" si="38">SUBTOTAL(9,CG27:CG85)</f>
        <v>126.8</v>
      </c>
      <c r="CH26" s="831">
        <f t="shared" ref="CH26" si="39">SUBTOTAL(9,CH27:CH85)</f>
        <v>0</v>
      </c>
      <c r="CI26" s="832">
        <f t="shared" ref="CI26" si="40">SUBTOTAL(9,CI27:CI85)</f>
        <v>0</v>
      </c>
      <c r="CJ26" s="832">
        <f t="shared" ref="CJ26" si="41">SUBTOTAL(9,CJ27:CJ85)</f>
        <v>0</v>
      </c>
      <c r="CK26" s="832">
        <f t="shared" ref="CK26" si="42">SUBTOTAL(9,CK27:CK85)</f>
        <v>0</v>
      </c>
      <c r="CL26" s="832">
        <f t="shared" ref="CL26" si="43">SUBTOTAL(9,CL27:CL85)</f>
        <v>0</v>
      </c>
    </row>
    <row r="27" spans="1:90" s="832" customFormat="1" ht="48" customHeight="1" x14ac:dyDescent="0.25">
      <c r="A27" s="827" t="s">
        <v>108</v>
      </c>
      <c r="B27" s="828" t="s">
        <v>1007</v>
      </c>
      <c r="C27" s="829" t="s">
        <v>93</v>
      </c>
      <c r="D27" s="830"/>
      <c r="E27" s="830"/>
      <c r="F27" s="830"/>
      <c r="G27" s="830"/>
      <c r="H27" s="831">
        <f>SUBTOTAL(9,H28:H40)</f>
        <v>0</v>
      </c>
      <c r="I27" s="831">
        <f t="shared" ref="I27:CB27" si="44">SUBTOTAL(9,I28:I40)</f>
        <v>0</v>
      </c>
      <c r="J27" s="831" t="s">
        <v>190</v>
      </c>
      <c r="K27" s="831">
        <f t="shared" si="44"/>
        <v>0</v>
      </c>
      <c r="L27" s="831">
        <f t="shared" si="44"/>
        <v>0</v>
      </c>
      <c r="M27" s="831">
        <f t="shared" si="44"/>
        <v>0</v>
      </c>
      <c r="N27" s="831">
        <f t="shared" si="44"/>
        <v>0</v>
      </c>
      <c r="O27" s="831">
        <f t="shared" si="44"/>
        <v>0</v>
      </c>
      <c r="P27" s="831">
        <f t="shared" si="44"/>
        <v>0</v>
      </c>
      <c r="Q27" s="831">
        <f t="shared" si="44"/>
        <v>0</v>
      </c>
      <c r="R27" s="831">
        <f t="shared" si="44"/>
        <v>0</v>
      </c>
      <c r="S27" s="831">
        <f t="shared" si="44"/>
        <v>0</v>
      </c>
      <c r="T27" s="831">
        <f t="shared" si="44"/>
        <v>0</v>
      </c>
      <c r="U27" s="831">
        <f t="shared" si="44"/>
        <v>0</v>
      </c>
      <c r="V27" s="831">
        <f t="shared" si="44"/>
        <v>0</v>
      </c>
      <c r="W27" s="831">
        <f t="shared" si="44"/>
        <v>0</v>
      </c>
      <c r="X27" s="831">
        <f t="shared" si="44"/>
        <v>0</v>
      </c>
      <c r="Y27" s="831">
        <f t="shared" si="44"/>
        <v>0</v>
      </c>
      <c r="Z27" s="831">
        <f t="shared" si="44"/>
        <v>0</v>
      </c>
      <c r="AA27" s="831">
        <f t="shared" si="44"/>
        <v>0</v>
      </c>
      <c r="AB27" s="831">
        <f t="shared" si="44"/>
        <v>0</v>
      </c>
      <c r="AC27" s="831">
        <f t="shared" si="44"/>
        <v>0</v>
      </c>
      <c r="AD27" s="831">
        <f t="shared" si="44"/>
        <v>0</v>
      </c>
      <c r="AE27" s="831">
        <f t="shared" si="44"/>
        <v>0</v>
      </c>
      <c r="AF27" s="831">
        <f t="shared" si="44"/>
        <v>0</v>
      </c>
      <c r="AG27" s="831">
        <f t="shared" si="44"/>
        <v>0</v>
      </c>
      <c r="AH27" s="831">
        <f t="shared" si="44"/>
        <v>0</v>
      </c>
      <c r="AI27" s="831">
        <f t="shared" si="44"/>
        <v>0</v>
      </c>
      <c r="AJ27" s="831">
        <f t="shared" si="44"/>
        <v>0</v>
      </c>
      <c r="AK27" s="831">
        <f t="shared" si="44"/>
        <v>0</v>
      </c>
      <c r="AL27" s="831">
        <f t="shared" si="44"/>
        <v>0</v>
      </c>
      <c r="AM27" s="831">
        <f t="shared" si="44"/>
        <v>0</v>
      </c>
      <c r="AN27" s="831">
        <f t="shared" si="44"/>
        <v>0</v>
      </c>
      <c r="AO27" s="831">
        <f t="shared" si="44"/>
        <v>0</v>
      </c>
      <c r="AP27" s="831">
        <f t="shared" si="44"/>
        <v>0</v>
      </c>
      <c r="AQ27" s="831">
        <f t="shared" si="44"/>
        <v>0</v>
      </c>
      <c r="AR27" s="831">
        <f t="shared" si="44"/>
        <v>0</v>
      </c>
      <c r="AS27" s="831">
        <f t="shared" si="44"/>
        <v>0</v>
      </c>
      <c r="AT27" s="831">
        <f t="shared" si="44"/>
        <v>0</v>
      </c>
      <c r="AU27" s="831">
        <f t="shared" si="44"/>
        <v>0</v>
      </c>
      <c r="AV27" s="831">
        <f t="shared" si="44"/>
        <v>0</v>
      </c>
      <c r="AW27" s="831">
        <f t="shared" si="44"/>
        <v>0</v>
      </c>
      <c r="AX27" s="831">
        <f t="shared" si="44"/>
        <v>0</v>
      </c>
      <c r="AY27" s="831">
        <f t="shared" si="44"/>
        <v>0</v>
      </c>
      <c r="AZ27" s="831">
        <f t="shared" si="44"/>
        <v>0</v>
      </c>
      <c r="BA27" s="831">
        <f t="shared" si="44"/>
        <v>0</v>
      </c>
      <c r="BB27" s="831">
        <f t="shared" si="44"/>
        <v>0</v>
      </c>
      <c r="BC27" s="831">
        <f t="shared" si="44"/>
        <v>0</v>
      </c>
      <c r="BD27" s="831">
        <f t="shared" si="44"/>
        <v>0</v>
      </c>
      <c r="BE27" s="831">
        <f t="shared" si="44"/>
        <v>0</v>
      </c>
      <c r="BF27" s="831">
        <f t="shared" si="44"/>
        <v>0</v>
      </c>
      <c r="BG27" s="831">
        <f t="shared" si="44"/>
        <v>0</v>
      </c>
      <c r="BH27" s="831">
        <f t="shared" si="44"/>
        <v>0</v>
      </c>
      <c r="BI27" s="831">
        <f t="shared" si="44"/>
        <v>0</v>
      </c>
      <c r="BJ27" s="831">
        <f t="shared" si="44"/>
        <v>0</v>
      </c>
      <c r="BK27" s="831">
        <f t="shared" si="44"/>
        <v>0</v>
      </c>
      <c r="BL27" s="831">
        <f t="shared" si="44"/>
        <v>0</v>
      </c>
      <c r="BM27" s="831">
        <f t="shared" si="44"/>
        <v>0</v>
      </c>
      <c r="BN27" s="831">
        <f t="shared" si="44"/>
        <v>0</v>
      </c>
      <c r="BO27" s="831">
        <f t="shared" si="44"/>
        <v>0</v>
      </c>
      <c r="BP27" s="831">
        <f t="shared" si="44"/>
        <v>0</v>
      </c>
      <c r="BQ27" s="831">
        <f t="shared" si="44"/>
        <v>0</v>
      </c>
      <c r="BR27" s="831">
        <f t="shared" si="44"/>
        <v>0</v>
      </c>
      <c r="BS27" s="831">
        <f t="shared" si="44"/>
        <v>0</v>
      </c>
      <c r="BT27" s="831">
        <f t="shared" si="44"/>
        <v>0</v>
      </c>
      <c r="BU27" s="831">
        <f t="shared" si="44"/>
        <v>0</v>
      </c>
      <c r="BV27" s="831">
        <f t="shared" si="44"/>
        <v>0</v>
      </c>
      <c r="BW27" s="831">
        <f t="shared" si="44"/>
        <v>0</v>
      </c>
      <c r="BX27" s="831">
        <f t="shared" si="44"/>
        <v>0</v>
      </c>
      <c r="BY27" s="831">
        <f t="shared" si="44"/>
        <v>0</v>
      </c>
      <c r="BZ27" s="831">
        <f t="shared" si="44"/>
        <v>0</v>
      </c>
      <c r="CA27" s="831">
        <f t="shared" si="44"/>
        <v>0</v>
      </c>
      <c r="CB27" s="831">
        <f t="shared" si="44"/>
        <v>0</v>
      </c>
      <c r="CC27" s="831">
        <f t="shared" ref="CC27:CL27" si="45">SUBTOTAL(9,CC28:CC40)</f>
        <v>0</v>
      </c>
      <c r="CD27" s="831">
        <f t="shared" si="45"/>
        <v>0</v>
      </c>
      <c r="CE27" s="831">
        <f t="shared" si="45"/>
        <v>0</v>
      </c>
      <c r="CF27" s="831">
        <f t="shared" si="45"/>
        <v>0</v>
      </c>
      <c r="CG27" s="831">
        <f t="shared" si="45"/>
        <v>0</v>
      </c>
      <c r="CH27" s="831">
        <f t="shared" si="45"/>
        <v>0</v>
      </c>
      <c r="CI27" s="832">
        <f t="shared" si="45"/>
        <v>0</v>
      </c>
      <c r="CJ27" s="832">
        <f t="shared" si="45"/>
        <v>0</v>
      </c>
      <c r="CK27" s="832">
        <f t="shared" si="45"/>
        <v>0</v>
      </c>
      <c r="CL27" s="832">
        <f t="shared" si="45"/>
        <v>0</v>
      </c>
    </row>
    <row r="28" spans="1:90" s="832" customFormat="1" ht="42" customHeight="1" x14ac:dyDescent="0.25">
      <c r="A28" s="827" t="s">
        <v>110</v>
      </c>
      <c r="B28" s="828" t="s">
        <v>1008</v>
      </c>
      <c r="C28" s="829" t="s">
        <v>93</v>
      </c>
      <c r="D28" s="830"/>
      <c r="E28" s="830"/>
      <c r="F28" s="830"/>
      <c r="G28" s="830"/>
      <c r="H28" s="831">
        <f>SUBTOTAL(9,H29:H30)</f>
        <v>0</v>
      </c>
      <c r="I28" s="831">
        <f t="shared" ref="I28:CB28" si="46">SUBTOTAL(9,I29:I30)</f>
        <v>0</v>
      </c>
      <c r="J28" s="831" t="s">
        <v>190</v>
      </c>
      <c r="K28" s="831">
        <f t="shared" si="46"/>
        <v>0</v>
      </c>
      <c r="L28" s="831">
        <f t="shared" si="46"/>
        <v>0</v>
      </c>
      <c r="M28" s="831">
        <f t="shared" si="46"/>
        <v>0</v>
      </c>
      <c r="N28" s="831">
        <f t="shared" si="46"/>
        <v>0</v>
      </c>
      <c r="O28" s="831">
        <f t="shared" si="46"/>
        <v>0</v>
      </c>
      <c r="P28" s="831">
        <f t="shared" si="46"/>
        <v>0</v>
      </c>
      <c r="Q28" s="831">
        <f t="shared" si="46"/>
        <v>0</v>
      </c>
      <c r="R28" s="831">
        <f t="shared" si="46"/>
        <v>0</v>
      </c>
      <c r="S28" s="831">
        <f t="shared" si="46"/>
        <v>0</v>
      </c>
      <c r="T28" s="831">
        <f t="shared" si="46"/>
        <v>0</v>
      </c>
      <c r="U28" s="831">
        <f t="shared" si="46"/>
        <v>0</v>
      </c>
      <c r="V28" s="831">
        <f t="shared" si="46"/>
        <v>0</v>
      </c>
      <c r="W28" s="831">
        <f t="shared" si="46"/>
        <v>0</v>
      </c>
      <c r="X28" s="831">
        <f t="shared" si="46"/>
        <v>0</v>
      </c>
      <c r="Y28" s="831">
        <f t="shared" si="46"/>
        <v>0</v>
      </c>
      <c r="Z28" s="831">
        <f t="shared" si="46"/>
        <v>0</v>
      </c>
      <c r="AA28" s="831">
        <f t="shared" si="46"/>
        <v>0</v>
      </c>
      <c r="AB28" s="831">
        <f t="shared" si="46"/>
        <v>0</v>
      </c>
      <c r="AC28" s="831">
        <f t="shared" si="46"/>
        <v>0</v>
      </c>
      <c r="AD28" s="831">
        <f t="shared" si="46"/>
        <v>0</v>
      </c>
      <c r="AE28" s="831">
        <f t="shared" si="46"/>
        <v>0</v>
      </c>
      <c r="AF28" s="831">
        <f t="shared" si="46"/>
        <v>0</v>
      </c>
      <c r="AG28" s="831">
        <f t="shared" si="46"/>
        <v>0</v>
      </c>
      <c r="AH28" s="831">
        <f t="shared" si="46"/>
        <v>0</v>
      </c>
      <c r="AI28" s="831">
        <f t="shared" si="46"/>
        <v>0</v>
      </c>
      <c r="AJ28" s="831">
        <f t="shared" si="46"/>
        <v>0</v>
      </c>
      <c r="AK28" s="831">
        <f t="shared" si="46"/>
        <v>0</v>
      </c>
      <c r="AL28" s="831">
        <f t="shared" si="46"/>
        <v>0</v>
      </c>
      <c r="AM28" s="831">
        <f t="shared" si="46"/>
        <v>0</v>
      </c>
      <c r="AN28" s="831">
        <f t="shared" si="46"/>
        <v>0</v>
      </c>
      <c r="AO28" s="831">
        <f t="shared" si="46"/>
        <v>0</v>
      </c>
      <c r="AP28" s="831">
        <f t="shared" si="46"/>
        <v>0</v>
      </c>
      <c r="AQ28" s="831">
        <f t="shared" si="46"/>
        <v>0</v>
      </c>
      <c r="AR28" s="831">
        <f t="shared" si="46"/>
        <v>0</v>
      </c>
      <c r="AS28" s="831">
        <f t="shared" si="46"/>
        <v>0</v>
      </c>
      <c r="AT28" s="831">
        <f t="shared" si="46"/>
        <v>0</v>
      </c>
      <c r="AU28" s="831">
        <f t="shared" si="46"/>
        <v>0</v>
      </c>
      <c r="AV28" s="831">
        <f t="shared" si="46"/>
        <v>0</v>
      </c>
      <c r="AW28" s="831">
        <f t="shared" si="46"/>
        <v>0</v>
      </c>
      <c r="AX28" s="831">
        <f t="shared" si="46"/>
        <v>0</v>
      </c>
      <c r="AY28" s="831">
        <f t="shared" si="46"/>
        <v>0</v>
      </c>
      <c r="AZ28" s="831">
        <f t="shared" si="46"/>
        <v>0</v>
      </c>
      <c r="BA28" s="831">
        <f t="shared" si="46"/>
        <v>0</v>
      </c>
      <c r="BB28" s="831">
        <f t="shared" si="46"/>
        <v>0</v>
      </c>
      <c r="BC28" s="831">
        <f t="shared" si="46"/>
        <v>0</v>
      </c>
      <c r="BD28" s="831">
        <f t="shared" si="46"/>
        <v>0</v>
      </c>
      <c r="BE28" s="831">
        <f t="shared" si="46"/>
        <v>0</v>
      </c>
      <c r="BF28" s="831">
        <f t="shared" si="46"/>
        <v>0</v>
      </c>
      <c r="BG28" s="831">
        <f t="shared" si="46"/>
        <v>0</v>
      </c>
      <c r="BH28" s="831">
        <f t="shared" si="46"/>
        <v>0</v>
      </c>
      <c r="BI28" s="831">
        <f t="shared" si="46"/>
        <v>0</v>
      </c>
      <c r="BJ28" s="831">
        <f t="shared" si="46"/>
        <v>0</v>
      </c>
      <c r="BK28" s="831">
        <f t="shared" si="46"/>
        <v>0</v>
      </c>
      <c r="BL28" s="831">
        <f t="shared" si="46"/>
        <v>0</v>
      </c>
      <c r="BM28" s="831">
        <f t="shared" si="46"/>
        <v>0</v>
      </c>
      <c r="BN28" s="831">
        <f t="shared" si="46"/>
        <v>0</v>
      </c>
      <c r="BO28" s="831">
        <f t="shared" si="46"/>
        <v>0</v>
      </c>
      <c r="BP28" s="831">
        <f t="shared" si="46"/>
        <v>0</v>
      </c>
      <c r="BQ28" s="831">
        <f t="shared" si="46"/>
        <v>0</v>
      </c>
      <c r="BR28" s="831">
        <f t="shared" si="46"/>
        <v>0</v>
      </c>
      <c r="BS28" s="831">
        <f t="shared" si="46"/>
        <v>0</v>
      </c>
      <c r="BT28" s="831">
        <f t="shared" si="46"/>
        <v>0</v>
      </c>
      <c r="BU28" s="831">
        <f t="shared" si="46"/>
        <v>0</v>
      </c>
      <c r="BV28" s="831">
        <f t="shared" si="46"/>
        <v>0</v>
      </c>
      <c r="BW28" s="831">
        <f t="shared" si="46"/>
        <v>0</v>
      </c>
      <c r="BX28" s="831">
        <f t="shared" si="46"/>
        <v>0</v>
      </c>
      <c r="BY28" s="831">
        <f t="shared" si="46"/>
        <v>0</v>
      </c>
      <c r="BZ28" s="831">
        <f t="shared" si="46"/>
        <v>0</v>
      </c>
      <c r="CA28" s="831">
        <f t="shared" si="46"/>
        <v>0</v>
      </c>
      <c r="CB28" s="831">
        <f t="shared" si="46"/>
        <v>0</v>
      </c>
      <c r="CC28" s="831">
        <f t="shared" ref="CC28:CL28" si="47">SUBTOTAL(9,CC29:CC30)</f>
        <v>0</v>
      </c>
      <c r="CD28" s="831">
        <f t="shared" si="47"/>
        <v>0</v>
      </c>
      <c r="CE28" s="831">
        <f t="shared" si="47"/>
        <v>0</v>
      </c>
      <c r="CF28" s="831">
        <f t="shared" si="47"/>
        <v>0</v>
      </c>
      <c r="CG28" s="831">
        <f t="shared" si="47"/>
        <v>0</v>
      </c>
      <c r="CH28" s="831">
        <f t="shared" si="47"/>
        <v>0</v>
      </c>
      <c r="CI28" s="832">
        <f t="shared" si="47"/>
        <v>0</v>
      </c>
      <c r="CJ28" s="832">
        <f t="shared" si="47"/>
        <v>0</v>
      </c>
      <c r="CK28" s="832">
        <f t="shared" si="47"/>
        <v>0</v>
      </c>
      <c r="CL28" s="832">
        <f t="shared" si="47"/>
        <v>0</v>
      </c>
    </row>
    <row r="29" spans="1:90" s="838" customFormat="1" ht="42" customHeight="1" x14ac:dyDescent="0.25">
      <c r="A29" s="833" t="s">
        <v>112</v>
      </c>
      <c r="B29" s="834" t="s">
        <v>1009</v>
      </c>
      <c r="C29" s="835" t="s">
        <v>93</v>
      </c>
      <c r="D29" s="836"/>
      <c r="E29" s="836"/>
      <c r="F29" s="836"/>
      <c r="G29" s="836"/>
      <c r="H29" s="837"/>
      <c r="I29" s="837"/>
      <c r="J29" s="837" t="s">
        <v>190</v>
      </c>
      <c r="K29" s="837"/>
      <c r="L29" s="837"/>
      <c r="M29" s="837"/>
      <c r="N29" s="837"/>
      <c r="O29" s="837"/>
      <c r="P29" s="837"/>
      <c r="Q29" s="837"/>
      <c r="R29" s="837"/>
      <c r="S29" s="837"/>
      <c r="T29" s="837"/>
      <c r="U29" s="837"/>
      <c r="V29" s="837"/>
      <c r="W29" s="837"/>
      <c r="X29" s="837"/>
      <c r="Y29" s="837"/>
      <c r="Z29" s="837"/>
      <c r="AA29" s="837"/>
      <c r="AB29" s="837"/>
      <c r="AC29" s="837"/>
      <c r="AD29" s="837"/>
      <c r="AE29" s="837"/>
      <c r="AF29" s="837"/>
      <c r="AG29" s="837"/>
      <c r="AH29" s="837"/>
      <c r="AI29" s="837"/>
      <c r="AJ29" s="837"/>
      <c r="AK29" s="837"/>
      <c r="AL29" s="837"/>
      <c r="AM29" s="837"/>
      <c r="AN29" s="837"/>
      <c r="AO29" s="837"/>
      <c r="AP29" s="837"/>
      <c r="AQ29" s="837"/>
      <c r="AR29" s="837"/>
      <c r="AS29" s="837"/>
      <c r="AT29" s="837"/>
      <c r="AU29" s="837"/>
      <c r="AV29" s="837"/>
      <c r="AW29" s="837"/>
      <c r="AX29" s="837"/>
      <c r="AY29" s="837"/>
      <c r="AZ29" s="837"/>
      <c r="BA29" s="837"/>
      <c r="BB29" s="837"/>
      <c r="BC29" s="837"/>
      <c r="BD29" s="837"/>
      <c r="BE29" s="837"/>
      <c r="BF29" s="837"/>
      <c r="BG29" s="837"/>
      <c r="BH29" s="837"/>
      <c r="BI29" s="837"/>
      <c r="BJ29" s="837"/>
      <c r="BK29" s="837"/>
      <c r="BL29" s="837"/>
      <c r="BM29" s="837"/>
      <c r="BN29" s="837"/>
      <c r="BO29" s="837"/>
      <c r="BP29" s="837"/>
      <c r="BQ29" s="837"/>
      <c r="BR29" s="837"/>
      <c r="BS29" s="837"/>
      <c r="BT29" s="837"/>
      <c r="BU29" s="837"/>
      <c r="BV29" s="837"/>
      <c r="BW29" s="837"/>
      <c r="BX29" s="837"/>
      <c r="BY29" s="837"/>
      <c r="BZ29" s="837"/>
      <c r="CA29" s="837"/>
      <c r="CB29" s="837"/>
      <c r="CC29" s="837"/>
      <c r="CD29" s="837"/>
      <c r="CE29" s="837"/>
      <c r="CF29" s="837"/>
      <c r="CG29" s="837"/>
      <c r="CH29" s="837"/>
    </row>
    <row r="30" spans="1:90" s="838" customFormat="1" ht="42" customHeight="1" x14ac:dyDescent="0.25">
      <c r="A30" s="833" t="s">
        <v>114</v>
      </c>
      <c r="B30" s="834" t="s">
        <v>1009</v>
      </c>
      <c r="C30" s="835" t="s">
        <v>93</v>
      </c>
      <c r="D30" s="836"/>
      <c r="E30" s="836"/>
      <c r="F30" s="836"/>
      <c r="G30" s="836"/>
      <c r="H30" s="837"/>
      <c r="I30" s="837"/>
      <c r="J30" s="837" t="s">
        <v>190</v>
      </c>
      <c r="K30" s="837"/>
      <c r="L30" s="837"/>
      <c r="M30" s="837"/>
      <c r="N30" s="837"/>
      <c r="O30" s="837"/>
      <c r="P30" s="837"/>
      <c r="Q30" s="837"/>
      <c r="R30" s="837"/>
      <c r="S30" s="837"/>
      <c r="T30" s="837"/>
      <c r="U30" s="837"/>
      <c r="V30" s="837"/>
      <c r="W30" s="837"/>
      <c r="X30" s="837"/>
      <c r="Y30" s="837"/>
      <c r="Z30" s="837"/>
      <c r="AA30" s="837"/>
      <c r="AB30" s="837"/>
      <c r="AC30" s="837"/>
      <c r="AD30" s="837"/>
      <c r="AE30" s="837"/>
      <c r="AF30" s="837"/>
      <c r="AG30" s="837"/>
      <c r="AH30" s="837"/>
      <c r="AI30" s="837"/>
      <c r="AJ30" s="837"/>
      <c r="AK30" s="837"/>
      <c r="AL30" s="837"/>
      <c r="AM30" s="837"/>
      <c r="AN30" s="837"/>
      <c r="AO30" s="837"/>
      <c r="AP30" s="837"/>
      <c r="AQ30" s="837"/>
      <c r="AR30" s="837"/>
      <c r="AS30" s="837"/>
      <c r="AT30" s="837"/>
      <c r="AU30" s="837"/>
      <c r="AV30" s="837"/>
      <c r="AW30" s="837"/>
      <c r="AX30" s="837"/>
      <c r="AY30" s="837"/>
      <c r="AZ30" s="837"/>
      <c r="BA30" s="837"/>
      <c r="BB30" s="837"/>
      <c r="BC30" s="837"/>
      <c r="BD30" s="837"/>
      <c r="BE30" s="837"/>
      <c r="BF30" s="837"/>
      <c r="BG30" s="837"/>
      <c r="BH30" s="837"/>
      <c r="BI30" s="837"/>
      <c r="BJ30" s="837"/>
      <c r="BK30" s="837"/>
      <c r="BL30" s="837"/>
      <c r="BM30" s="837"/>
      <c r="BN30" s="837"/>
      <c r="BO30" s="837"/>
      <c r="BP30" s="837"/>
      <c r="BQ30" s="837"/>
      <c r="BR30" s="837"/>
      <c r="BS30" s="837"/>
      <c r="BT30" s="837"/>
      <c r="BU30" s="837"/>
      <c r="BV30" s="837"/>
      <c r="BW30" s="837"/>
      <c r="BX30" s="837"/>
      <c r="BY30" s="837"/>
      <c r="BZ30" s="837"/>
      <c r="CA30" s="837"/>
      <c r="CB30" s="837"/>
      <c r="CC30" s="837"/>
      <c r="CD30" s="837"/>
      <c r="CE30" s="837"/>
      <c r="CF30" s="837"/>
      <c r="CG30" s="837"/>
      <c r="CH30" s="837"/>
    </row>
    <row r="31" spans="1:90" s="832" customFormat="1" ht="48" customHeight="1" x14ac:dyDescent="0.25">
      <c r="A31" s="827" t="s">
        <v>118</v>
      </c>
      <c r="B31" s="828" t="s">
        <v>1010</v>
      </c>
      <c r="C31" s="829" t="s">
        <v>93</v>
      </c>
      <c r="D31" s="830"/>
      <c r="E31" s="830"/>
      <c r="F31" s="830"/>
      <c r="G31" s="830"/>
      <c r="H31" s="831">
        <f>SUBTOTAL(9,H32:H33)</f>
        <v>0</v>
      </c>
      <c r="I31" s="831">
        <f t="shared" ref="I31:CB31" si="48">SUBTOTAL(9,I32:I33)</f>
        <v>0</v>
      </c>
      <c r="J31" s="831" t="s">
        <v>190</v>
      </c>
      <c r="K31" s="831">
        <f t="shared" si="48"/>
        <v>0</v>
      </c>
      <c r="L31" s="831">
        <f t="shared" si="48"/>
        <v>0</v>
      </c>
      <c r="M31" s="831">
        <f t="shared" si="48"/>
        <v>0</v>
      </c>
      <c r="N31" s="831">
        <f t="shared" si="48"/>
        <v>0</v>
      </c>
      <c r="O31" s="831">
        <f t="shared" si="48"/>
        <v>0</v>
      </c>
      <c r="P31" s="831">
        <f t="shared" si="48"/>
        <v>0</v>
      </c>
      <c r="Q31" s="831">
        <f t="shared" si="48"/>
        <v>0</v>
      </c>
      <c r="R31" s="831">
        <f t="shared" si="48"/>
        <v>0</v>
      </c>
      <c r="S31" s="831">
        <f t="shared" si="48"/>
        <v>0</v>
      </c>
      <c r="T31" s="831">
        <f t="shared" si="48"/>
        <v>0</v>
      </c>
      <c r="U31" s="831">
        <f t="shared" si="48"/>
        <v>0</v>
      </c>
      <c r="V31" s="831">
        <f t="shared" si="48"/>
        <v>0</v>
      </c>
      <c r="W31" s="831">
        <f t="shared" si="48"/>
        <v>0</v>
      </c>
      <c r="X31" s="831">
        <f t="shared" si="48"/>
        <v>0</v>
      </c>
      <c r="Y31" s="831">
        <f t="shared" si="48"/>
        <v>0</v>
      </c>
      <c r="Z31" s="831">
        <f t="shared" si="48"/>
        <v>0</v>
      </c>
      <c r="AA31" s="831">
        <f t="shared" si="48"/>
        <v>0</v>
      </c>
      <c r="AB31" s="831">
        <f t="shared" si="48"/>
        <v>0</v>
      </c>
      <c r="AC31" s="831">
        <f t="shared" si="48"/>
        <v>0</v>
      </c>
      <c r="AD31" s="831">
        <f t="shared" si="48"/>
        <v>0</v>
      </c>
      <c r="AE31" s="831">
        <f t="shared" si="48"/>
        <v>0</v>
      </c>
      <c r="AF31" s="831">
        <f t="shared" si="48"/>
        <v>0</v>
      </c>
      <c r="AG31" s="831">
        <f t="shared" si="48"/>
        <v>0</v>
      </c>
      <c r="AH31" s="831">
        <f t="shared" si="48"/>
        <v>0</v>
      </c>
      <c r="AI31" s="831">
        <f t="shared" si="48"/>
        <v>0</v>
      </c>
      <c r="AJ31" s="831">
        <f t="shared" si="48"/>
        <v>0</v>
      </c>
      <c r="AK31" s="831">
        <f t="shared" si="48"/>
        <v>0</v>
      </c>
      <c r="AL31" s="831">
        <f t="shared" si="48"/>
        <v>0</v>
      </c>
      <c r="AM31" s="831">
        <f t="shared" si="48"/>
        <v>0</v>
      </c>
      <c r="AN31" s="831">
        <f t="shared" si="48"/>
        <v>0</v>
      </c>
      <c r="AO31" s="831">
        <f t="shared" si="48"/>
        <v>0</v>
      </c>
      <c r="AP31" s="831">
        <f t="shared" si="48"/>
        <v>0</v>
      </c>
      <c r="AQ31" s="831">
        <f t="shared" si="48"/>
        <v>0</v>
      </c>
      <c r="AR31" s="831">
        <f t="shared" si="48"/>
        <v>0</v>
      </c>
      <c r="AS31" s="831">
        <f t="shared" si="48"/>
        <v>0</v>
      </c>
      <c r="AT31" s="831">
        <f t="shared" si="48"/>
        <v>0</v>
      </c>
      <c r="AU31" s="831">
        <f t="shared" si="48"/>
        <v>0</v>
      </c>
      <c r="AV31" s="831">
        <f t="shared" si="48"/>
        <v>0</v>
      </c>
      <c r="AW31" s="831">
        <f t="shared" si="48"/>
        <v>0</v>
      </c>
      <c r="AX31" s="831">
        <f t="shared" si="48"/>
        <v>0</v>
      </c>
      <c r="AY31" s="831">
        <f t="shared" si="48"/>
        <v>0</v>
      </c>
      <c r="AZ31" s="831">
        <f t="shared" si="48"/>
        <v>0</v>
      </c>
      <c r="BA31" s="831">
        <f t="shared" si="48"/>
        <v>0</v>
      </c>
      <c r="BB31" s="831">
        <f t="shared" si="48"/>
        <v>0</v>
      </c>
      <c r="BC31" s="831">
        <f t="shared" si="48"/>
        <v>0</v>
      </c>
      <c r="BD31" s="831">
        <f t="shared" si="48"/>
        <v>0</v>
      </c>
      <c r="BE31" s="831">
        <f t="shared" si="48"/>
        <v>0</v>
      </c>
      <c r="BF31" s="831">
        <f t="shared" si="48"/>
        <v>0</v>
      </c>
      <c r="BG31" s="831">
        <f t="shared" si="48"/>
        <v>0</v>
      </c>
      <c r="BH31" s="831">
        <f t="shared" si="48"/>
        <v>0</v>
      </c>
      <c r="BI31" s="831">
        <f t="shared" si="48"/>
        <v>0</v>
      </c>
      <c r="BJ31" s="831">
        <f t="shared" si="48"/>
        <v>0</v>
      </c>
      <c r="BK31" s="831">
        <f t="shared" si="48"/>
        <v>0</v>
      </c>
      <c r="BL31" s="831">
        <f t="shared" si="48"/>
        <v>0</v>
      </c>
      <c r="BM31" s="831">
        <f t="shared" si="48"/>
        <v>0</v>
      </c>
      <c r="BN31" s="831">
        <f t="shared" si="48"/>
        <v>0</v>
      </c>
      <c r="BO31" s="831">
        <f t="shared" si="48"/>
        <v>0</v>
      </c>
      <c r="BP31" s="831">
        <f t="shared" si="48"/>
        <v>0</v>
      </c>
      <c r="BQ31" s="831">
        <f t="shared" si="48"/>
        <v>0</v>
      </c>
      <c r="BR31" s="831">
        <f t="shared" si="48"/>
        <v>0</v>
      </c>
      <c r="BS31" s="831">
        <f t="shared" si="48"/>
        <v>0</v>
      </c>
      <c r="BT31" s="831">
        <f t="shared" si="48"/>
        <v>0</v>
      </c>
      <c r="BU31" s="831">
        <f t="shared" si="48"/>
        <v>0</v>
      </c>
      <c r="BV31" s="831">
        <f t="shared" si="48"/>
        <v>0</v>
      </c>
      <c r="BW31" s="831">
        <f t="shared" si="48"/>
        <v>0</v>
      </c>
      <c r="BX31" s="831">
        <f t="shared" si="48"/>
        <v>0</v>
      </c>
      <c r="BY31" s="831">
        <f t="shared" si="48"/>
        <v>0</v>
      </c>
      <c r="BZ31" s="831">
        <f t="shared" si="48"/>
        <v>0</v>
      </c>
      <c r="CA31" s="831">
        <f t="shared" si="48"/>
        <v>0</v>
      </c>
      <c r="CB31" s="831">
        <f t="shared" si="48"/>
        <v>0</v>
      </c>
      <c r="CC31" s="831">
        <f t="shared" ref="CC31:CL31" si="49">SUBTOTAL(9,CC32:CC33)</f>
        <v>0</v>
      </c>
      <c r="CD31" s="831">
        <f t="shared" si="49"/>
        <v>0</v>
      </c>
      <c r="CE31" s="831">
        <f t="shared" si="49"/>
        <v>0</v>
      </c>
      <c r="CF31" s="831">
        <f t="shared" si="49"/>
        <v>0</v>
      </c>
      <c r="CG31" s="831">
        <f t="shared" si="49"/>
        <v>0</v>
      </c>
      <c r="CH31" s="831">
        <f t="shared" si="49"/>
        <v>0</v>
      </c>
      <c r="CI31" s="832">
        <f t="shared" si="49"/>
        <v>0</v>
      </c>
      <c r="CJ31" s="832">
        <f t="shared" si="49"/>
        <v>0</v>
      </c>
      <c r="CK31" s="832">
        <f t="shared" si="49"/>
        <v>0</v>
      </c>
      <c r="CL31" s="832">
        <f t="shared" si="49"/>
        <v>0</v>
      </c>
    </row>
    <row r="32" spans="1:90" s="838" customFormat="1" ht="42" customHeight="1" x14ac:dyDescent="0.25">
      <c r="A32" s="833" t="s">
        <v>120</v>
      </c>
      <c r="B32" s="834" t="s">
        <v>1011</v>
      </c>
      <c r="C32" s="835" t="s">
        <v>93</v>
      </c>
      <c r="D32" s="836"/>
      <c r="E32" s="836"/>
      <c r="F32" s="836"/>
      <c r="G32" s="836"/>
      <c r="H32" s="837"/>
      <c r="I32" s="837"/>
      <c r="J32" s="837" t="s">
        <v>190</v>
      </c>
      <c r="K32" s="837"/>
      <c r="L32" s="837"/>
      <c r="M32" s="837"/>
      <c r="N32" s="837"/>
      <c r="O32" s="837"/>
      <c r="P32" s="837"/>
      <c r="Q32" s="837"/>
      <c r="R32" s="837"/>
      <c r="S32" s="837"/>
      <c r="T32" s="837"/>
      <c r="U32" s="837"/>
      <c r="V32" s="837"/>
      <c r="W32" s="837"/>
      <c r="X32" s="837"/>
      <c r="Y32" s="837"/>
      <c r="Z32" s="837"/>
      <c r="AA32" s="837"/>
      <c r="AB32" s="837"/>
      <c r="AC32" s="837"/>
      <c r="AD32" s="837"/>
      <c r="AE32" s="837"/>
      <c r="AF32" s="837"/>
      <c r="AG32" s="837"/>
      <c r="AH32" s="837"/>
      <c r="AI32" s="837"/>
      <c r="AJ32" s="837"/>
      <c r="AK32" s="837"/>
      <c r="AL32" s="837"/>
      <c r="AM32" s="837"/>
      <c r="AN32" s="837"/>
      <c r="AO32" s="837"/>
      <c r="AP32" s="837"/>
      <c r="AQ32" s="837"/>
      <c r="AR32" s="837"/>
      <c r="AS32" s="837"/>
      <c r="AT32" s="837"/>
      <c r="AU32" s="837"/>
      <c r="AV32" s="837"/>
      <c r="AW32" s="837"/>
      <c r="AX32" s="837"/>
      <c r="AY32" s="837"/>
      <c r="AZ32" s="837"/>
      <c r="BA32" s="837"/>
      <c r="BB32" s="837"/>
      <c r="BC32" s="837"/>
      <c r="BD32" s="837"/>
      <c r="BE32" s="837"/>
      <c r="BF32" s="837"/>
      <c r="BG32" s="837"/>
      <c r="BH32" s="837"/>
      <c r="BI32" s="837"/>
      <c r="BJ32" s="837"/>
      <c r="BK32" s="837"/>
      <c r="BL32" s="837"/>
      <c r="BM32" s="837"/>
      <c r="BN32" s="837"/>
      <c r="BO32" s="837"/>
      <c r="BP32" s="837"/>
      <c r="BQ32" s="837"/>
      <c r="BR32" s="837"/>
      <c r="BS32" s="837"/>
      <c r="BT32" s="837"/>
      <c r="BU32" s="837"/>
      <c r="BV32" s="837"/>
      <c r="BW32" s="837"/>
      <c r="BX32" s="837"/>
      <c r="BY32" s="837"/>
      <c r="BZ32" s="837"/>
      <c r="CA32" s="837"/>
      <c r="CB32" s="837"/>
      <c r="CC32" s="837"/>
      <c r="CD32" s="837"/>
      <c r="CE32" s="837"/>
      <c r="CF32" s="837"/>
      <c r="CG32" s="837"/>
      <c r="CH32" s="837" t="s">
        <v>190</v>
      </c>
    </row>
    <row r="33" spans="1:90" s="838" customFormat="1" ht="42" customHeight="1" x14ac:dyDescent="0.25">
      <c r="A33" s="833" t="s">
        <v>122</v>
      </c>
      <c r="B33" s="834" t="s">
        <v>1009</v>
      </c>
      <c r="C33" s="835" t="s">
        <v>93</v>
      </c>
      <c r="D33" s="836"/>
      <c r="E33" s="836"/>
      <c r="F33" s="836"/>
      <c r="G33" s="836"/>
      <c r="H33" s="837"/>
      <c r="I33" s="837"/>
      <c r="J33" s="837" t="s">
        <v>190</v>
      </c>
      <c r="K33" s="837"/>
      <c r="L33" s="837"/>
      <c r="M33" s="837"/>
      <c r="N33" s="837"/>
      <c r="O33" s="837"/>
      <c r="P33" s="837"/>
      <c r="Q33" s="837"/>
      <c r="R33" s="837"/>
      <c r="S33" s="837"/>
      <c r="T33" s="837"/>
      <c r="U33" s="837"/>
      <c r="V33" s="837"/>
      <c r="W33" s="837"/>
      <c r="X33" s="837"/>
      <c r="Y33" s="837"/>
      <c r="Z33" s="837"/>
      <c r="AA33" s="837"/>
      <c r="AB33" s="837"/>
      <c r="AC33" s="837"/>
      <c r="AD33" s="837"/>
      <c r="AE33" s="837"/>
      <c r="AF33" s="837"/>
      <c r="AG33" s="837"/>
      <c r="AH33" s="837"/>
      <c r="AI33" s="837"/>
      <c r="AJ33" s="837"/>
      <c r="AK33" s="837"/>
      <c r="AL33" s="837"/>
      <c r="AM33" s="837"/>
      <c r="AN33" s="837"/>
      <c r="AO33" s="837"/>
      <c r="AP33" s="837"/>
      <c r="AQ33" s="837"/>
      <c r="AR33" s="837"/>
      <c r="AS33" s="837"/>
      <c r="AT33" s="837"/>
      <c r="AU33" s="837"/>
      <c r="AV33" s="837"/>
      <c r="AW33" s="837"/>
      <c r="AX33" s="837"/>
      <c r="AY33" s="837"/>
      <c r="AZ33" s="837"/>
      <c r="BA33" s="837"/>
      <c r="BB33" s="837"/>
      <c r="BC33" s="837"/>
      <c r="BD33" s="837"/>
      <c r="BE33" s="837"/>
      <c r="BF33" s="837"/>
      <c r="BG33" s="837"/>
      <c r="BH33" s="837"/>
      <c r="BI33" s="837"/>
      <c r="BJ33" s="837"/>
      <c r="BK33" s="837"/>
      <c r="BL33" s="837"/>
      <c r="BM33" s="837"/>
      <c r="BN33" s="837"/>
      <c r="BO33" s="837"/>
      <c r="BP33" s="837"/>
      <c r="BQ33" s="837"/>
      <c r="BR33" s="837"/>
      <c r="BS33" s="837"/>
      <c r="BT33" s="837"/>
      <c r="BU33" s="837"/>
      <c r="BV33" s="837"/>
      <c r="BW33" s="837"/>
      <c r="BX33" s="837"/>
      <c r="BY33" s="837"/>
      <c r="BZ33" s="837"/>
      <c r="CA33" s="837"/>
      <c r="CB33" s="837"/>
      <c r="CC33" s="837"/>
      <c r="CD33" s="837"/>
      <c r="CE33" s="837"/>
      <c r="CF33" s="837"/>
      <c r="CG33" s="837"/>
      <c r="CH33" s="837" t="s">
        <v>190</v>
      </c>
    </row>
    <row r="34" spans="1:90" s="832" customFormat="1" ht="48" customHeight="1" x14ac:dyDescent="0.25">
      <c r="A34" s="827" t="s">
        <v>124</v>
      </c>
      <c r="B34" s="828" t="s">
        <v>1012</v>
      </c>
      <c r="C34" s="829" t="s">
        <v>93</v>
      </c>
      <c r="D34" s="830"/>
      <c r="E34" s="830"/>
      <c r="F34" s="830"/>
      <c r="G34" s="830"/>
      <c r="H34" s="831">
        <f>SUBTOTAL(9,H35:H39)</f>
        <v>0</v>
      </c>
      <c r="I34" s="831">
        <f t="shared" ref="I34:CB34" si="50">SUBTOTAL(9,I35:I39)</f>
        <v>0</v>
      </c>
      <c r="J34" s="831" t="s">
        <v>190</v>
      </c>
      <c r="K34" s="831">
        <f t="shared" si="50"/>
        <v>0</v>
      </c>
      <c r="L34" s="831">
        <f t="shared" si="50"/>
        <v>0</v>
      </c>
      <c r="M34" s="831">
        <f t="shared" si="50"/>
        <v>0</v>
      </c>
      <c r="N34" s="831">
        <f t="shared" si="50"/>
        <v>0</v>
      </c>
      <c r="O34" s="831">
        <f t="shared" si="50"/>
        <v>0</v>
      </c>
      <c r="P34" s="831">
        <f t="shared" si="50"/>
        <v>0</v>
      </c>
      <c r="Q34" s="831">
        <f t="shared" si="50"/>
        <v>0</v>
      </c>
      <c r="R34" s="831">
        <f t="shared" si="50"/>
        <v>0</v>
      </c>
      <c r="S34" s="831">
        <f t="shared" si="50"/>
        <v>0</v>
      </c>
      <c r="T34" s="831">
        <f t="shared" si="50"/>
        <v>0</v>
      </c>
      <c r="U34" s="831">
        <f t="shared" si="50"/>
        <v>0</v>
      </c>
      <c r="V34" s="831">
        <f t="shared" si="50"/>
        <v>0</v>
      </c>
      <c r="W34" s="831">
        <f t="shared" si="50"/>
        <v>0</v>
      </c>
      <c r="X34" s="831">
        <f t="shared" si="50"/>
        <v>0</v>
      </c>
      <c r="Y34" s="831">
        <f t="shared" si="50"/>
        <v>0</v>
      </c>
      <c r="Z34" s="831">
        <f t="shared" si="50"/>
        <v>0</v>
      </c>
      <c r="AA34" s="831">
        <f t="shared" si="50"/>
        <v>0</v>
      </c>
      <c r="AB34" s="831">
        <f t="shared" si="50"/>
        <v>0</v>
      </c>
      <c r="AC34" s="831">
        <f t="shared" si="50"/>
        <v>0</v>
      </c>
      <c r="AD34" s="831">
        <f t="shared" si="50"/>
        <v>0</v>
      </c>
      <c r="AE34" s="831">
        <f t="shared" si="50"/>
        <v>0</v>
      </c>
      <c r="AF34" s="831">
        <f t="shared" si="50"/>
        <v>0</v>
      </c>
      <c r="AG34" s="831">
        <f t="shared" si="50"/>
        <v>0</v>
      </c>
      <c r="AH34" s="831">
        <f t="shared" si="50"/>
        <v>0</v>
      </c>
      <c r="AI34" s="831">
        <f t="shared" si="50"/>
        <v>0</v>
      </c>
      <c r="AJ34" s="831">
        <f t="shared" si="50"/>
        <v>0</v>
      </c>
      <c r="AK34" s="831">
        <f t="shared" si="50"/>
        <v>0</v>
      </c>
      <c r="AL34" s="831">
        <f t="shared" si="50"/>
        <v>0</v>
      </c>
      <c r="AM34" s="831">
        <f t="shared" si="50"/>
        <v>0</v>
      </c>
      <c r="AN34" s="831">
        <f t="shared" si="50"/>
        <v>0</v>
      </c>
      <c r="AO34" s="831">
        <f t="shared" si="50"/>
        <v>0</v>
      </c>
      <c r="AP34" s="831">
        <f t="shared" si="50"/>
        <v>0</v>
      </c>
      <c r="AQ34" s="831">
        <f t="shared" si="50"/>
        <v>0</v>
      </c>
      <c r="AR34" s="831">
        <f t="shared" si="50"/>
        <v>0</v>
      </c>
      <c r="AS34" s="831">
        <f t="shared" si="50"/>
        <v>0</v>
      </c>
      <c r="AT34" s="831">
        <f t="shared" si="50"/>
        <v>0</v>
      </c>
      <c r="AU34" s="831">
        <f t="shared" si="50"/>
        <v>0</v>
      </c>
      <c r="AV34" s="831">
        <f t="shared" si="50"/>
        <v>0</v>
      </c>
      <c r="AW34" s="831">
        <f t="shared" si="50"/>
        <v>0</v>
      </c>
      <c r="AX34" s="831">
        <f t="shared" si="50"/>
        <v>0</v>
      </c>
      <c r="AY34" s="831">
        <f t="shared" si="50"/>
        <v>0</v>
      </c>
      <c r="AZ34" s="831">
        <f t="shared" si="50"/>
        <v>0</v>
      </c>
      <c r="BA34" s="831">
        <f t="shared" si="50"/>
        <v>0</v>
      </c>
      <c r="BB34" s="831">
        <f t="shared" si="50"/>
        <v>0</v>
      </c>
      <c r="BC34" s="831">
        <f t="shared" si="50"/>
        <v>0</v>
      </c>
      <c r="BD34" s="831">
        <f t="shared" si="50"/>
        <v>0</v>
      </c>
      <c r="BE34" s="831">
        <f t="shared" si="50"/>
        <v>0</v>
      </c>
      <c r="BF34" s="831">
        <f t="shared" si="50"/>
        <v>0</v>
      </c>
      <c r="BG34" s="831">
        <f t="shared" si="50"/>
        <v>0</v>
      </c>
      <c r="BH34" s="831">
        <f t="shared" si="50"/>
        <v>0</v>
      </c>
      <c r="BI34" s="831">
        <f t="shared" si="50"/>
        <v>0</v>
      </c>
      <c r="BJ34" s="831">
        <f t="shared" si="50"/>
        <v>0</v>
      </c>
      <c r="BK34" s="831">
        <f t="shared" si="50"/>
        <v>0</v>
      </c>
      <c r="BL34" s="831">
        <f t="shared" si="50"/>
        <v>0</v>
      </c>
      <c r="BM34" s="831">
        <f t="shared" si="50"/>
        <v>0</v>
      </c>
      <c r="BN34" s="831">
        <f t="shared" si="50"/>
        <v>0</v>
      </c>
      <c r="BO34" s="831">
        <f t="shared" si="50"/>
        <v>0</v>
      </c>
      <c r="BP34" s="831">
        <f t="shared" si="50"/>
        <v>0</v>
      </c>
      <c r="BQ34" s="831">
        <f t="shared" si="50"/>
        <v>0</v>
      </c>
      <c r="BR34" s="831">
        <f t="shared" si="50"/>
        <v>0</v>
      </c>
      <c r="BS34" s="831">
        <f t="shared" si="50"/>
        <v>0</v>
      </c>
      <c r="BT34" s="831">
        <f t="shared" si="50"/>
        <v>0</v>
      </c>
      <c r="BU34" s="831">
        <f t="shared" si="50"/>
        <v>0</v>
      </c>
      <c r="BV34" s="831">
        <f t="shared" si="50"/>
        <v>0</v>
      </c>
      <c r="BW34" s="831">
        <f t="shared" si="50"/>
        <v>0</v>
      </c>
      <c r="BX34" s="831">
        <f t="shared" si="50"/>
        <v>0</v>
      </c>
      <c r="BY34" s="831">
        <f t="shared" si="50"/>
        <v>0</v>
      </c>
      <c r="BZ34" s="831">
        <f t="shared" si="50"/>
        <v>0</v>
      </c>
      <c r="CA34" s="831">
        <f t="shared" si="50"/>
        <v>0</v>
      </c>
      <c r="CB34" s="831">
        <f t="shared" si="50"/>
        <v>0</v>
      </c>
      <c r="CC34" s="831">
        <f t="shared" ref="CC34:CL34" si="51">SUBTOTAL(9,CC35:CC39)</f>
        <v>0</v>
      </c>
      <c r="CD34" s="831">
        <f t="shared" si="51"/>
        <v>0</v>
      </c>
      <c r="CE34" s="831">
        <f t="shared" si="51"/>
        <v>0</v>
      </c>
      <c r="CF34" s="831">
        <f t="shared" si="51"/>
        <v>0</v>
      </c>
      <c r="CG34" s="831">
        <f t="shared" si="51"/>
        <v>0</v>
      </c>
      <c r="CH34" s="831">
        <f t="shared" si="51"/>
        <v>0</v>
      </c>
      <c r="CI34" s="832">
        <f t="shared" si="51"/>
        <v>0</v>
      </c>
      <c r="CJ34" s="832">
        <f t="shared" si="51"/>
        <v>0</v>
      </c>
      <c r="CK34" s="832">
        <f t="shared" si="51"/>
        <v>0</v>
      </c>
      <c r="CL34" s="832">
        <f t="shared" si="51"/>
        <v>0</v>
      </c>
    </row>
    <row r="35" spans="1:90" s="838" customFormat="1" ht="42" customHeight="1" x14ac:dyDescent="0.25">
      <c r="A35" s="833" t="s">
        <v>879</v>
      </c>
      <c r="B35" s="834" t="s">
        <v>1013</v>
      </c>
      <c r="C35" s="835" t="s">
        <v>93</v>
      </c>
      <c r="D35" s="836"/>
      <c r="E35" s="836"/>
      <c r="F35" s="836"/>
      <c r="G35" s="836"/>
      <c r="H35" s="837"/>
      <c r="I35" s="837"/>
      <c r="J35" s="837" t="s">
        <v>190</v>
      </c>
      <c r="K35" s="837"/>
      <c r="L35" s="837"/>
      <c r="M35" s="837"/>
      <c r="N35" s="837"/>
      <c r="O35" s="837"/>
      <c r="P35" s="837"/>
      <c r="Q35" s="837"/>
      <c r="R35" s="837"/>
      <c r="S35" s="837"/>
      <c r="T35" s="837"/>
      <c r="U35" s="837"/>
      <c r="V35" s="837"/>
      <c r="W35" s="837"/>
      <c r="X35" s="837"/>
      <c r="Y35" s="837"/>
      <c r="Z35" s="837"/>
      <c r="AA35" s="837"/>
      <c r="AB35" s="837"/>
      <c r="AC35" s="837"/>
      <c r="AD35" s="837"/>
      <c r="AE35" s="837"/>
      <c r="AF35" s="837"/>
      <c r="AG35" s="837"/>
      <c r="AH35" s="837"/>
      <c r="AI35" s="837"/>
      <c r="AJ35" s="837"/>
      <c r="AK35" s="837"/>
      <c r="AL35" s="837"/>
      <c r="AM35" s="837"/>
      <c r="AN35" s="837"/>
      <c r="AO35" s="837"/>
      <c r="AP35" s="837"/>
      <c r="AQ35" s="837"/>
      <c r="AR35" s="837"/>
      <c r="AS35" s="837"/>
      <c r="AT35" s="837"/>
      <c r="AU35" s="837"/>
      <c r="AV35" s="837"/>
      <c r="AW35" s="837"/>
      <c r="AX35" s="837"/>
      <c r="AY35" s="837"/>
      <c r="AZ35" s="837"/>
      <c r="BA35" s="837"/>
      <c r="BB35" s="837"/>
      <c r="BC35" s="837"/>
      <c r="BD35" s="837"/>
      <c r="BE35" s="837"/>
      <c r="BF35" s="837"/>
      <c r="BG35" s="837"/>
      <c r="BH35" s="837"/>
      <c r="BI35" s="837"/>
      <c r="BJ35" s="837"/>
      <c r="BK35" s="837"/>
      <c r="BL35" s="837"/>
      <c r="BM35" s="837"/>
      <c r="BN35" s="837"/>
      <c r="BO35" s="837"/>
      <c r="BP35" s="837"/>
      <c r="BQ35" s="837"/>
      <c r="BR35" s="837"/>
      <c r="BS35" s="837"/>
      <c r="BT35" s="837"/>
      <c r="BU35" s="837"/>
      <c r="BV35" s="837"/>
      <c r="BW35" s="837"/>
      <c r="BX35" s="837"/>
      <c r="BY35" s="837"/>
      <c r="BZ35" s="837"/>
      <c r="CA35" s="837"/>
      <c r="CB35" s="837"/>
      <c r="CC35" s="837"/>
      <c r="CD35" s="837"/>
      <c r="CE35" s="837"/>
      <c r="CF35" s="837"/>
      <c r="CG35" s="837"/>
      <c r="CH35" s="837"/>
    </row>
    <row r="36" spans="1:90" s="838" customFormat="1" ht="42" customHeight="1" x14ac:dyDescent="0.25">
      <c r="A36" s="833" t="s">
        <v>880</v>
      </c>
      <c r="B36" s="834" t="s">
        <v>1014</v>
      </c>
      <c r="C36" s="835" t="s">
        <v>93</v>
      </c>
      <c r="D36" s="836"/>
      <c r="E36" s="836"/>
      <c r="F36" s="836"/>
      <c r="G36" s="836"/>
      <c r="H36" s="837"/>
      <c r="I36" s="837"/>
      <c r="J36" s="837" t="s">
        <v>190</v>
      </c>
      <c r="K36" s="837"/>
      <c r="L36" s="837"/>
      <c r="M36" s="837"/>
      <c r="N36" s="837"/>
      <c r="O36" s="837"/>
      <c r="P36" s="837"/>
      <c r="Q36" s="837"/>
      <c r="R36" s="837"/>
      <c r="S36" s="837"/>
      <c r="T36" s="837"/>
      <c r="U36" s="837"/>
      <c r="V36" s="837"/>
      <c r="W36" s="837"/>
      <c r="X36" s="837"/>
      <c r="Y36" s="837"/>
      <c r="Z36" s="837"/>
      <c r="AA36" s="837"/>
      <c r="AB36" s="837"/>
      <c r="AC36" s="837"/>
      <c r="AD36" s="837"/>
      <c r="AE36" s="837"/>
      <c r="AF36" s="837"/>
      <c r="AG36" s="837"/>
      <c r="AH36" s="837"/>
      <c r="AI36" s="837"/>
      <c r="AJ36" s="837"/>
      <c r="AK36" s="837"/>
      <c r="AL36" s="837"/>
      <c r="AM36" s="837"/>
      <c r="AN36" s="837"/>
      <c r="AO36" s="837"/>
      <c r="AP36" s="837"/>
      <c r="AQ36" s="837"/>
      <c r="AR36" s="837"/>
      <c r="AS36" s="837"/>
      <c r="AT36" s="837"/>
      <c r="AU36" s="837"/>
      <c r="AV36" s="837"/>
      <c r="AW36" s="837"/>
      <c r="AX36" s="837"/>
      <c r="AY36" s="837"/>
      <c r="AZ36" s="837"/>
      <c r="BA36" s="837"/>
      <c r="BB36" s="837"/>
      <c r="BC36" s="837"/>
      <c r="BD36" s="837"/>
      <c r="BE36" s="837"/>
      <c r="BF36" s="837"/>
      <c r="BG36" s="837"/>
      <c r="BH36" s="837"/>
      <c r="BI36" s="837"/>
      <c r="BJ36" s="837"/>
      <c r="BK36" s="837"/>
      <c r="BL36" s="837"/>
      <c r="BM36" s="837"/>
      <c r="BN36" s="837"/>
      <c r="BO36" s="837"/>
      <c r="BP36" s="837"/>
      <c r="BQ36" s="837"/>
      <c r="BR36" s="837"/>
      <c r="BS36" s="837"/>
      <c r="BT36" s="837"/>
      <c r="BU36" s="837"/>
      <c r="BV36" s="837"/>
      <c r="BW36" s="837"/>
      <c r="BX36" s="837"/>
      <c r="BY36" s="837"/>
      <c r="BZ36" s="837"/>
      <c r="CA36" s="837"/>
      <c r="CB36" s="837"/>
      <c r="CC36" s="837"/>
      <c r="CD36" s="837"/>
      <c r="CE36" s="837"/>
      <c r="CF36" s="837"/>
      <c r="CG36" s="837"/>
      <c r="CH36" s="837"/>
    </row>
    <row r="37" spans="1:90" s="838" customFormat="1" ht="42" customHeight="1" x14ac:dyDescent="0.25">
      <c r="A37" s="833" t="s">
        <v>881</v>
      </c>
      <c r="B37" s="834" t="s">
        <v>1015</v>
      </c>
      <c r="C37" s="835" t="s">
        <v>93</v>
      </c>
      <c r="D37" s="836"/>
      <c r="E37" s="836"/>
      <c r="F37" s="836"/>
      <c r="G37" s="836"/>
      <c r="H37" s="837"/>
      <c r="I37" s="837"/>
      <c r="J37" s="837" t="s">
        <v>190</v>
      </c>
      <c r="K37" s="837"/>
      <c r="L37" s="837"/>
      <c r="M37" s="837"/>
      <c r="N37" s="837"/>
      <c r="O37" s="837"/>
      <c r="P37" s="837"/>
      <c r="Q37" s="837"/>
      <c r="R37" s="837"/>
      <c r="S37" s="837"/>
      <c r="T37" s="837"/>
      <c r="U37" s="837"/>
      <c r="V37" s="837"/>
      <c r="W37" s="837"/>
      <c r="X37" s="837"/>
      <c r="Y37" s="837"/>
      <c r="Z37" s="837"/>
      <c r="AA37" s="837"/>
      <c r="AB37" s="837"/>
      <c r="AC37" s="837"/>
      <c r="AD37" s="837"/>
      <c r="AE37" s="837"/>
      <c r="AF37" s="837"/>
      <c r="AG37" s="837"/>
      <c r="AH37" s="837"/>
      <c r="AI37" s="837"/>
      <c r="AJ37" s="837"/>
      <c r="AK37" s="837"/>
      <c r="AL37" s="837"/>
      <c r="AM37" s="837"/>
      <c r="AN37" s="837"/>
      <c r="AO37" s="837"/>
      <c r="AP37" s="837"/>
      <c r="AQ37" s="837"/>
      <c r="AR37" s="837"/>
      <c r="AS37" s="837"/>
      <c r="AT37" s="837"/>
      <c r="AU37" s="837"/>
      <c r="AV37" s="837"/>
      <c r="AW37" s="837"/>
      <c r="AX37" s="837"/>
      <c r="AY37" s="837"/>
      <c r="AZ37" s="837"/>
      <c r="BA37" s="837"/>
      <c r="BB37" s="837"/>
      <c r="BC37" s="837"/>
      <c r="BD37" s="837"/>
      <c r="BE37" s="837"/>
      <c r="BF37" s="837"/>
      <c r="BG37" s="837"/>
      <c r="BH37" s="837"/>
      <c r="BI37" s="837"/>
      <c r="BJ37" s="837"/>
      <c r="BK37" s="837"/>
      <c r="BL37" s="837"/>
      <c r="BM37" s="837"/>
      <c r="BN37" s="837"/>
      <c r="BO37" s="837"/>
      <c r="BP37" s="837"/>
      <c r="BQ37" s="837"/>
      <c r="BR37" s="837"/>
      <c r="BS37" s="837"/>
      <c r="BT37" s="837"/>
      <c r="BU37" s="837"/>
      <c r="BV37" s="837"/>
      <c r="BW37" s="837"/>
      <c r="BX37" s="837"/>
      <c r="BY37" s="837"/>
      <c r="BZ37" s="837"/>
      <c r="CA37" s="837"/>
      <c r="CB37" s="837"/>
      <c r="CC37" s="837"/>
      <c r="CD37" s="837"/>
      <c r="CE37" s="837"/>
      <c r="CF37" s="837"/>
      <c r="CG37" s="837"/>
      <c r="CH37" s="837"/>
    </row>
    <row r="38" spans="1:90" s="838" customFormat="1" ht="42" customHeight="1" x14ac:dyDescent="0.25">
      <c r="A38" s="833" t="s">
        <v>882</v>
      </c>
      <c r="B38" s="834" t="s">
        <v>1016</v>
      </c>
      <c r="C38" s="835" t="s">
        <v>93</v>
      </c>
      <c r="D38" s="836"/>
      <c r="E38" s="836"/>
      <c r="F38" s="836"/>
      <c r="G38" s="836"/>
      <c r="H38" s="837"/>
      <c r="I38" s="837"/>
      <c r="J38" s="837" t="s">
        <v>190</v>
      </c>
      <c r="K38" s="837"/>
      <c r="L38" s="837"/>
      <c r="M38" s="837"/>
      <c r="N38" s="837"/>
      <c r="O38" s="837"/>
      <c r="P38" s="837"/>
      <c r="Q38" s="837"/>
      <c r="R38" s="837"/>
      <c r="S38" s="837"/>
      <c r="T38" s="837"/>
      <c r="U38" s="837"/>
      <c r="V38" s="837"/>
      <c r="W38" s="837"/>
      <c r="X38" s="837"/>
      <c r="Y38" s="837"/>
      <c r="Z38" s="837"/>
      <c r="AA38" s="837"/>
      <c r="AB38" s="837"/>
      <c r="AC38" s="837"/>
      <c r="AD38" s="837"/>
      <c r="AE38" s="837"/>
      <c r="AF38" s="837"/>
      <c r="AG38" s="837"/>
      <c r="AH38" s="837"/>
      <c r="AI38" s="837"/>
      <c r="AJ38" s="837"/>
      <c r="AK38" s="837"/>
      <c r="AL38" s="837"/>
      <c r="AM38" s="837"/>
      <c r="AN38" s="837"/>
      <c r="AO38" s="837"/>
      <c r="AP38" s="837"/>
      <c r="AQ38" s="837"/>
      <c r="AR38" s="837"/>
      <c r="AS38" s="837"/>
      <c r="AT38" s="837"/>
      <c r="AU38" s="837"/>
      <c r="AV38" s="837"/>
      <c r="AW38" s="837"/>
      <c r="AX38" s="837"/>
      <c r="AY38" s="837"/>
      <c r="AZ38" s="837"/>
      <c r="BA38" s="837"/>
      <c r="BB38" s="837"/>
      <c r="BC38" s="837"/>
      <c r="BD38" s="837"/>
      <c r="BE38" s="837"/>
      <c r="BF38" s="837"/>
      <c r="BG38" s="837"/>
      <c r="BH38" s="837"/>
      <c r="BI38" s="837"/>
      <c r="BJ38" s="837"/>
      <c r="BK38" s="837"/>
      <c r="BL38" s="837"/>
      <c r="BM38" s="837"/>
      <c r="BN38" s="837"/>
      <c r="BO38" s="837"/>
      <c r="BP38" s="837"/>
      <c r="BQ38" s="837"/>
      <c r="BR38" s="837"/>
      <c r="BS38" s="837"/>
      <c r="BT38" s="837"/>
      <c r="BU38" s="837"/>
      <c r="BV38" s="837"/>
      <c r="BW38" s="837"/>
      <c r="BX38" s="837"/>
      <c r="BY38" s="837"/>
      <c r="BZ38" s="837"/>
      <c r="CA38" s="837"/>
      <c r="CB38" s="837"/>
      <c r="CC38" s="837"/>
      <c r="CD38" s="837"/>
      <c r="CE38" s="837"/>
      <c r="CF38" s="837"/>
      <c r="CG38" s="837"/>
      <c r="CH38" s="837"/>
    </row>
    <row r="39" spans="1:90" s="838" customFormat="1" ht="42" customHeight="1" x14ac:dyDescent="0.25">
      <c r="A39" s="833" t="s">
        <v>1017</v>
      </c>
      <c r="B39" s="834" t="s">
        <v>1018</v>
      </c>
      <c r="C39" s="835" t="s">
        <v>93</v>
      </c>
      <c r="D39" s="836"/>
      <c r="E39" s="836"/>
      <c r="F39" s="836"/>
      <c r="G39" s="836"/>
      <c r="H39" s="837"/>
      <c r="I39" s="837"/>
      <c r="J39" s="837" t="s">
        <v>190</v>
      </c>
      <c r="K39" s="837"/>
      <c r="L39" s="837"/>
      <c r="M39" s="837"/>
      <c r="N39" s="837"/>
      <c r="O39" s="837"/>
      <c r="P39" s="837"/>
      <c r="Q39" s="837"/>
      <c r="R39" s="837"/>
      <c r="S39" s="837"/>
      <c r="T39" s="837"/>
      <c r="U39" s="837"/>
      <c r="V39" s="837"/>
      <c r="W39" s="837"/>
      <c r="X39" s="837"/>
      <c r="Y39" s="837"/>
      <c r="Z39" s="837"/>
      <c r="AA39" s="837"/>
      <c r="AB39" s="837"/>
      <c r="AC39" s="837"/>
      <c r="AD39" s="837"/>
      <c r="AE39" s="837"/>
      <c r="AF39" s="837"/>
      <c r="AG39" s="837"/>
      <c r="AH39" s="837"/>
      <c r="AI39" s="837"/>
      <c r="AJ39" s="837"/>
      <c r="AK39" s="837"/>
      <c r="AL39" s="837"/>
      <c r="AM39" s="837"/>
      <c r="AN39" s="837"/>
      <c r="AO39" s="837"/>
      <c r="AP39" s="837"/>
      <c r="AQ39" s="837"/>
      <c r="AR39" s="837"/>
      <c r="AS39" s="837"/>
      <c r="AT39" s="837"/>
      <c r="AU39" s="837"/>
      <c r="AV39" s="837"/>
      <c r="AW39" s="837"/>
      <c r="AX39" s="837"/>
      <c r="AY39" s="837"/>
      <c r="AZ39" s="837"/>
      <c r="BA39" s="837"/>
      <c r="BB39" s="837"/>
      <c r="BC39" s="837"/>
      <c r="BD39" s="837"/>
      <c r="BE39" s="837"/>
      <c r="BF39" s="837"/>
      <c r="BG39" s="837"/>
      <c r="BH39" s="837"/>
      <c r="BI39" s="837"/>
      <c r="BJ39" s="837"/>
      <c r="BK39" s="837"/>
      <c r="BL39" s="837"/>
      <c r="BM39" s="837"/>
      <c r="BN39" s="837"/>
      <c r="BO39" s="837"/>
      <c r="BP39" s="837"/>
      <c r="BQ39" s="837"/>
      <c r="BR39" s="837"/>
      <c r="BS39" s="837"/>
      <c r="BT39" s="837"/>
      <c r="BU39" s="837"/>
      <c r="BV39" s="837"/>
      <c r="BW39" s="837"/>
      <c r="BX39" s="837"/>
      <c r="BY39" s="837"/>
      <c r="BZ39" s="837"/>
      <c r="CA39" s="837"/>
      <c r="CB39" s="837"/>
      <c r="CC39" s="837"/>
      <c r="CD39" s="837"/>
      <c r="CE39" s="837"/>
      <c r="CF39" s="837"/>
      <c r="CG39" s="837"/>
      <c r="CH39" s="837"/>
    </row>
    <row r="40" spans="1:90" s="832" customFormat="1" ht="48" customHeight="1" x14ac:dyDescent="0.25">
      <c r="A40" s="827" t="s">
        <v>126</v>
      </c>
      <c r="B40" s="828" t="s">
        <v>1019</v>
      </c>
      <c r="C40" s="829" t="s">
        <v>93</v>
      </c>
      <c r="D40" s="830"/>
      <c r="E40" s="830"/>
      <c r="F40" s="830"/>
      <c r="G40" s="830"/>
      <c r="H40" s="831"/>
      <c r="I40" s="831"/>
      <c r="J40" s="831" t="s">
        <v>190</v>
      </c>
      <c r="K40" s="831"/>
      <c r="L40" s="831"/>
      <c r="M40" s="831"/>
      <c r="N40" s="831"/>
      <c r="O40" s="831"/>
      <c r="P40" s="831"/>
      <c r="Q40" s="831"/>
      <c r="R40" s="831"/>
      <c r="S40" s="831"/>
      <c r="T40" s="831"/>
      <c r="U40" s="831"/>
      <c r="V40" s="831"/>
      <c r="W40" s="831"/>
      <c r="X40" s="831"/>
      <c r="Y40" s="831"/>
      <c r="Z40" s="831"/>
      <c r="AA40" s="831"/>
      <c r="AB40" s="831"/>
      <c r="AC40" s="831"/>
      <c r="AD40" s="831"/>
      <c r="AE40" s="831"/>
      <c r="AF40" s="831"/>
      <c r="AG40" s="831"/>
      <c r="AH40" s="831"/>
      <c r="AI40" s="831"/>
      <c r="AJ40" s="831"/>
      <c r="AK40" s="831"/>
      <c r="AL40" s="831"/>
      <c r="AM40" s="831"/>
      <c r="AN40" s="831"/>
      <c r="AO40" s="831"/>
      <c r="AP40" s="831"/>
      <c r="AQ40" s="831"/>
      <c r="AR40" s="831"/>
      <c r="AS40" s="831"/>
      <c r="AT40" s="831"/>
      <c r="AU40" s="831"/>
      <c r="AV40" s="831"/>
      <c r="AW40" s="831"/>
      <c r="AX40" s="831"/>
      <c r="AY40" s="831"/>
      <c r="AZ40" s="831"/>
      <c r="BA40" s="831"/>
      <c r="BB40" s="831"/>
      <c r="BC40" s="831"/>
      <c r="BD40" s="831"/>
      <c r="BE40" s="831"/>
      <c r="BF40" s="831"/>
      <c r="BG40" s="831"/>
      <c r="BH40" s="831"/>
      <c r="BI40" s="831"/>
      <c r="BJ40" s="831"/>
      <c r="BK40" s="831"/>
      <c r="BL40" s="831"/>
      <c r="BM40" s="831"/>
      <c r="BN40" s="831"/>
      <c r="BO40" s="831"/>
      <c r="BP40" s="831"/>
      <c r="BQ40" s="831"/>
      <c r="BR40" s="831"/>
      <c r="BS40" s="831"/>
      <c r="BT40" s="831"/>
      <c r="BU40" s="831"/>
      <c r="BV40" s="831"/>
      <c r="BW40" s="831"/>
      <c r="BX40" s="831"/>
      <c r="BY40" s="831"/>
      <c r="BZ40" s="831"/>
      <c r="CA40" s="831"/>
      <c r="CB40" s="831"/>
      <c r="CC40" s="831"/>
      <c r="CD40" s="831"/>
      <c r="CE40" s="831"/>
      <c r="CF40" s="831"/>
      <c r="CG40" s="831"/>
      <c r="CH40" s="831"/>
    </row>
    <row r="41" spans="1:90" s="832" customFormat="1" ht="48" customHeight="1" x14ac:dyDescent="0.25">
      <c r="A41" s="827" t="s">
        <v>130</v>
      </c>
      <c r="B41" s="828" t="s">
        <v>1020</v>
      </c>
      <c r="C41" s="829" t="s">
        <v>93</v>
      </c>
      <c r="D41" s="830"/>
      <c r="E41" s="830"/>
      <c r="F41" s="830"/>
      <c r="G41" s="830"/>
      <c r="H41" s="831">
        <f>SUBTOTAL(9,H42:H48)</f>
        <v>89.841999999999999</v>
      </c>
      <c r="I41" s="831">
        <f>SUBTOTAL(9,I42:I48)</f>
        <v>207.04399999999998</v>
      </c>
      <c r="J41" s="831" t="s">
        <v>190</v>
      </c>
      <c r="K41" s="831">
        <f t="shared" ref="K41:AG41" si="52">SUBTOTAL(9,K42:K48)</f>
        <v>5.3090000000000002</v>
      </c>
      <c r="L41" s="831">
        <f t="shared" si="52"/>
        <v>179.709</v>
      </c>
      <c r="M41" s="831">
        <f t="shared" si="52"/>
        <v>0</v>
      </c>
      <c r="N41" s="831">
        <f t="shared" si="52"/>
        <v>0</v>
      </c>
      <c r="O41" s="831">
        <f t="shared" si="52"/>
        <v>1.7299999999999998</v>
      </c>
      <c r="P41" s="831">
        <f t="shared" si="52"/>
        <v>234.34399999999999</v>
      </c>
      <c r="Q41" s="831">
        <f t="shared" si="52"/>
        <v>206.10900000000001</v>
      </c>
      <c r="R41" s="831">
        <f t="shared" si="52"/>
        <v>0</v>
      </c>
      <c r="S41" s="831">
        <f t="shared" si="52"/>
        <v>0</v>
      </c>
      <c r="T41" s="831">
        <f t="shared" si="52"/>
        <v>177.99</v>
      </c>
      <c r="U41" s="831">
        <f t="shared" si="52"/>
        <v>0</v>
      </c>
      <c r="V41" s="831">
        <f t="shared" si="52"/>
        <v>0</v>
      </c>
      <c r="W41" s="831">
        <f t="shared" si="52"/>
        <v>0</v>
      </c>
      <c r="X41" s="831">
        <f t="shared" si="52"/>
        <v>0</v>
      </c>
      <c r="Y41" s="831">
        <f t="shared" si="52"/>
        <v>0</v>
      </c>
      <c r="Z41" s="831">
        <f t="shared" si="52"/>
        <v>0.30299999999999999</v>
      </c>
      <c r="AA41" s="831">
        <f t="shared" si="52"/>
        <v>0</v>
      </c>
      <c r="AB41" s="831">
        <f t="shared" si="52"/>
        <v>0</v>
      </c>
      <c r="AC41" s="831">
        <f t="shared" si="52"/>
        <v>0.30299999999999999</v>
      </c>
      <c r="AD41" s="831">
        <f t="shared" si="52"/>
        <v>0</v>
      </c>
      <c r="AE41" s="831">
        <f t="shared" si="52"/>
        <v>24</v>
      </c>
      <c r="AF41" s="831">
        <f t="shared" si="52"/>
        <v>0</v>
      </c>
      <c r="AG41" s="831">
        <f t="shared" si="52"/>
        <v>0</v>
      </c>
      <c r="AH41" s="831">
        <f t="shared" ref="AH41" si="53">SUBTOTAL(9,AH42:AH49)</f>
        <v>24</v>
      </c>
      <c r="AI41" s="831">
        <f t="shared" ref="AI41" si="54">SUBTOTAL(9,AI42:AI49)</f>
        <v>0</v>
      </c>
      <c r="AJ41" s="831">
        <f t="shared" ref="AJ41" si="55">SUBTOTAL(9,AJ42:AJ49)</f>
        <v>0</v>
      </c>
      <c r="AK41" s="831">
        <f t="shared" ref="AK41" si="56">SUBTOTAL(9,AK42:AK49)</f>
        <v>0</v>
      </c>
      <c r="AL41" s="831">
        <f t="shared" ref="AL41" si="57">SUBTOTAL(9,AL42:AL49)</f>
        <v>0</v>
      </c>
      <c r="AM41" s="831">
        <f t="shared" ref="AM41" si="58">SUBTOTAL(9,AM42:AM49)</f>
        <v>0</v>
      </c>
      <c r="AN41" s="831">
        <f t="shared" ref="AN41" si="59">SUBTOTAL(9,AN42:AN49)</f>
        <v>0</v>
      </c>
      <c r="AO41" s="831">
        <f t="shared" ref="AO41" si="60">SUBTOTAL(9,AO42:AO49)</f>
        <v>0</v>
      </c>
      <c r="AP41" s="831">
        <f t="shared" ref="AP41" si="61">SUBTOTAL(9,AP42:AP49)</f>
        <v>0</v>
      </c>
      <c r="AQ41" s="831">
        <f t="shared" ref="AQ41" si="62">SUBTOTAL(9,AQ42:AQ49)</f>
        <v>0</v>
      </c>
      <c r="AR41" s="831">
        <f t="shared" ref="AR41" si="63">SUBTOTAL(9,AR42:AR49)</f>
        <v>0</v>
      </c>
      <c r="AS41" s="831">
        <f t="shared" ref="AS41" si="64">SUBTOTAL(9,AS42:AS49)</f>
        <v>0</v>
      </c>
      <c r="AT41" s="831">
        <f t="shared" ref="AT41" si="65">SUBTOTAL(9,AT42:AT49)</f>
        <v>37.5</v>
      </c>
      <c r="AU41" s="831">
        <f t="shared" ref="AU41" si="66">SUBTOTAL(9,AU42:AU49)</f>
        <v>0</v>
      </c>
      <c r="AV41" s="831">
        <f t="shared" ref="AV41" si="67">SUBTOTAL(9,AV42:AV49)</f>
        <v>0</v>
      </c>
      <c r="AW41" s="831">
        <f t="shared" ref="AW41" si="68">SUBTOTAL(9,AW42:AW49)</f>
        <v>37.5</v>
      </c>
      <c r="AX41" s="831">
        <f t="shared" ref="AX41" si="69">SUBTOTAL(9,AX42:AX49)</f>
        <v>0</v>
      </c>
      <c r="AY41" s="831">
        <f t="shared" ref="AY41" si="70">SUBTOTAL(9,AY42:AY49)</f>
        <v>0</v>
      </c>
      <c r="AZ41" s="831">
        <f t="shared" ref="AZ41" si="71">SUBTOTAL(9,AZ42:AZ49)</f>
        <v>0</v>
      </c>
      <c r="BA41" s="831">
        <f t="shared" ref="BA41" si="72">SUBTOTAL(9,BA42:BA49)</f>
        <v>0</v>
      </c>
      <c r="BB41" s="831">
        <f t="shared" ref="BB41" si="73">SUBTOTAL(9,BB42:BB49)</f>
        <v>0</v>
      </c>
      <c r="BC41" s="831">
        <f t="shared" ref="BC41" si="74">SUBTOTAL(9,BC42:BC49)</f>
        <v>0</v>
      </c>
      <c r="BD41" s="831">
        <f t="shared" ref="BD41" si="75">SUBTOTAL(9,BD42:BD49)</f>
        <v>40.573</v>
      </c>
      <c r="BE41" s="831">
        <f t="shared" ref="BE41" si="76">SUBTOTAL(9,BE42:BE49)</f>
        <v>0</v>
      </c>
      <c r="BF41" s="831">
        <f t="shared" ref="BF41" si="77">SUBTOTAL(9,BF42:BF49)</f>
        <v>0</v>
      </c>
      <c r="BG41" s="831">
        <f t="shared" ref="BG41" si="78">SUBTOTAL(9,BG42:BG49)</f>
        <v>40.573</v>
      </c>
      <c r="BH41" s="831">
        <f t="shared" ref="BH41" si="79">SUBTOTAL(9,BH42:BH49)</f>
        <v>0</v>
      </c>
      <c r="BI41" s="831">
        <f t="shared" ref="BI41" si="80">SUBTOTAL(9,BI42:BI49)</f>
        <v>109.428</v>
      </c>
      <c r="BJ41" s="831">
        <f t="shared" ref="BJ41" si="81">SUBTOTAL(9,BJ42:BJ49)</f>
        <v>0</v>
      </c>
      <c r="BK41" s="831">
        <f t="shared" ref="BK41" si="82">SUBTOTAL(9,BK42:BK49)</f>
        <v>0</v>
      </c>
      <c r="BL41" s="831">
        <f t="shared" ref="BL41" si="83">SUBTOTAL(9,BL42:BL49)</f>
        <v>109.428</v>
      </c>
      <c r="BM41" s="831">
        <f t="shared" ref="BM41" si="84">SUBTOTAL(9,BM42:BM49)</f>
        <v>0</v>
      </c>
      <c r="BN41" s="831">
        <f t="shared" ref="BN41" si="85">SUBTOTAL(9,BN42:BN49)</f>
        <v>0</v>
      </c>
      <c r="BO41" s="831">
        <f t="shared" ref="BO41" si="86">SUBTOTAL(9,BO42:BO49)</f>
        <v>0</v>
      </c>
      <c r="BP41" s="831">
        <f t="shared" ref="BP41" si="87">SUBTOTAL(9,BP42:BP49)</f>
        <v>0</v>
      </c>
      <c r="BQ41" s="831">
        <f t="shared" ref="BQ41" si="88">SUBTOTAL(9,BQ42:BQ49)</f>
        <v>0</v>
      </c>
      <c r="BR41" s="831">
        <f t="shared" ref="BR41" si="89">SUBTOTAL(9,BR42:BR49)</f>
        <v>0</v>
      </c>
      <c r="BS41" s="831">
        <f t="shared" ref="BS41" si="90">SUBTOTAL(9,BS42:BS49)</f>
        <v>89.115000000000009</v>
      </c>
      <c r="BT41" s="831">
        <f t="shared" ref="BT41" si="91">SUBTOTAL(9,BT42:BT49)</f>
        <v>0</v>
      </c>
      <c r="BU41" s="831">
        <f t="shared" ref="BU41" si="92">SUBTOTAL(9,BU42:BU49)</f>
        <v>0</v>
      </c>
      <c r="BV41" s="831">
        <f t="shared" ref="BV41" si="93">SUBTOTAL(9,BV42:BV49)</f>
        <v>55</v>
      </c>
      <c r="BW41" s="831">
        <f t="shared" ref="BW41" si="94">SUBTOTAL(9,BW42:BW49)</f>
        <v>34.115000000000002</v>
      </c>
      <c r="BX41" s="831">
        <f t="shared" ref="BX41" si="95">SUBTOTAL(9,BX42:BX49)</f>
        <v>160.928</v>
      </c>
      <c r="BY41" s="831">
        <f t="shared" ref="BY41" si="96">SUBTOTAL(9,BY42:BY49)</f>
        <v>0</v>
      </c>
      <c r="BZ41" s="831">
        <f t="shared" ref="BZ41" si="97">SUBTOTAL(9,BZ42:BZ49)</f>
        <v>0</v>
      </c>
      <c r="CA41" s="831">
        <f t="shared" ref="CA41" si="98">SUBTOTAL(9,CA42:CA49)</f>
        <v>160.928</v>
      </c>
      <c r="CB41" s="831">
        <f t="shared" ref="CB41" si="99">SUBTOTAL(9,CB42:CB49)</f>
        <v>0</v>
      </c>
      <c r="CC41" s="831">
        <f t="shared" ref="CC41" si="100">SUBTOTAL(9,CC42:CC49)</f>
        <v>129.68800000000002</v>
      </c>
      <c r="CD41" s="831">
        <f t="shared" ref="CD41" si="101">SUBTOTAL(9,CD42:CD49)</f>
        <v>0</v>
      </c>
      <c r="CE41" s="831">
        <f t="shared" ref="CE41" si="102">SUBTOTAL(9,CE42:CE49)</f>
        <v>0</v>
      </c>
      <c r="CF41" s="831">
        <f t="shared" ref="CF41" si="103">SUBTOTAL(9,CF42:CF49)</f>
        <v>129.68800000000002</v>
      </c>
      <c r="CG41" s="831">
        <f t="shared" ref="CG41" si="104">SUBTOTAL(9,CG42:CG49)</f>
        <v>0</v>
      </c>
      <c r="CH41" s="831">
        <f t="shared" ref="CH41:CL41" si="105">SUBTOTAL(9,CH42:CH48)</f>
        <v>0</v>
      </c>
      <c r="CI41" s="832">
        <f t="shared" si="105"/>
        <v>0</v>
      </c>
      <c r="CJ41" s="832">
        <f t="shared" si="105"/>
        <v>0</v>
      </c>
      <c r="CK41" s="832">
        <f t="shared" si="105"/>
        <v>0</v>
      </c>
      <c r="CL41" s="832">
        <f t="shared" si="105"/>
        <v>0</v>
      </c>
    </row>
    <row r="42" spans="1:90" s="838" customFormat="1" ht="42" customHeight="1" x14ac:dyDescent="0.25">
      <c r="A42" s="833" t="s">
        <v>132</v>
      </c>
      <c r="B42" s="834" t="s">
        <v>1021</v>
      </c>
      <c r="C42" s="835" t="s">
        <v>93</v>
      </c>
      <c r="D42" s="836"/>
      <c r="E42" s="836"/>
      <c r="F42" s="836"/>
      <c r="G42" s="836"/>
      <c r="H42" s="837">
        <f t="shared" ref="H42:CB42" si="106">SUBTOTAL(9,H43)</f>
        <v>5.3090000000000002</v>
      </c>
      <c r="I42" s="837">
        <f t="shared" si="106"/>
        <v>104.416</v>
      </c>
      <c r="J42" s="837">
        <f t="shared" si="106"/>
        <v>0</v>
      </c>
      <c r="K42" s="837">
        <f t="shared" si="106"/>
        <v>5.3090000000000002</v>
      </c>
      <c r="L42" s="837">
        <f t="shared" si="106"/>
        <v>94.875</v>
      </c>
      <c r="M42" s="837">
        <f t="shared" si="106"/>
        <v>0</v>
      </c>
      <c r="N42" s="837">
        <f t="shared" si="106"/>
        <v>0</v>
      </c>
      <c r="O42" s="837">
        <f t="shared" si="106"/>
        <v>0</v>
      </c>
      <c r="P42" s="837">
        <f t="shared" si="106"/>
        <v>104.416</v>
      </c>
      <c r="Q42" s="837">
        <f t="shared" si="106"/>
        <v>94.875</v>
      </c>
      <c r="R42" s="837">
        <f t="shared" si="106"/>
        <v>0</v>
      </c>
      <c r="S42" s="837">
        <f t="shared" si="106"/>
        <v>0</v>
      </c>
      <c r="T42" s="837">
        <f t="shared" si="106"/>
        <v>94.875</v>
      </c>
      <c r="U42" s="837">
        <f t="shared" si="106"/>
        <v>0</v>
      </c>
      <c r="V42" s="837">
        <f t="shared" si="106"/>
        <v>0</v>
      </c>
      <c r="W42" s="837">
        <f t="shared" si="106"/>
        <v>0</v>
      </c>
      <c r="X42" s="837">
        <f t="shared" si="106"/>
        <v>0</v>
      </c>
      <c r="Y42" s="837">
        <f t="shared" si="106"/>
        <v>0</v>
      </c>
      <c r="Z42" s="837">
        <f t="shared" si="106"/>
        <v>0</v>
      </c>
      <c r="AA42" s="837">
        <f t="shared" si="106"/>
        <v>0</v>
      </c>
      <c r="AB42" s="837">
        <f t="shared" si="106"/>
        <v>0</v>
      </c>
      <c r="AC42" s="837">
        <f t="shared" si="106"/>
        <v>0</v>
      </c>
      <c r="AD42" s="837">
        <f t="shared" si="106"/>
        <v>0</v>
      </c>
      <c r="AE42" s="837">
        <f t="shared" si="106"/>
        <v>7</v>
      </c>
      <c r="AF42" s="837">
        <f t="shared" si="106"/>
        <v>0</v>
      </c>
      <c r="AG42" s="837">
        <f t="shared" si="106"/>
        <v>0</v>
      </c>
      <c r="AH42" s="837">
        <f t="shared" si="106"/>
        <v>7</v>
      </c>
      <c r="AI42" s="837">
        <f t="shared" si="106"/>
        <v>0</v>
      </c>
      <c r="AJ42" s="837">
        <f t="shared" si="106"/>
        <v>0</v>
      </c>
      <c r="AK42" s="837">
        <f t="shared" si="106"/>
        <v>0</v>
      </c>
      <c r="AL42" s="837">
        <f t="shared" si="106"/>
        <v>0</v>
      </c>
      <c r="AM42" s="837">
        <f t="shared" si="106"/>
        <v>0</v>
      </c>
      <c r="AN42" s="837">
        <f t="shared" si="106"/>
        <v>0</v>
      </c>
      <c r="AO42" s="837">
        <f t="shared" si="106"/>
        <v>0</v>
      </c>
      <c r="AP42" s="837">
        <f t="shared" si="106"/>
        <v>0</v>
      </c>
      <c r="AQ42" s="837">
        <f t="shared" si="106"/>
        <v>0</v>
      </c>
      <c r="AR42" s="837">
        <f t="shared" si="106"/>
        <v>0</v>
      </c>
      <c r="AS42" s="837">
        <f t="shared" si="106"/>
        <v>0</v>
      </c>
      <c r="AT42" s="837">
        <f t="shared" si="106"/>
        <v>0</v>
      </c>
      <c r="AU42" s="837">
        <f t="shared" si="106"/>
        <v>0</v>
      </c>
      <c r="AV42" s="837">
        <f t="shared" si="106"/>
        <v>0</v>
      </c>
      <c r="AW42" s="837">
        <f t="shared" si="106"/>
        <v>0</v>
      </c>
      <c r="AX42" s="837">
        <f t="shared" si="106"/>
        <v>0</v>
      </c>
      <c r="AY42" s="837">
        <f t="shared" si="106"/>
        <v>0</v>
      </c>
      <c r="AZ42" s="837">
        <f t="shared" si="106"/>
        <v>0</v>
      </c>
      <c r="BA42" s="837">
        <f t="shared" si="106"/>
        <v>0</v>
      </c>
      <c r="BB42" s="837">
        <f t="shared" si="106"/>
        <v>0</v>
      </c>
      <c r="BC42" s="837">
        <f t="shared" si="106"/>
        <v>0</v>
      </c>
      <c r="BD42" s="837">
        <f t="shared" si="106"/>
        <v>3.173</v>
      </c>
      <c r="BE42" s="837">
        <f t="shared" si="106"/>
        <v>0</v>
      </c>
      <c r="BF42" s="837">
        <f t="shared" si="106"/>
        <v>0</v>
      </c>
      <c r="BG42" s="837">
        <f t="shared" si="106"/>
        <v>3.173</v>
      </c>
      <c r="BH42" s="837">
        <f t="shared" si="106"/>
        <v>0</v>
      </c>
      <c r="BI42" s="837">
        <f t="shared" si="106"/>
        <v>14</v>
      </c>
      <c r="BJ42" s="837">
        <f t="shared" si="106"/>
        <v>0</v>
      </c>
      <c r="BK42" s="837">
        <f t="shared" si="106"/>
        <v>0</v>
      </c>
      <c r="BL42" s="837">
        <f t="shared" si="106"/>
        <v>14</v>
      </c>
      <c r="BM42" s="837">
        <f t="shared" si="106"/>
        <v>0</v>
      </c>
      <c r="BN42" s="837">
        <f t="shared" si="106"/>
        <v>0</v>
      </c>
      <c r="BO42" s="837">
        <f t="shared" si="106"/>
        <v>0</v>
      </c>
      <c r="BP42" s="837">
        <f t="shared" si="106"/>
        <v>0</v>
      </c>
      <c r="BQ42" s="837">
        <f t="shared" si="106"/>
        <v>0</v>
      </c>
      <c r="BR42" s="837">
        <f t="shared" si="106"/>
        <v>0</v>
      </c>
      <c r="BS42" s="837">
        <f t="shared" si="106"/>
        <v>14</v>
      </c>
      <c r="BT42" s="837">
        <f t="shared" si="106"/>
        <v>0</v>
      </c>
      <c r="BU42" s="837">
        <f t="shared" si="106"/>
        <v>0</v>
      </c>
      <c r="BV42" s="837">
        <f t="shared" si="106"/>
        <v>14</v>
      </c>
      <c r="BW42" s="837">
        <f t="shared" si="106"/>
        <v>0</v>
      </c>
      <c r="BX42" s="837">
        <f t="shared" si="106"/>
        <v>14</v>
      </c>
      <c r="BY42" s="837">
        <f t="shared" si="106"/>
        <v>0</v>
      </c>
      <c r="BZ42" s="837">
        <f t="shared" si="106"/>
        <v>0</v>
      </c>
      <c r="CA42" s="837">
        <f t="shared" si="106"/>
        <v>14</v>
      </c>
      <c r="CB42" s="837">
        <f t="shared" si="106"/>
        <v>0</v>
      </c>
      <c r="CC42" s="837">
        <f t="shared" ref="CC42:CL42" si="107">SUBTOTAL(9,CC43)</f>
        <v>17.173000000000002</v>
      </c>
      <c r="CD42" s="837">
        <f t="shared" si="107"/>
        <v>0</v>
      </c>
      <c r="CE42" s="837">
        <f t="shared" si="107"/>
        <v>0</v>
      </c>
      <c r="CF42" s="837">
        <f t="shared" si="107"/>
        <v>17.173000000000002</v>
      </c>
      <c r="CG42" s="837">
        <f t="shared" si="107"/>
        <v>0</v>
      </c>
      <c r="CH42" s="837">
        <f t="shared" si="107"/>
        <v>0</v>
      </c>
      <c r="CI42" s="838">
        <f t="shared" si="107"/>
        <v>0</v>
      </c>
      <c r="CJ42" s="838">
        <f t="shared" si="107"/>
        <v>0</v>
      </c>
      <c r="CK42" s="838">
        <f t="shared" si="107"/>
        <v>0</v>
      </c>
      <c r="CL42" s="838">
        <f t="shared" si="107"/>
        <v>0</v>
      </c>
    </row>
    <row r="43" spans="1:90" s="843" customFormat="1" ht="33" customHeight="1" x14ac:dyDescent="0.25">
      <c r="A43" s="400" t="s">
        <v>132</v>
      </c>
      <c r="B43" s="628" t="s">
        <v>1022</v>
      </c>
      <c r="C43" s="839" t="s">
        <v>1023</v>
      </c>
      <c r="D43" s="840" t="s">
        <v>754</v>
      </c>
      <c r="E43" s="840">
        <v>2020</v>
      </c>
      <c r="F43" s="840">
        <v>2022</v>
      </c>
      <c r="G43" s="919">
        <v>2025</v>
      </c>
      <c r="H43" s="842">
        <v>5.3090000000000002</v>
      </c>
      <c r="I43" s="842">
        <v>104.416</v>
      </c>
      <c r="J43" s="842" t="s">
        <v>1772</v>
      </c>
      <c r="K43" s="842">
        <v>5.3090000000000002</v>
      </c>
      <c r="L43" s="842">
        <v>94.875</v>
      </c>
      <c r="M43" s="842" t="s">
        <v>1773</v>
      </c>
      <c r="N43" s="842">
        <v>0</v>
      </c>
      <c r="O43" s="842">
        <v>0</v>
      </c>
      <c r="P43" s="842">
        <v>104.416</v>
      </c>
      <c r="Q43" s="842">
        <v>94.875</v>
      </c>
      <c r="R43" s="841"/>
      <c r="S43" s="841"/>
      <c r="T43" s="842">
        <v>94.875</v>
      </c>
      <c r="U43" s="842">
        <v>0</v>
      </c>
      <c r="V43" s="841"/>
      <c r="W43" s="841"/>
      <c r="X43" s="842">
        <v>0</v>
      </c>
      <c r="Y43" s="841"/>
      <c r="Z43" s="841"/>
      <c r="AA43" s="841"/>
      <c r="AB43" s="841"/>
      <c r="AC43" s="842">
        <v>0</v>
      </c>
      <c r="AD43" s="841"/>
      <c r="AE43" s="842">
        <f>SUM(AF43:AI43)</f>
        <v>7</v>
      </c>
      <c r="AF43" s="841"/>
      <c r="AG43" s="841"/>
      <c r="AH43" s="842">
        <v>7</v>
      </c>
      <c r="AI43" s="842"/>
      <c r="AJ43" s="841"/>
      <c r="AK43" s="841"/>
      <c r="AL43" s="841"/>
      <c r="AM43" s="841"/>
      <c r="AN43" s="841"/>
      <c r="AO43" s="842">
        <v>0</v>
      </c>
      <c r="AP43" s="842"/>
      <c r="AQ43" s="842"/>
      <c r="AR43" s="842">
        <v>0</v>
      </c>
      <c r="AS43" s="842"/>
      <c r="AT43" s="842">
        <f>SUM(AU43:AX43)</f>
        <v>0</v>
      </c>
      <c r="AU43" s="841"/>
      <c r="AV43" s="841"/>
      <c r="AW43" s="842">
        <v>0</v>
      </c>
      <c r="AX43" s="842"/>
      <c r="AY43" s="841"/>
      <c r="AZ43" s="841"/>
      <c r="BA43" s="841"/>
      <c r="BB43" s="841"/>
      <c r="BC43" s="841"/>
      <c r="BD43" s="842">
        <f>SUM(BE43:BH43)</f>
        <v>3.173</v>
      </c>
      <c r="BE43" s="842"/>
      <c r="BF43" s="842"/>
      <c r="BG43" s="842">
        <v>3.173</v>
      </c>
      <c r="BH43" s="842"/>
      <c r="BI43" s="842">
        <f>SUM(BJ43:BM43)</f>
        <v>14</v>
      </c>
      <c r="BJ43" s="841"/>
      <c r="BK43" s="841"/>
      <c r="BL43" s="842">
        <v>14</v>
      </c>
      <c r="BM43" s="842"/>
      <c r="BN43" s="841"/>
      <c r="BO43" s="841"/>
      <c r="BP43" s="841"/>
      <c r="BQ43" s="841"/>
      <c r="BR43" s="841"/>
      <c r="BS43" s="842">
        <f>SUM(BT43:BW43)</f>
        <v>14</v>
      </c>
      <c r="BT43" s="842"/>
      <c r="BU43" s="842"/>
      <c r="BV43" s="842">
        <v>14</v>
      </c>
      <c r="BW43" s="842"/>
      <c r="BX43" s="842">
        <f>SUM(BY43:CB43)</f>
        <v>14</v>
      </c>
      <c r="BY43" s="842">
        <f>BJ43+AU43+AF43</f>
        <v>0</v>
      </c>
      <c r="BZ43" s="842">
        <f>BK43+AV43+AG43</f>
        <v>0</v>
      </c>
      <c r="CA43" s="842">
        <f>BL43+AW43</f>
        <v>14</v>
      </c>
      <c r="CB43" s="842">
        <f>BM43+AX43+AI43</f>
        <v>0</v>
      </c>
      <c r="CC43" s="842">
        <f>SUM(CD43:CG43)</f>
        <v>17.173000000000002</v>
      </c>
      <c r="CD43" s="842"/>
      <c r="CE43" s="842"/>
      <c r="CF43" s="842">
        <f>BS43+BD43</f>
        <v>17.173000000000002</v>
      </c>
      <c r="CG43" s="842"/>
      <c r="CH43" s="988" t="s">
        <v>1775</v>
      </c>
    </row>
    <row r="44" spans="1:90" s="838" customFormat="1" ht="42" customHeight="1" collapsed="1" x14ac:dyDescent="0.25">
      <c r="A44" s="833" t="s">
        <v>141</v>
      </c>
      <c r="B44" s="834" t="s">
        <v>1024</v>
      </c>
      <c r="C44" s="835" t="s">
        <v>93</v>
      </c>
      <c r="D44" s="836"/>
      <c r="E44" s="836"/>
      <c r="F44" s="836"/>
      <c r="G44" s="836"/>
      <c r="H44" s="837">
        <f>SUBTOTAL(9,H45)</f>
        <v>0</v>
      </c>
      <c r="I44" s="837">
        <f t="shared" ref="I44:CG44" si="108">SUBTOTAL(9,I45)</f>
        <v>0</v>
      </c>
      <c r="J44" s="837" t="s">
        <v>190</v>
      </c>
      <c r="K44" s="837">
        <f t="shared" si="108"/>
        <v>0</v>
      </c>
      <c r="L44" s="837">
        <f t="shared" si="108"/>
        <v>0</v>
      </c>
      <c r="M44" s="837">
        <f t="shared" si="108"/>
        <v>0</v>
      </c>
      <c r="N44" s="837">
        <f t="shared" si="108"/>
        <v>0</v>
      </c>
      <c r="O44" s="837">
        <f t="shared" si="108"/>
        <v>1.0999999999999999E-2</v>
      </c>
      <c r="P44" s="837">
        <f t="shared" si="108"/>
        <v>27.3</v>
      </c>
      <c r="Q44" s="837">
        <f t="shared" si="108"/>
        <v>26.4</v>
      </c>
      <c r="R44" s="837">
        <f t="shared" si="108"/>
        <v>0</v>
      </c>
      <c r="S44" s="837">
        <f t="shared" si="108"/>
        <v>0</v>
      </c>
      <c r="T44" s="837">
        <f t="shared" si="108"/>
        <v>0</v>
      </c>
      <c r="U44" s="837">
        <f t="shared" si="108"/>
        <v>0</v>
      </c>
      <c r="V44" s="837">
        <f t="shared" si="108"/>
        <v>0</v>
      </c>
      <c r="W44" s="837">
        <f t="shared" si="108"/>
        <v>0</v>
      </c>
      <c r="X44" s="837">
        <f t="shared" si="108"/>
        <v>0</v>
      </c>
      <c r="Y44" s="837">
        <f t="shared" si="108"/>
        <v>0</v>
      </c>
      <c r="Z44" s="837">
        <f t="shared" si="108"/>
        <v>0</v>
      </c>
      <c r="AA44" s="837">
        <f t="shared" si="108"/>
        <v>0</v>
      </c>
      <c r="AB44" s="837">
        <f t="shared" si="108"/>
        <v>0</v>
      </c>
      <c r="AC44" s="837">
        <f t="shared" si="108"/>
        <v>0</v>
      </c>
      <c r="AD44" s="837">
        <f t="shared" si="108"/>
        <v>0</v>
      </c>
      <c r="AE44" s="837">
        <f t="shared" si="108"/>
        <v>0</v>
      </c>
      <c r="AF44" s="837">
        <f t="shared" si="108"/>
        <v>0</v>
      </c>
      <c r="AG44" s="837">
        <f t="shared" si="108"/>
        <v>0</v>
      </c>
      <c r="AH44" s="837">
        <f t="shared" si="108"/>
        <v>0</v>
      </c>
      <c r="AI44" s="837">
        <f t="shared" si="108"/>
        <v>0</v>
      </c>
      <c r="AJ44" s="837">
        <f t="shared" si="108"/>
        <v>0</v>
      </c>
      <c r="AK44" s="837">
        <f t="shared" si="108"/>
        <v>0</v>
      </c>
      <c r="AL44" s="837">
        <f t="shared" si="108"/>
        <v>0</v>
      </c>
      <c r="AM44" s="837">
        <f t="shared" si="108"/>
        <v>0</v>
      </c>
      <c r="AN44" s="837">
        <f t="shared" si="108"/>
        <v>0</v>
      </c>
      <c r="AO44" s="837">
        <f t="shared" si="108"/>
        <v>0</v>
      </c>
      <c r="AP44" s="837">
        <f t="shared" si="108"/>
        <v>0</v>
      </c>
      <c r="AQ44" s="837">
        <f t="shared" si="108"/>
        <v>0</v>
      </c>
      <c r="AR44" s="837">
        <f t="shared" si="108"/>
        <v>0</v>
      </c>
      <c r="AS44" s="837">
        <f t="shared" si="108"/>
        <v>0</v>
      </c>
      <c r="AT44" s="837">
        <f t="shared" si="108"/>
        <v>7.5</v>
      </c>
      <c r="AU44" s="837">
        <f t="shared" si="108"/>
        <v>0</v>
      </c>
      <c r="AV44" s="837">
        <f t="shared" si="108"/>
        <v>0</v>
      </c>
      <c r="AW44" s="837">
        <f t="shared" si="108"/>
        <v>7.5</v>
      </c>
      <c r="AX44" s="837">
        <f t="shared" si="108"/>
        <v>0</v>
      </c>
      <c r="AY44" s="837">
        <f t="shared" si="108"/>
        <v>0</v>
      </c>
      <c r="AZ44" s="837">
        <f t="shared" si="108"/>
        <v>0</v>
      </c>
      <c r="BA44" s="837">
        <f t="shared" si="108"/>
        <v>0</v>
      </c>
      <c r="BB44" s="837">
        <f t="shared" si="108"/>
        <v>0</v>
      </c>
      <c r="BC44" s="837">
        <f t="shared" si="108"/>
        <v>0</v>
      </c>
      <c r="BD44" s="837">
        <f t="shared" si="108"/>
        <v>7.4</v>
      </c>
      <c r="BE44" s="837">
        <f t="shared" si="108"/>
        <v>0</v>
      </c>
      <c r="BF44" s="837">
        <f t="shared" si="108"/>
        <v>0</v>
      </c>
      <c r="BG44" s="837">
        <f>SUBTOTAL(9,BG45)</f>
        <v>7.4</v>
      </c>
      <c r="BH44" s="837">
        <v>0</v>
      </c>
      <c r="BI44" s="837">
        <f t="shared" si="108"/>
        <v>19.8</v>
      </c>
      <c r="BJ44" s="837">
        <f t="shared" si="108"/>
        <v>0</v>
      </c>
      <c r="BK44" s="837">
        <f t="shared" si="108"/>
        <v>0</v>
      </c>
      <c r="BL44" s="837">
        <f t="shared" si="108"/>
        <v>19.8</v>
      </c>
      <c r="BM44" s="837">
        <f t="shared" si="108"/>
        <v>0</v>
      </c>
      <c r="BN44" s="837">
        <f t="shared" si="108"/>
        <v>0</v>
      </c>
      <c r="BO44" s="837">
        <f t="shared" si="108"/>
        <v>0</v>
      </c>
      <c r="BP44" s="837">
        <f t="shared" si="108"/>
        <v>0</v>
      </c>
      <c r="BQ44" s="837">
        <f t="shared" si="108"/>
        <v>0</v>
      </c>
      <c r="BR44" s="837">
        <f t="shared" si="108"/>
        <v>0</v>
      </c>
      <c r="BS44" s="837">
        <f t="shared" si="108"/>
        <v>19</v>
      </c>
      <c r="BT44" s="837">
        <f t="shared" si="108"/>
        <v>0</v>
      </c>
      <c r="BU44" s="837">
        <f t="shared" si="108"/>
        <v>0</v>
      </c>
      <c r="BV44" s="837">
        <f t="shared" si="108"/>
        <v>19</v>
      </c>
      <c r="BW44" s="837">
        <f t="shared" si="108"/>
        <v>0</v>
      </c>
      <c r="BX44" s="837">
        <f t="shared" si="108"/>
        <v>27.3</v>
      </c>
      <c r="BY44" s="837">
        <f t="shared" si="108"/>
        <v>0</v>
      </c>
      <c r="BZ44" s="837">
        <f t="shared" si="108"/>
        <v>0</v>
      </c>
      <c r="CA44" s="837">
        <f t="shared" si="108"/>
        <v>27.3</v>
      </c>
      <c r="CB44" s="837">
        <f t="shared" si="108"/>
        <v>0</v>
      </c>
      <c r="CC44" s="837">
        <f t="shared" si="108"/>
        <v>26.4</v>
      </c>
      <c r="CD44" s="837">
        <f t="shared" si="108"/>
        <v>0</v>
      </c>
      <c r="CE44" s="837">
        <f t="shared" si="108"/>
        <v>0</v>
      </c>
      <c r="CF44" s="837">
        <f t="shared" si="108"/>
        <v>26.4</v>
      </c>
      <c r="CG44" s="837">
        <f t="shared" si="108"/>
        <v>0</v>
      </c>
      <c r="CH44" s="837" t="s">
        <v>190</v>
      </c>
    </row>
    <row r="45" spans="1:90" ht="33" customHeight="1" x14ac:dyDescent="0.25">
      <c r="A45" s="844" t="s">
        <v>141</v>
      </c>
      <c r="B45" s="845" t="s">
        <v>1697</v>
      </c>
      <c r="C45" s="839" t="s">
        <v>1025</v>
      </c>
      <c r="D45" s="840" t="s">
        <v>754</v>
      </c>
      <c r="E45" s="840">
        <v>2022</v>
      </c>
      <c r="F45" s="840">
        <v>2022</v>
      </c>
      <c r="G45" s="840">
        <v>2022</v>
      </c>
      <c r="H45" s="842">
        <v>0</v>
      </c>
      <c r="I45" s="842">
        <v>0</v>
      </c>
      <c r="J45" s="842" t="s">
        <v>190</v>
      </c>
      <c r="K45" s="842">
        <v>0</v>
      </c>
      <c r="L45" s="842">
        <v>0</v>
      </c>
      <c r="M45" s="842" t="s">
        <v>190</v>
      </c>
      <c r="N45" s="842">
        <v>0</v>
      </c>
      <c r="O45" s="842">
        <v>1.0999999999999999E-2</v>
      </c>
      <c r="P45" s="842">
        <f>BX45</f>
        <v>27.3</v>
      </c>
      <c r="Q45" s="842">
        <f>CC45</f>
        <v>26.4</v>
      </c>
      <c r="R45" s="842">
        <v>0</v>
      </c>
      <c r="S45" s="842">
        <v>0</v>
      </c>
      <c r="T45" s="842">
        <v>0</v>
      </c>
      <c r="U45" s="842">
        <v>0</v>
      </c>
      <c r="V45" s="842">
        <v>0</v>
      </c>
      <c r="W45" s="842">
        <v>0</v>
      </c>
      <c r="X45" s="842">
        <v>0</v>
      </c>
      <c r="Y45" s="842">
        <v>0</v>
      </c>
      <c r="Z45" s="842">
        <v>0</v>
      </c>
      <c r="AA45" s="842">
        <v>0</v>
      </c>
      <c r="AB45" s="842">
        <v>0</v>
      </c>
      <c r="AC45" s="842">
        <v>0</v>
      </c>
      <c r="AD45" s="842">
        <v>0</v>
      </c>
      <c r="AE45" s="842">
        <f>SUM(AF45:AI45)</f>
        <v>0</v>
      </c>
      <c r="AF45" s="842"/>
      <c r="AG45" s="842"/>
      <c r="AH45" s="842">
        <v>0</v>
      </c>
      <c r="AI45" s="842"/>
      <c r="AJ45" s="842"/>
      <c r="AK45" s="842"/>
      <c r="AL45" s="842"/>
      <c r="AM45" s="842"/>
      <c r="AN45" s="842"/>
      <c r="AO45" s="842">
        <f>SUM(AP45:AS45)</f>
        <v>0</v>
      </c>
      <c r="AP45" s="842"/>
      <c r="AQ45" s="842"/>
      <c r="AR45" s="842">
        <v>0</v>
      </c>
      <c r="AS45" s="842"/>
      <c r="AT45" s="842">
        <f>SUM(AU45:AX45)</f>
        <v>7.5</v>
      </c>
      <c r="AU45" s="842"/>
      <c r="AV45" s="842"/>
      <c r="AW45" s="842">
        <v>7.5</v>
      </c>
      <c r="AX45" s="842"/>
      <c r="AY45" s="842"/>
      <c r="AZ45" s="842"/>
      <c r="BA45" s="842"/>
      <c r="BB45" s="842"/>
      <c r="BC45" s="842"/>
      <c r="BD45" s="842">
        <f>SUM(BE45:BH45)</f>
        <v>7.4</v>
      </c>
      <c r="BE45" s="842"/>
      <c r="BF45" s="842"/>
      <c r="BG45" s="842">
        <v>7.4</v>
      </c>
      <c r="BH45" s="842">
        <v>0</v>
      </c>
      <c r="BI45" s="842">
        <f>SUM(BJ45:BM45)</f>
        <v>19.8</v>
      </c>
      <c r="BJ45" s="842"/>
      <c r="BK45" s="842"/>
      <c r="BL45" s="842">
        <v>19.8</v>
      </c>
      <c r="BM45" s="842"/>
      <c r="BN45" s="842"/>
      <c r="BO45" s="842"/>
      <c r="BP45" s="842"/>
      <c r="BQ45" s="842"/>
      <c r="BR45" s="842"/>
      <c r="BS45" s="842">
        <f>SUM(BT45:BW45)</f>
        <v>19</v>
      </c>
      <c r="BT45" s="842"/>
      <c r="BU45" s="842"/>
      <c r="BV45" s="842">
        <v>19</v>
      </c>
      <c r="BW45" s="842"/>
      <c r="BX45" s="842">
        <f>SUM(BY45:CB45)</f>
        <v>27.3</v>
      </c>
      <c r="BY45" s="842">
        <f>BJ45+AU45+AF45</f>
        <v>0</v>
      </c>
      <c r="BZ45" s="842">
        <f>BK45+AV45+AG45</f>
        <v>0</v>
      </c>
      <c r="CA45" s="842">
        <f>BL45+AW45+AH45</f>
        <v>27.3</v>
      </c>
      <c r="CB45" s="842">
        <f>BM45+AX45+AI45</f>
        <v>0</v>
      </c>
      <c r="CC45" s="846">
        <f>SUM(CD45:CG45)</f>
        <v>26.4</v>
      </c>
      <c r="CD45" s="846"/>
      <c r="CE45" s="846"/>
      <c r="CF45" s="846">
        <f>BS45+BD45</f>
        <v>26.4</v>
      </c>
      <c r="CG45" s="846"/>
      <c r="CH45" s="846" t="s">
        <v>1817</v>
      </c>
    </row>
    <row r="46" spans="1:90" s="838" customFormat="1" ht="42" customHeight="1" x14ac:dyDescent="0.25">
      <c r="A46" s="833" t="s">
        <v>150</v>
      </c>
      <c r="B46" s="834" t="s">
        <v>1026</v>
      </c>
      <c r="C46" s="835" t="s">
        <v>93</v>
      </c>
      <c r="D46" s="836"/>
      <c r="E46" s="836"/>
      <c r="F46" s="836"/>
      <c r="G46" s="836"/>
      <c r="H46" s="837"/>
      <c r="I46" s="837"/>
      <c r="J46" s="837" t="s">
        <v>190</v>
      </c>
      <c r="K46" s="837"/>
      <c r="L46" s="837"/>
      <c r="M46" s="837"/>
      <c r="N46" s="837"/>
      <c r="O46" s="837"/>
      <c r="P46" s="837"/>
      <c r="Q46" s="837"/>
      <c r="R46" s="837">
        <v>0</v>
      </c>
      <c r="S46" s="837">
        <v>0</v>
      </c>
      <c r="T46" s="837">
        <v>0</v>
      </c>
      <c r="U46" s="837">
        <v>0</v>
      </c>
      <c r="V46" s="837">
        <v>0</v>
      </c>
      <c r="W46" s="837">
        <v>0</v>
      </c>
      <c r="X46" s="837">
        <v>0</v>
      </c>
      <c r="Y46" s="837">
        <v>0</v>
      </c>
      <c r="Z46" s="837">
        <v>0</v>
      </c>
      <c r="AA46" s="837">
        <v>0</v>
      </c>
      <c r="AB46" s="837">
        <v>0</v>
      </c>
      <c r="AC46" s="837">
        <v>0</v>
      </c>
      <c r="AD46" s="837">
        <v>0</v>
      </c>
      <c r="AE46" s="837">
        <v>0</v>
      </c>
      <c r="AF46" s="837"/>
      <c r="AG46" s="837"/>
      <c r="AH46" s="837"/>
      <c r="AI46" s="837"/>
      <c r="AJ46" s="837"/>
      <c r="AK46" s="837"/>
      <c r="AL46" s="837"/>
      <c r="AM46" s="837"/>
      <c r="AN46" s="837"/>
      <c r="AO46" s="837"/>
      <c r="AP46" s="837"/>
      <c r="AQ46" s="837"/>
      <c r="AR46" s="837"/>
      <c r="AS46" s="837"/>
      <c r="AT46" s="837"/>
      <c r="AU46" s="837"/>
      <c r="AV46" s="837"/>
      <c r="AW46" s="837"/>
      <c r="AX46" s="837"/>
      <c r="AY46" s="837"/>
      <c r="AZ46" s="837"/>
      <c r="BA46" s="837"/>
      <c r="BB46" s="837"/>
      <c r="BC46" s="837"/>
      <c r="BD46" s="837"/>
      <c r="BE46" s="837"/>
      <c r="BF46" s="837"/>
      <c r="BG46" s="837"/>
      <c r="BH46" s="837"/>
      <c r="BI46" s="837"/>
      <c r="BJ46" s="837"/>
      <c r="BK46" s="837"/>
      <c r="BL46" s="837"/>
      <c r="BM46" s="837"/>
      <c r="BN46" s="837"/>
      <c r="BO46" s="837"/>
      <c r="BP46" s="837"/>
      <c r="BQ46" s="837"/>
      <c r="BR46" s="837"/>
      <c r="BS46" s="837"/>
      <c r="BT46" s="837"/>
      <c r="BU46" s="837"/>
      <c r="BV46" s="837"/>
      <c r="BW46" s="837"/>
      <c r="BX46" s="837"/>
      <c r="BY46" s="837"/>
      <c r="BZ46" s="837"/>
      <c r="CA46" s="837"/>
      <c r="CB46" s="837"/>
      <c r="CC46" s="837"/>
      <c r="CD46" s="837"/>
      <c r="CE46" s="837"/>
      <c r="CF46" s="837"/>
      <c r="CG46" s="837"/>
      <c r="CH46" s="837" t="s">
        <v>190</v>
      </c>
    </row>
    <row r="47" spans="1:90" s="838" customFormat="1" ht="42" customHeight="1" x14ac:dyDescent="0.25">
      <c r="A47" s="833" t="s">
        <v>171</v>
      </c>
      <c r="B47" s="834" t="s">
        <v>174</v>
      </c>
      <c r="C47" s="835" t="s">
        <v>93</v>
      </c>
      <c r="D47" s="836"/>
      <c r="E47" s="836"/>
      <c r="F47" s="836"/>
      <c r="G47" s="836"/>
      <c r="H47" s="837">
        <f>SUBTOTAL(9,H48:H49)</f>
        <v>84.533000000000001</v>
      </c>
      <c r="I47" s="837">
        <f t="shared" ref="I47:CG47" si="109">SUBTOTAL(9,I48:I49)</f>
        <v>102.628</v>
      </c>
      <c r="J47" s="837">
        <f t="shared" si="109"/>
        <v>0</v>
      </c>
      <c r="K47" s="837">
        <f t="shared" si="109"/>
        <v>0</v>
      </c>
      <c r="L47" s="837">
        <f t="shared" si="109"/>
        <v>84.834000000000003</v>
      </c>
      <c r="M47" s="837">
        <f t="shared" si="109"/>
        <v>0</v>
      </c>
      <c r="N47" s="837">
        <f t="shared" si="109"/>
        <v>0</v>
      </c>
      <c r="O47" s="837">
        <f t="shared" si="109"/>
        <v>1.7189999999999999</v>
      </c>
      <c r="P47" s="837">
        <f t="shared" si="109"/>
        <v>102.628</v>
      </c>
      <c r="Q47" s="837">
        <f t="shared" si="109"/>
        <v>84.834000000000003</v>
      </c>
      <c r="R47" s="837">
        <f t="shared" si="109"/>
        <v>0</v>
      </c>
      <c r="S47" s="837">
        <f t="shared" si="109"/>
        <v>0</v>
      </c>
      <c r="T47" s="837">
        <f t="shared" si="109"/>
        <v>83.115000000000009</v>
      </c>
      <c r="U47" s="837">
        <f t="shared" si="109"/>
        <v>0</v>
      </c>
      <c r="V47" s="837">
        <f t="shared" si="109"/>
        <v>0</v>
      </c>
      <c r="W47" s="837">
        <f t="shared" si="109"/>
        <v>0</v>
      </c>
      <c r="X47" s="837">
        <f t="shared" si="109"/>
        <v>0</v>
      </c>
      <c r="Y47" s="837">
        <f t="shared" si="109"/>
        <v>0</v>
      </c>
      <c r="Z47" s="837">
        <f t="shared" si="109"/>
        <v>0.30299999999999999</v>
      </c>
      <c r="AA47" s="837">
        <f t="shared" si="109"/>
        <v>0</v>
      </c>
      <c r="AB47" s="837">
        <f t="shared" si="109"/>
        <v>0</v>
      </c>
      <c r="AC47" s="837">
        <f t="shared" si="109"/>
        <v>0.30299999999999999</v>
      </c>
      <c r="AD47" s="837">
        <f t="shared" si="109"/>
        <v>0</v>
      </c>
      <c r="AE47" s="837">
        <f t="shared" si="109"/>
        <v>17</v>
      </c>
      <c r="AF47" s="837">
        <f t="shared" si="109"/>
        <v>0</v>
      </c>
      <c r="AG47" s="837">
        <f t="shared" si="109"/>
        <v>0</v>
      </c>
      <c r="AH47" s="837">
        <f t="shared" si="109"/>
        <v>17</v>
      </c>
      <c r="AI47" s="837">
        <f t="shared" si="109"/>
        <v>0</v>
      </c>
      <c r="AJ47" s="837">
        <f t="shared" ref="AJ47" si="110">SUBTOTAL(9,AJ48:AJ49)</f>
        <v>0</v>
      </c>
      <c r="AK47" s="837">
        <f t="shared" ref="AK47" si="111">SUBTOTAL(9,AK48:AK49)</f>
        <v>0</v>
      </c>
      <c r="AL47" s="837">
        <f t="shared" ref="AL47" si="112">SUBTOTAL(9,AL48:AL49)</f>
        <v>0</v>
      </c>
      <c r="AM47" s="837">
        <f t="shared" ref="AM47" si="113">SUBTOTAL(9,AM48:AM49)</f>
        <v>0</v>
      </c>
      <c r="AN47" s="837">
        <f t="shared" ref="AN47" si="114">SUBTOTAL(9,AN48:AN49)</f>
        <v>0</v>
      </c>
      <c r="AO47" s="837">
        <f t="shared" ref="AO47" si="115">SUBTOTAL(9,AO48:AO49)</f>
        <v>0</v>
      </c>
      <c r="AP47" s="837">
        <f t="shared" ref="AP47" si="116">SUBTOTAL(9,AP48:AP49)</f>
        <v>0</v>
      </c>
      <c r="AQ47" s="837">
        <f t="shared" ref="AQ47" si="117">SUBTOTAL(9,AQ48:AQ49)</f>
        <v>0</v>
      </c>
      <c r="AR47" s="837">
        <f t="shared" ref="AR47" si="118">SUBTOTAL(9,AR48:AR49)</f>
        <v>0</v>
      </c>
      <c r="AS47" s="837">
        <f t="shared" ref="AS47" si="119">SUBTOTAL(9,AS48:AS49)</f>
        <v>0</v>
      </c>
      <c r="AT47" s="837">
        <f t="shared" ref="AT47" si="120">SUBTOTAL(9,AT48:AT49)</f>
        <v>30</v>
      </c>
      <c r="AU47" s="837">
        <f t="shared" ref="AU47" si="121">SUBTOTAL(9,AU48:AU49)</f>
        <v>0</v>
      </c>
      <c r="AV47" s="837">
        <f t="shared" ref="AV47" si="122">SUBTOTAL(9,AV48:AV49)</f>
        <v>0</v>
      </c>
      <c r="AW47" s="837">
        <f t="shared" ref="AW47" si="123">SUBTOTAL(9,AW48:AW49)</f>
        <v>30</v>
      </c>
      <c r="AX47" s="837">
        <f t="shared" ref="AX47" si="124">SUBTOTAL(9,AX48:AX49)</f>
        <v>0</v>
      </c>
      <c r="AY47" s="837">
        <f t="shared" ref="AY47" si="125">SUBTOTAL(9,AY48:AY49)</f>
        <v>0</v>
      </c>
      <c r="AZ47" s="837">
        <f t="shared" ref="AZ47" si="126">SUBTOTAL(9,AZ48:AZ49)</f>
        <v>0</v>
      </c>
      <c r="BA47" s="837">
        <f t="shared" ref="BA47" si="127">SUBTOTAL(9,BA48:BA49)</f>
        <v>0</v>
      </c>
      <c r="BB47" s="837">
        <f t="shared" ref="BB47" si="128">SUBTOTAL(9,BB48:BB49)</f>
        <v>0</v>
      </c>
      <c r="BC47" s="837">
        <f t="shared" ref="BC47" si="129">SUBTOTAL(9,BC48:BC49)</f>
        <v>0</v>
      </c>
      <c r="BD47" s="837">
        <f t="shared" ref="BD47" si="130">SUBTOTAL(9,BD48:BD49)</f>
        <v>30</v>
      </c>
      <c r="BE47" s="837">
        <f t="shared" ref="BE47" si="131">SUBTOTAL(9,BE48:BE49)</f>
        <v>0</v>
      </c>
      <c r="BF47" s="837">
        <f t="shared" ref="BF47" si="132">SUBTOTAL(9,BF48:BF49)</f>
        <v>0</v>
      </c>
      <c r="BG47" s="837">
        <f>SUBTOTAL(9,BG48:BG49)</f>
        <v>30</v>
      </c>
      <c r="BH47" s="837">
        <f t="shared" ref="BH47" si="133">SUBTOTAL(9,BH48:BH49)</f>
        <v>0</v>
      </c>
      <c r="BI47" s="837">
        <f t="shared" ref="BI47" si="134">SUBTOTAL(9,BI48:BI49)</f>
        <v>75.628</v>
      </c>
      <c r="BJ47" s="837">
        <f t="shared" ref="BJ47" si="135">SUBTOTAL(9,BJ48:BJ49)</f>
        <v>0</v>
      </c>
      <c r="BK47" s="837">
        <f t="shared" ref="BK47" si="136">SUBTOTAL(9,BK48:BK49)</f>
        <v>0</v>
      </c>
      <c r="BL47" s="837">
        <f t="shared" ref="BL47" si="137">SUBTOTAL(9,BL48:BL49)</f>
        <v>75.628</v>
      </c>
      <c r="BM47" s="837">
        <f t="shared" ref="BM47" si="138">SUBTOTAL(9,BM48:BM49)</f>
        <v>0</v>
      </c>
      <c r="BN47" s="837">
        <f t="shared" ref="BN47" si="139">SUBTOTAL(9,BN48:BN49)</f>
        <v>0</v>
      </c>
      <c r="BO47" s="837">
        <f t="shared" ref="BO47" si="140">SUBTOTAL(9,BO48:BO49)</f>
        <v>0</v>
      </c>
      <c r="BP47" s="837">
        <f t="shared" ref="BP47" si="141">SUBTOTAL(9,BP48:BP49)</f>
        <v>0</v>
      </c>
      <c r="BQ47" s="837">
        <f t="shared" ref="BQ47" si="142">SUBTOTAL(9,BQ48:BQ49)</f>
        <v>0</v>
      </c>
      <c r="BR47" s="837">
        <f t="shared" ref="BR47" si="143">SUBTOTAL(9,BR48:BR49)</f>
        <v>0</v>
      </c>
      <c r="BS47" s="837">
        <f t="shared" ref="BS47" si="144">SUBTOTAL(9,BS48:BS49)</f>
        <v>56.115000000000002</v>
      </c>
      <c r="BT47" s="837">
        <f t="shared" ref="BT47" si="145">SUBTOTAL(9,BT48:BT49)</f>
        <v>0</v>
      </c>
      <c r="BU47" s="837">
        <f t="shared" ref="BU47" si="146">SUBTOTAL(9,BU48:BU49)</f>
        <v>0</v>
      </c>
      <c r="BV47" s="837">
        <f t="shared" ref="BV47" si="147">SUBTOTAL(9,BV48:BV49)</f>
        <v>22</v>
      </c>
      <c r="BW47" s="837">
        <f t="shared" ref="BW47" si="148">SUBTOTAL(9,BW48:BW49)</f>
        <v>34.115000000000002</v>
      </c>
      <c r="BX47" s="837">
        <f t="shared" ref="BX47" si="149">SUBTOTAL(9,BX48:BX49)</f>
        <v>119.628</v>
      </c>
      <c r="BY47" s="837">
        <f t="shared" ref="BY47" si="150">SUBTOTAL(9,BY48:BY49)</f>
        <v>0</v>
      </c>
      <c r="BZ47" s="837">
        <f t="shared" ref="BZ47" si="151">SUBTOTAL(9,BZ48:BZ49)</f>
        <v>0</v>
      </c>
      <c r="CA47" s="837">
        <f t="shared" ref="CA47" si="152">SUBTOTAL(9,CA48:CA49)</f>
        <v>119.628</v>
      </c>
      <c r="CB47" s="837">
        <f t="shared" ref="CB47" si="153">SUBTOTAL(9,CB48:CB49)</f>
        <v>0</v>
      </c>
      <c r="CC47" s="837">
        <f t="shared" ref="CC47" si="154">SUBTOTAL(9,CC48:CC49)</f>
        <v>86.115000000000009</v>
      </c>
      <c r="CD47" s="837">
        <f t="shared" ref="CD47" si="155">SUBTOTAL(9,CD48:CD49)</f>
        <v>0</v>
      </c>
      <c r="CE47" s="837">
        <f t="shared" ref="CE47" si="156">SUBTOTAL(9,CE48:CE49)</f>
        <v>0</v>
      </c>
      <c r="CF47" s="837">
        <f t="shared" ref="CF47" si="157">SUBTOTAL(9,CF48:CF49)</f>
        <v>86.115000000000009</v>
      </c>
      <c r="CG47" s="837">
        <f t="shared" si="109"/>
        <v>0</v>
      </c>
      <c r="CH47" s="837" t="s">
        <v>190</v>
      </c>
    </row>
    <row r="48" spans="1:90" ht="33" customHeight="1" x14ac:dyDescent="0.25">
      <c r="A48" s="844" t="s">
        <v>171</v>
      </c>
      <c r="B48" s="845" t="s">
        <v>1027</v>
      </c>
      <c r="C48" s="839" t="s">
        <v>1028</v>
      </c>
      <c r="D48" s="840" t="s">
        <v>754</v>
      </c>
      <c r="E48" s="840">
        <v>2016</v>
      </c>
      <c r="F48" s="840">
        <v>2022</v>
      </c>
      <c r="G48" s="840">
        <v>2022</v>
      </c>
      <c r="H48" s="842">
        <v>84.533000000000001</v>
      </c>
      <c r="I48" s="842">
        <v>102.628</v>
      </c>
      <c r="J48" s="842" t="s">
        <v>1776</v>
      </c>
      <c r="K48" s="842">
        <v>0</v>
      </c>
      <c r="L48" s="842">
        <v>84.834000000000003</v>
      </c>
      <c r="M48" s="842" t="s">
        <v>1777</v>
      </c>
      <c r="N48" s="842">
        <v>0</v>
      </c>
      <c r="O48" s="842">
        <f>1.416+0.303</f>
        <v>1.7189999999999999</v>
      </c>
      <c r="P48" s="842">
        <v>102.628</v>
      </c>
      <c r="Q48" s="842">
        <v>84.834000000000003</v>
      </c>
      <c r="R48" s="842"/>
      <c r="S48" s="842"/>
      <c r="T48" s="842">
        <f>Q48-O48</f>
        <v>83.115000000000009</v>
      </c>
      <c r="U48" s="842"/>
      <c r="V48" s="842"/>
      <c r="W48" s="842"/>
      <c r="X48" s="842"/>
      <c r="Y48" s="842"/>
      <c r="Z48" s="842">
        <f>SUM(AA48:AD48)</f>
        <v>0.30299999999999999</v>
      </c>
      <c r="AA48" s="842"/>
      <c r="AB48" s="842"/>
      <c r="AC48" s="842">
        <v>0.30299999999999999</v>
      </c>
      <c r="AD48" s="842"/>
      <c r="AE48" s="842">
        <f>SUM(AF48:AI48)</f>
        <v>17</v>
      </c>
      <c r="AF48" s="842"/>
      <c r="AG48" s="842"/>
      <c r="AH48" s="842">
        <v>17</v>
      </c>
      <c r="AI48" s="842"/>
      <c r="AJ48" s="842">
        <f>SUM(AK48:AN48)</f>
        <v>0</v>
      </c>
      <c r="AK48" s="842"/>
      <c r="AL48" s="842"/>
      <c r="AM48" s="842"/>
      <c r="AN48" s="842"/>
      <c r="AO48" s="842">
        <v>0</v>
      </c>
      <c r="AP48" s="842"/>
      <c r="AQ48" s="842"/>
      <c r="AR48" s="842">
        <v>0</v>
      </c>
      <c r="AS48" s="842"/>
      <c r="AT48" s="842">
        <f>SUM(AU48:AX48)</f>
        <v>27</v>
      </c>
      <c r="AU48" s="842"/>
      <c r="AV48" s="842"/>
      <c r="AW48" s="842">
        <v>27</v>
      </c>
      <c r="AX48" s="842"/>
      <c r="AY48" s="842"/>
      <c r="AZ48" s="842"/>
      <c r="BA48" s="842"/>
      <c r="BB48" s="842"/>
      <c r="BC48" s="842"/>
      <c r="BD48" s="842">
        <v>27</v>
      </c>
      <c r="BE48" s="842"/>
      <c r="BF48" s="842"/>
      <c r="BG48" s="842">
        <v>27</v>
      </c>
      <c r="BH48" s="842"/>
      <c r="BI48" s="842">
        <f>SUM(BJ48:BM48)</f>
        <v>75.628</v>
      </c>
      <c r="BJ48" s="842"/>
      <c r="BK48" s="842"/>
      <c r="BL48" s="842">
        <v>75.628</v>
      </c>
      <c r="BM48" s="842"/>
      <c r="BN48" s="842"/>
      <c r="BO48" s="842"/>
      <c r="BP48" s="842"/>
      <c r="BQ48" s="842"/>
      <c r="BR48" s="842"/>
      <c r="BS48" s="842">
        <f>SUM(BT48:BW48)</f>
        <v>56.115000000000002</v>
      </c>
      <c r="BT48" s="842"/>
      <c r="BU48" s="842"/>
      <c r="BV48" s="842">
        <v>22</v>
      </c>
      <c r="BW48" s="842">
        <v>34.115000000000002</v>
      </c>
      <c r="BX48" s="842">
        <f>SUM(BY48:CB48)</f>
        <v>119.628</v>
      </c>
      <c r="BY48" s="842"/>
      <c r="BZ48" s="842"/>
      <c r="CA48" s="842">
        <f>BL48+AW48+AH48</f>
        <v>119.628</v>
      </c>
      <c r="CB48" s="842"/>
      <c r="CC48" s="846">
        <f>SUM(CD48:CG48)</f>
        <v>83.115000000000009</v>
      </c>
      <c r="CD48" s="846"/>
      <c r="CE48" s="846"/>
      <c r="CF48" s="846">
        <f>BS48+BD48</f>
        <v>83.115000000000009</v>
      </c>
      <c r="CG48" s="846"/>
      <c r="CH48" s="77" t="s">
        <v>1768</v>
      </c>
    </row>
    <row r="49" spans="1:86" ht="33" customHeight="1" x14ac:dyDescent="0.25">
      <c r="A49" s="844" t="s">
        <v>171</v>
      </c>
      <c r="B49" s="845" t="s">
        <v>1698</v>
      </c>
      <c r="C49" s="839" t="s">
        <v>1820</v>
      </c>
      <c r="D49" s="919" t="s">
        <v>754</v>
      </c>
      <c r="E49" s="919">
        <v>2021</v>
      </c>
      <c r="F49" s="919">
        <v>2021</v>
      </c>
      <c r="G49" s="919">
        <v>2021</v>
      </c>
      <c r="H49" s="842" t="s">
        <v>190</v>
      </c>
      <c r="I49" s="842" t="s">
        <v>190</v>
      </c>
      <c r="J49" s="842" t="s">
        <v>190</v>
      </c>
      <c r="K49" s="842" t="s">
        <v>190</v>
      </c>
      <c r="L49" s="842" t="s">
        <v>190</v>
      </c>
      <c r="M49" s="842" t="s">
        <v>190</v>
      </c>
      <c r="N49" s="842">
        <v>0</v>
      </c>
      <c r="O49" s="842">
        <v>0</v>
      </c>
      <c r="P49" s="842"/>
      <c r="Q49" s="842"/>
      <c r="R49" s="842"/>
      <c r="S49" s="842"/>
      <c r="T49" s="842"/>
      <c r="U49" s="842"/>
      <c r="V49" s="842"/>
      <c r="W49" s="842"/>
      <c r="X49" s="842"/>
      <c r="Y49" s="842"/>
      <c r="Z49" s="842"/>
      <c r="AA49" s="842"/>
      <c r="AB49" s="842"/>
      <c r="AC49" s="842"/>
      <c r="AD49" s="842"/>
      <c r="AE49" s="842">
        <v>0</v>
      </c>
      <c r="AF49" s="842"/>
      <c r="AG49" s="842"/>
      <c r="AH49" s="842">
        <v>0</v>
      </c>
      <c r="AI49" s="842"/>
      <c r="AJ49" s="842"/>
      <c r="AK49" s="842"/>
      <c r="AL49" s="842"/>
      <c r="AM49" s="842"/>
      <c r="AN49" s="842"/>
      <c r="AO49" s="842">
        <v>0</v>
      </c>
      <c r="AP49" s="842"/>
      <c r="AQ49" s="842"/>
      <c r="AR49" s="842">
        <v>0</v>
      </c>
      <c r="AS49" s="842"/>
      <c r="AT49" s="842">
        <f>SUM(AU49:AX49)</f>
        <v>3</v>
      </c>
      <c r="AU49" s="842"/>
      <c r="AV49" s="842"/>
      <c r="AW49" s="842">
        <v>3</v>
      </c>
      <c r="AX49" s="842"/>
      <c r="AY49" s="842"/>
      <c r="AZ49" s="842"/>
      <c r="BA49" s="842"/>
      <c r="BB49" s="842"/>
      <c r="BC49" s="842"/>
      <c r="BD49" s="842">
        <v>3</v>
      </c>
      <c r="BE49" s="842"/>
      <c r="BF49" s="842"/>
      <c r="BG49" s="842">
        <v>3</v>
      </c>
      <c r="BH49" s="842"/>
      <c r="BI49" s="842"/>
      <c r="BJ49" s="842"/>
      <c r="BK49" s="842"/>
      <c r="BL49" s="842"/>
      <c r="BM49" s="842"/>
      <c r="BN49" s="842"/>
      <c r="BO49" s="842"/>
      <c r="BP49" s="842"/>
      <c r="BQ49" s="842"/>
      <c r="BR49" s="842"/>
      <c r="BS49" s="842"/>
      <c r="BT49" s="842"/>
      <c r="BU49" s="842"/>
      <c r="BV49" s="842"/>
      <c r="BW49" s="842"/>
      <c r="BX49" s="842"/>
      <c r="BY49" s="842"/>
      <c r="BZ49" s="842"/>
      <c r="CA49" s="842"/>
      <c r="CB49" s="842"/>
      <c r="CC49" s="846">
        <f>SUM(CD49:CG49)</f>
        <v>3</v>
      </c>
      <c r="CD49" s="846"/>
      <c r="CE49" s="846"/>
      <c r="CF49" s="846">
        <f>BS49+BD49</f>
        <v>3</v>
      </c>
      <c r="CG49" s="846"/>
      <c r="CH49" s="846" t="s">
        <v>1818</v>
      </c>
    </row>
    <row r="50" spans="1:86" s="832" customFormat="1" ht="48" customHeight="1" x14ac:dyDescent="0.25">
      <c r="A50" s="827" t="s">
        <v>177</v>
      </c>
      <c r="B50" s="828" t="s">
        <v>1029</v>
      </c>
      <c r="C50" s="829" t="s">
        <v>93</v>
      </c>
      <c r="D50" s="830"/>
      <c r="E50" s="830"/>
      <c r="F50" s="830"/>
      <c r="G50" s="830"/>
      <c r="H50" s="831">
        <f>SUBTOTAL(9,H51:H61)</f>
        <v>18.12</v>
      </c>
      <c r="I50" s="831">
        <f>SUBTOTAL(9,I51:I61)</f>
        <v>145.87</v>
      </c>
      <c r="J50" s="831" t="s">
        <v>190</v>
      </c>
      <c r="K50" s="831">
        <f t="shared" ref="K50:X50" si="158">SUBTOTAL(9,K51:K61)</f>
        <v>23.42</v>
      </c>
      <c r="L50" s="831">
        <f t="shared" si="158"/>
        <v>139.50299999999999</v>
      </c>
      <c r="M50" s="831">
        <f t="shared" si="158"/>
        <v>0</v>
      </c>
      <c r="N50" s="831">
        <f t="shared" si="158"/>
        <v>0</v>
      </c>
      <c r="O50" s="831">
        <f t="shared" si="158"/>
        <v>7.1360000000000001</v>
      </c>
      <c r="P50" s="831">
        <f t="shared" si="158"/>
        <v>163.721</v>
      </c>
      <c r="Q50" s="831">
        <f t="shared" si="158"/>
        <v>150.84499999999997</v>
      </c>
      <c r="R50" s="831">
        <f t="shared" si="158"/>
        <v>0</v>
      </c>
      <c r="S50" s="831">
        <f t="shared" si="158"/>
        <v>0</v>
      </c>
      <c r="T50" s="831">
        <f t="shared" si="158"/>
        <v>135.9</v>
      </c>
      <c r="U50" s="831">
        <f t="shared" si="158"/>
        <v>8.7510000000000012</v>
      </c>
      <c r="V50" s="831">
        <f t="shared" si="158"/>
        <v>0</v>
      </c>
      <c r="W50" s="831">
        <f t="shared" si="158"/>
        <v>0</v>
      </c>
      <c r="X50" s="831">
        <f t="shared" si="158"/>
        <v>8.7510000000000012</v>
      </c>
      <c r="Y50" s="831">
        <f t="shared" ref="Y50:BF50" si="159">SUBTOTAL(9,Y51:Y62)</f>
        <v>0</v>
      </c>
      <c r="Z50" s="831">
        <f t="shared" si="159"/>
        <v>7.1350000000000007</v>
      </c>
      <c r="AA50" s="831">
        <f t="shared" si="159"/>
        <v>0</v>
      </c>
      <c r="AB50" s="831">
        <f t="shared" si="159"/>
        <v>0</v>
      </c>
      <c r="AC50" s="831">
        <f t="shared" si="159"/>
        <v>0.626</v>
      </c>
      <c r="AD50" s="831">
        <f t="shared" si="159"/>
        <v>6.5090000000000003</v>
      </c>
      <c r="AE50" s="831">
        <f t="shared" si="159"/>
        <v>2.242</v>
      </c>
      <c r="AF50" s="831">
        <f t="shared" si="159"/>
        <v>0</v>
      </c>
      <c r="AG50" s="831">
        <f t="shared" si="159"/>
        <v>0</v>
      </c>
      <c r="AH50" s="831">
        <f t="shared" si="159"/>
        <v>2.242</v>
      </c>
      <c r="AI50" s="831">
        <f t="shared" si="159"/>
        <v>0</v>
      </c>
      <c r="AJ50" s="831">
        <f t="shared" si="159"/>
        <v>0</v>
      </c>
      <c r="AK50" s="831">
        <f t="shared" si="159"/>
        <v>0</v>
      </c>
      <c r="AL50" s="831">
        <f t="shared" si="159"/>
        <v>0</v>
      </c>
      <c r="AM50" s="831">
        <f t="shared" si="159"/>
        <v>0</v>
      </c>
      <c r="AN50" s="831">
        <f t="shared" si="159"/>
        <v>0</v>
      </c>
      <c r="AO50" s="831">
        <f t="shared" si="159"/>
        <v>8.7510000000000012</v>
      </c>
      <c r="AP50" s="831">
        <f t="shared" si="159"/>
        <v>0</v>
      </c>
      <c r="AQ50" s="831">
        <f t="shared" si="159"/>
        <v>0</v>
      </c>
      <c r="AR50" s="831">
        <f t="shared" si="159"/>
        <v>8.7510000000000012</v>
      </c>
      <c r="AS50" s="831">
        <f t="shared" si="159"/>
        <v>0</v>
      </c>
      <c r="AT50" s="831">
        <f t="shared" si="159"/>
        <v>146.34</v>
      </c>
      <c r="AU50" s="831">
        <f t="shared" si="159"/>
        <v>0</v>
      </c>
      <c r="AV50" s="831">
        <f t="shared" si="159"/>
        <v>0</v>
      </c>
      <c r="AW50" s="831">
        <f t="shared" si="159"/>
        <v>146.34</v>
      </c>
      <c r="AX50" s="831">
        <f t="shared" si="159"/>
        <v>0</v>
      </c>
      <c r="AY50" s="831">
        <f t="shared" si="159"/>
        <v>0</v>
      </c>
      <c r="AZ50" s="831">
        <f t="shared" si="159"/>
        <v>0</v>
      </c>
      <c r="BA50" s="831">
        <f t="shared" si="159"/>
        <v>0</v>
      </c>
      <c r="BB50" s="831">
        <f t="shared" si="159"/>
        <v>0</v>
      </c>
      <c r="BC50" s="831">
        <f t="shared" si="159"/>
        <v>0</v>
      </c>
      <c r="BD50" s="831">
        <f t="shared" si="159"/>
        <v>127.27</v>
      </c>
      <c r="BE50" s="831">
        <f t="shared" si="159"/>
        <v>0</v>
      </c>
      <c r="BF50" s="831">
        <f t="shared" si="159"/>
        <v>0</v>
      </c>
      <c r="BG50" s="831">
        <f>SUBTOTAL(9,BG51:BG62)</f>
        <v>0.47</v>
      </c>
      <c r="BH50" s="831">
        <f t="shared" ref="BH50:CG50" si="160">SUBTOTAL(9,BH51:BH62)</f>
        <v>126.8</v>
      </c>
      <c r="BI50" s="831">
        <f t="shared" si="160"/>
        <v>9.1</v>
      </c>
      <c r="BJ50" s="831">
        <f t="shared" si="160"/>
        <v>0</v>
      </c>
      <c r="BK50" s="831">
        <f t="shared" si="160"/>
        <v>0</v>
      </c>
      <c r="BL50" s="831">
        <f t="shared" si="160"/>
        <v>9.1</v>
      </c>
      <c r="BM50" s="831">
        <f t="shared" si="160"/>
        <v>0</v>
      </c>
      <c r="BN50" s="831">
        <f t="shared" si="160"/>
        <v>0</v>
      </c>
      <c r="BO50" s="831">
        <f t="shared" si="160"/>
        <v>0</v>
      </c>
      <c r="BP50" s="831">
        <f t="shared" si="160"/>
        <v>0</v>
      </c>
      <c r="BQ50" s="831">
        <f t="shared" si="160"/>
        <v>0</v>
      </c>
      <c r="BR50" s="831">
        <f t="shared" si="160"/>
        <v>0</v>
      </c>
      <c r="BS50" s="831">
        <f t="shared" si="160"/>
        <v>9.1</v>
      </c>
      <c r="BT50" s="831">
        <f t="shared" si="160"/>
        <v>0</v>
      </c>
      <c r="BU50" s="831">
        <f t="shared" si="160"/>
        <v>0</v>
      </c>
      <c r="BV50" s="831">
        <f t="shared" si="160"/>
        <v>9.1</v>
      </c>
      <c r="BW50" s="831">
        <f t="shared" si="160"/>
        <v>0</v>
      </c>
      <c r="BX50" s="831">
        <f t="shared" si="160"/>
        <v>0</v>
      </c>
      <c r="BY50" s="831">
        <f t="shared" si="160"/>
        <v>0</v>
      </c>
      <c r="BZ50" s="831">
        <f t="shared" si="160"/>
        <v>0</v>
      </c>
      <c r="CA50" s="831">
        <f t="shared" si="160"/>
        <v>0</v>
      </c>
      <c r="CB50" s="831">
        <f t="shared" si="160"/>
        <v>0</v>
      </c>
      <c r="CC50" s="831">
        <f t="shared" si="160"/>
        <v>128.37</v>
      </c>
      <c r="CD50" s="831">
        <f t="shared" si="160"/>
        <v>0</v>
      </c>
      <c r="CE50" s="831">
        <f t="shared" si="160"/>
        <v>0</v>
      </c>
      <c r="CF50" s="831">
        <f t="shared" si="160"/>
        <v>1.57</v>
      </c>
      <c r="CG50" s="831">
        <f t="shared" si="160"/>
        <v>126.8</v>
      </c>
      <c r="CH50" s="831" t="s">
        <v>190</v>
      </c>
    </row>
    <row r="51" spans="1:86" s="838" customFormat="1" ht="42" customHeight="1" x14ac:dyDescent="0.25">
      <c r="A51" s="833" t="s">
        <v>179</v>
      </c>
      <c r="B51" s="834" t="s">
        <v>1030</v>
      </c>
      <c r="C51" s="835" t="s">
        <v>93</v>
      </c>
      <c r="D51" s="836"/>
      <c r="E51" s="836"/>
      <c r="F51" s="836"/>
      <c r="G51" s="836"/>
      <c r="H51" s="837">
        <f>SUBTOTAL(9,H52:H55)</f>
        <v>0</v>
      </c>
      <c r="I51" s="837">
        <f>SUBTOTAL(9,I52:I55)</f>
        <v>0</v>
      </c>
      <c r="J51" s="837" t="s">
        <v>190</v>
      </c>
      <c r="K51" s="837">
        <f t="shared" ref="K51:O51" si="161">SUBTOTAL(9,K52:K55)</f>
        <v>0</v>
      </c>
      <c r="L51" s="837">
        <f t="shared" si="161"/>
        <v>0</v>
      </c>
      <c r="M51" s="837">
        <f t="shared" si="161"/>
        <v>0</v>
      </c>
      <c r="N51" s="837">
        <f t="shared" si="161"/>
        <v>0</v>
      </c>
      <c r="O51" s="837">
        <f t="shared" si="161"/>
        <v>0.627</v>
      </c>
      <c r="P51" s="837">
        <f>SUBTOTAL(9,P52:P58)</f>
        <v>163.721</v>
      </c>
      <c r="Q51" s="837">
        <f t="shared" ref="Q51:CG51" si="162">SUBTOTAL(9,Q52:Q58)</f>
        <v>150.84499999999997</v>
      </c>
      <c r="R51" s="837">
        <f t="shared" si="162"/>
        <v>0</v>
      </c>
      <c r="S51" s="837">
        <f t="shared" si="162"/>
        <v>0</v>
      </c>
      <c r="T51" s="837">
        <f t="shared" si="162"/>
        <v>135.9</v>
      </c>
      <c r="U51" s="837">
        <f t="shared" si="162"/>
        <v>8.7510000000000012</v>
      </c>
      <c r="V51" s="837">
        <f t="shared" si="162"/>
        <v>0</v>
      </c>
      <c r="W51" s="837">
        <f t="shared" si="162"/>
        <v>0</v>
      </c>
      <c r="X51" s="837">
        <f t="shared" si="162"/>
        <v>8.7510000000000012</v>
      </c>
      <c r="Y51" s="837">
        <f t="shared" si="162"/>
        <v>0</v>
      </c>
      <c r="Z51" s="837">
        <f t="shared" si="162"/>
        <v>7.1350000000000007</v>
      </c>
      <c r="AA51" s="837">
        <f t="shared" si="162"/>
        <v>0</v>
      </c>
      <c r="AB51" s="837">
        <f t="shared" si="162"/>
        <v>0</v>
      </c>
      <c r="AC51" s="837">
        <f t="shared" si="162"/>
        <v>0.626</v>
      </c>
      <c r="AD51" s="837">
        <f t="shared" si="162"/>
        <v>6.5090000000000003</v>
      </c>
      <c r="AE51" s="837">
        <f t="shared" si="162"/>
        <v>2.242</v>
      </c>
      <c r="AF51" s="837">
        <f t="shared" si="162"/>
        <v>0</v>
      </c>
      <c r="AG51" s="837">
        <f t="shared" si="162"/>
        <v>0</v>
      </c>
      <c r="AH51" s="837">
        <f t="shared" si="162"/>
        <v>2.242</v>
      </c>
      <c r="AI51" s="837">
        <f t="shared" si="162"/>
        <v>0</v>
      </c>
      <c r="AJ51" s="837">
        <f t="shared" si="162"/>
        <v>0</v>
      </c>
      <c r="AK51" s="837">
        <f t="shared" si="162"/>
        <v>0</v>
      </c>
      <c r="AL51" s="837">
        <f t="shared" si="162"/>
        <v>0</v>
      </c>
      <c r="AM51" s="837">
        <f t="shared" si="162"/>
        <v>0</v>
      </c>
      <c r="AN51" s="837">
        <f t="shared" si="162"/>
        <v>0</v>
      </c>
      <c r="AO51" s="837">
        <f t="shared" si="162"/>
        <v>8.7510000000000012</v>
      </c>
      <c r="AP51" s="837">
        <f t="shared" si="162"/>
        <v>0</v>
      </c>
      <c r="AQ51" s="837">
        <f t="shared" si="162"/>
        <v>0</v>
      </c>
      <c r="AR51" s="837">
        <f t="shared" si="162"/>
        <v>8.7510000000000012</v>
      </c>
      <c r="AS51" s="837">
        <f t="shared" si="162"/>
        <v>0</v>
      </c>
      <c r="AT51" s="837">
        <f t="shared" si="162"/>
        <v>145.87</v>
      </c>
      <c r="AU51" s="837">
        <f t="shared" si="162"/>
        <v>0</v>
      </c>
      <c r="AV51" s="837">
        <f t="shared" si="162"/>
        <v>0</v>
      </c>
      <c r="AW51" s="837">
        <f t="shared" si="162"/>
        <v>145.87</v>
      </c>
      <c r="AX51" s="837">
        <f t="shared" si="162"/>
        <v>0</v>
      </c>
      <c r="AY51" s="837">
        <f t="shared" si="162"/>
        <v>0</v>
      </c>
      <c r="AZ51" s="837">
        <f t="shared" si="162"/>
        <v>0</v>
      </c>
      <c r="BA51" s="837">
        <f t="shared" si="162"/>
        <v>0</v>
      </c>
      <c r="BB51" s="837">
        <f t="shared" si="162"/>
        <v>0</v>
      </c>
      <c r="BC51" s="837">
        <f t="shared" si="162"/>
        <v>0</v>
      </c>
      <c r="BD51" s="837">
        <f t="shared" si="162"/>
        <v>126.8</v>
      </c>
      <c r="BE51" s="837">
        <f t="shared" si="162"/>
        <v>0</v>
      </c>
      <c r="BF51" s="837">
        <f t="shared" si="162"/>
        <v>0</v>
      </c>
      <c r="BG51" s="837">
        <f>SUBTOTAL(9,BG52:BG58)</f>
        <v>0</v>
      </c>
      <c r="BH51" s="837">
        <f t="shared" si="162"/>
        <v>126.8</v>
      </c>
      <c r="BI51" s="837">
        <f t="shared" si="162"/>
        <v>9.1</v>
      </c>
      <c r="BJ51" s="837">
        <f t="shared" si="162"/>
        <v>0</v>
      </c>
      <c r="BK51" s="837">
        <f t="shared" si="162"/>
        <v>0</v>
      </c>
      <c r="BL51" s="837">
        <f t="shared" si="162"/>
        <v>9.1</v>
      </c>
      <c r="BM51" s="837">
        <f t="shared" si="162"/>
        <v>0</v>
      </c>
      <c r="BN51" s="837">
        <f t="shared" si="162"/>
        <v>0</v>
      </c>
      <c r="BO51" s="837">
        <f t="shared" si="162"/>
        <v>0</v>
      </c>
      <c r="BP51" s="837">
        <f t="shared" si="162"/>
        <v>0</v>
      </c>
      <c r="BQ51" s="837">
        <f t="shared" si="162"/>
        <v>0</v>
      </c>
      <c r="BR51" s="837">
        <f t="shared" si="162"/>
        <v>0</v>
      </c>
      <c r="BS51" s="837">
        <f t="shared" si="162"/>
        <v>9.1</v>
      </c>
      <c r="BT51" s="837">
        <f t="shared" si="162"/>
        <v>0</v>
      </c>
      <c r="BU51" s="837">
        <f t="shared" si="162"/>
        <v>0</v>
      </c>
      <c r="BV51" s="837">
        <f t="shared" si="162"/>
        <v>9.1</v>
      </c>
      <c r="BW51" s="837">
        <f t="shared" si="162"/>
        <v>0</v>
      </c>
      <c r="BX51" s="837">
        <f t="shared" si="162"/>
        <v>0</v>
      </c>
      <c r="BY51" s="837">
        <f t="shared" si="162"/>
        <v>0</v>
      </c>
      <c r="BZ51" s="837">
        <f t="shared" si="162"/>
        <v>0</v>
      </c>
      <c r="CA51" s="837">
        <f t="shared" si="162"/>
        <v>0</v>
      </c>
      <c r="CB51" s="837">
        <f t="shared" si="162"/>
        <v>0</v>
      </c>
      <c r="CC51" s="837">
        <f t="shared" si="162"/>
        <v>127.89999999999999</v>
      </c>
      <c r="CD51" s="837">
        <f t="shared" si="162"/>
        <v>0</v>
      </c>
      <c r="CE51" s="837">
        <f t="shared" si="162"/>
        <v>0</v>
      </c>
      <c r="CF51" s="837">
        <f t="shared" si="162"/>
        <v>1.1000000000000001</v>
      </c>
      <c r="CG51" s="837">
        <f t="shared" si="162"/>
        <v>126.8</v>
      </c>
      <c r="CH51" s="837" t="s">
        <v>190</v>
      </c>
    </row>
    <row r="52" spans="1:86" ht="33" customHeight="1" x14ac:dyDescent="0.25">
      <c r="A52" s="844" t="s">
        <v>179</v>
      </c>
      <c r="B52" s="845" t="s">
        <v>1031</v>
      </c>
      <c r="C52" s="839" t="s">
        <v>1821</v>
      </c>
      <c r="D52" s="840" t="s">
        <v>285</v>
      </c>
      <c r="E52" s="840">
        <v>2020</v>
      </c>
      <c r="F52" s="840">
        <v>2020</v>
      </c>
      <c r="G52" s="840">
        <v>2020</v>
      </c>
      <c r="H52" s="842"/>
      <c r="I52" s="842"/>
      <c r="J52" s="842"/>
      <c r="K52" s="842"/>
      <c r="L52" s="842"/>
      <c r="M52" s="842"/>
      <c r="N52" s="842">
        <v>0</v>
      </c>
      <c r="O52" s="842">
        <v>0</v>
      </c>
      <c r="P52" s="842">
        <v>0.94199999999999995</v>
      </c>
      <c r="Q52" s="842">
        <v>0.94199999999999995</v>
      </c>
      <c r="R52" s="842"/>
      <c r="S52" s="842"/>
      <c r="T52" s="842">
        <v>0</v>
      </c>
      <c r="U52" s="842">
        <f>SUM(V52:Y52)</f>
        <v>0.94199999999999995</v>
      </c>
      <c r="V52" s="842"/>
      <c r="W52" s="842"/>
      <c r="X52" s="842">
        <v>0.94199999999999995</v>
      </c>
      <c r="Y52" s="842"/>
      <c r="Z52" s="842">
        <f>SUM(AA52:AD52)</f>
        <v>0</v>
      </c>
      <c r="AA52" s="842"/>
      <c r="AB52" s="842"/>
      <c r="AC52" s="842">
        <v>0</v>
      </c>
      <c r="AD52" s="842"/>
      <c r="AE52" s="842">
        <f>SUM(AF52:AI52)</f>
        <v>0.94199999999999995</v>
      </c>
      <c r="AF52" s="842"/>
      <c r="AG52" s="842"/>
      <c r="AH52" s="842">
        <f>P52</f>
        <v>0.94199999999999995</v>
      </c>
      <c r="AI52" s="842"/>
      <c r="AJ52" s="842">
        <f>SUM(AK52:AN52)</f>
        <v>0</v>
      </c>
      <c r="AK52" s="842"/>
      <c r="AL52" s="842"/>
      <c r="AM52" s="842"/>
      <c r="AN52" s="842"/>
      <c r="AO52" s="842">
        <f>SUM(AP52:AS52)</f>
        <v>0.94199999999999995</v>
      </c>
      <c r="AP52" s="842"/>
      <c r="AQ52" s="842"/>
      <c r="AR52" s="842">
        <v>0.94199999999999995</v>
      </c>
      <c r="AS52" s="842"/>
      <c r="AT52" s="842">
        <f>SUM(AU52:AX52)</f>
        <v>0</v>
      </c>
      <c r="AU52" s="842"/>
      <c r="AV52" s="842"/>
      <c r="AW52" s="842">
        <v>0</v>
      </c>
      <c r="AX52" s="842"/>
      <c r="AY52" s="842"/>
      <c r="AZ52" s="842"/>
      <c r="BA52" s="842"/>
      <c r="BB52" s="842"/>
      <c r="BC52" s="842"/>
      <c r="BD52" s="842">
        <f t="shared" ref="BD52:BD58" si="163">SUM(BE52:BH52)</f>
        <v>0</v>
      </c>
      <c r="BE52" s="842"/>
      <c r="BF52" s="842"/>
      <c r="BG52" s="842">
        <v>0</v>
      </c>
      <c r="BH52" s="842"/>
      <c r="BI52" s="842">
        <f t="shared" ref="BI52:BI58" si="164">SUM(BJ52:BM52)</f>
        <v>0</v>
      </c>
      <c r="BJ52" s="842"/>
      <c r="BK52" s="842"/>
      <c r="BL52" s="842"/>
      <c r="BM52" s="842"/>
      <c r="BN52" s="842"/>
      <c r="BO52" s="842"/>
      <c r="BP52" s="842"/>
      <c r="BQ52" s="842"/>
      <c r="BR52" s="842"/>
      <c r="BS52" s="842">
        <f t="shared" ref="BS52:BS58" si="165">SUM(BT52:BW52)</f>
        <v>0</v>
      </c>
      <c r="BT52" s="842"/>
      <c r="BU52" s="842"/>
      <c r="BV52" s="842"/>
      <c r="BW52" s="842"/>
      <c r="BX52" s="842">
        <f>SUM(BY52:CB52)</f>
        <v>0</v>
      </c>
      <c r="BY52" s="842"/>
      <c r="BZ52" s="842"/>
      <c r="CA52" s="842">
        <f>BL52+AW52</f>
        <v>0</v>
      </c>
      <c r="CB52" s="842"/>
      <c r="CC52" s="846">
        <f t="shared" ref="CC52:CC55" si="166">SUM(CD52:CG52)</f>
        <v>0</v>
      </c>
      <c r="CD52" s="846"/>
      <c r="CE52" s="846"/>
      <c r="CF52" s="846">
        <f>BS52+BD52</f>
        <v>0</v>
      </c>
      <c r="CG52" s="846"/>
      <c r="CH52" s="846" t="s">
        <v>1819</v>
      </c>
    </row>
    <row r="53" spans="1:86" ht="33" customHeight="1" x14ac:dyDescent="0.25">
      <c r="A53" s="844" t="s">
        <v>179</v>
      </c>
      <c r="B53" s="845" t="s">
        <v>1032</v>
      </c>
      <c r="C53" s="839" t="s">
        <v>1034</v>
      </c>
      <c r="D53" s="840" t="s">
        <v>285</v>
      </c>
      <c r="E53" s="840">
        <v>2020</v>
      </c>
      <c r="F53" s="840">
        <v>2020</v>
      </c>
      <c r="G53" s="840">
        <v>2020</v>
      </c>
      <c r="H53" s="842"/>
      <c r="I53" s="842"/>
      <c r="J53" s="842"/>
      <c r="K53" s="842"/>
      <c r="L53" s="842"/>
      <c r="M53" s="842"/>
      <c r="N53" s="842">
        <v>0</v>
      </c>
      <c r="O53" s="842">
        <v>0.45400000000000001</v>
      </c>
      <c r="P53" s="842">
        <v>0.5</v>
      </c>
      <c r="Q53" s="842">
        <v>0.5</v>
      </c>
      <c r="R53" s="842"/>
      <c r="S53" s="842"/>
      <c r="T53" s="842">
        <v>0</v>
      </c>
      <c r="U53" s="842">
        <f t="shared" ref="U53:U58" si="167">SUM(V53:Y53)</f>
        <v>0.5</v>
      </c>
      <c r="V53" s="842"/>
      <c r="W53" s="842"/>
      <c r="X53" s="842">
        <v>0.5</v>
      </c>
      <c r="Y53" s="842"/>
      <c r="Z53" s="842">
        <f t="shared" ref="Z53:Z58" si="168">SUM(AA53:AD53)</f>
        <v>0.45400000000000001</v>
      </c>
      <c r="AA53" s="842"/>
      <c r="AB53" s="842"/>
      <c r="AC53" s="842">
        <v>0.45400000000000001</v>
      </c>
      <c r="AD53" s="842"/>
      <c r="AE53" s="842">
        <f>SUM(AF53:AI53)</f>
        <v>0.5</v>
      </c>
      <c r="AF53" s="842"/>
      <c r="AG53" s="842"/>
      <c r="AH53" s="842">
        <f>P53</f>
        <v>0.5</v>
      </c>
      <c r="AI53" s="842"/>
      <c r="AJ53" s="842">
        <f>SUM(AK53:AN53)</f>
        <v>0</v>
      </c>
      <c r="AK53" s="842"/>
      <c r="AL53" s="842"/>
      <c r="AM53" s="842"/>
      <c r="AN53" s="842"/>
      <c r="AO53" s="842">
        <f t="shared" ref="AO53:AO58" si="169">SUM(AP53:AS53)</f>
        <v>0.5</v>
      </c>
      <c r="AP53" s="842"/>
      <c r="AQ53" s="842"/>
      <c r="AR53" s="842">
        <v>0.5</v>
      </c>
      <c r="AS53" s="842"/>
      <c r="AT53" s="842">
        <f t="shared" ref="AT53:AT58" si="170">SUM(AU53:AX53)</f>
        <v>0</v>
      </c>
      <c r="AU53" s="842"/>
      <c r="AV53" s="842"/>
      <c r="AW53" s="842">
        <v>0</v>
      </c>
      <c r="AX53" s="842"/>
      <c r="AY53" s="842"/>
      <c r="AZ53" s="842"/>
      <c r="BA53" s="842"/>
      <c r="BB53" s="842"/>
      <c r="BC53" s="842"/>
      <c r="BD53" s="842">
        <f t="shared" si="163"/>
        <v>0</v>
      </c>
      <c r="BE53" s="842"/>
      <c r="BF53" s="842"/>
      <c r="BG53" s="842">
        <v>0</v>
      </c>
      <c r="BH53" s="842"/>
      <c r="BI53" s="842">
        <f t="shared" si="164"/>
        <v>0</v>
      </c>
      <c r="BJ53" s="842"/>
      <c r="BK53" s="842"/>
      <c r="BL53" s="842"/>
      <c r="BM53" s="842"/>
      <c r="BN53" s="842"/>
      <c r="BO53" s="842"/>
      <c r="BP53" s="842"/>
      <c r="BQ53" s="842"/>
      <c r="BR53" s="842"/>
      <c r="BS53" s="842">
        <f t="shared" si="165"/>
        <v>0</v>
      </c>
      <c r="BT53" s="842"/>
      <c r="BU53" s="842"/>
      <c r="BV53" s="842"/>
      <c r="BW53" s="842"/>
      <c r="BX53" s="842">
        <f>SUM(BY53:CB53)</f>
        <v>0</v>
      </c>
      <c r="BY53" s="842"/>
      <c r="BZ53" s="842"/>
      <c r="CA53" s="842">
        <f>BL53+AW53</f>
        <v>0</v>
      </c>
      <c r="CB53" s="842"/>
      <c r="CC53" s="846">
        <f t="shared" si="166"/>
        <v>0</v>
      </c>
      <c r="CD53" s="846"/>
      <c r="CE53" s="846"/>
      <c r="CF53" s="846">
        <f>BS53+BD53</f>
        <v>0</v>
      </c>
      <c r="CG53" s="846"/>
      <c r="CH53" s="846" t="s">
        <v>1789</v>
      </c>
    </row>
    <row r="54" spans="1:86" ht="33" customHeight="1" x14ac:dyDescent="0.25">
      <c r="A54" s="844" t="s">
        <v>179</v>
      </c>
      <c r="B54" s="845" t="s">
        <v>1033</v>
      </c>
      <c r="C54" s="839" t="s">
        <v>1036</v>
      </c>
      <c r="D54" s="840" t="s">
        <v>285</v>
      </c>
      <c r="E54" s="840">
        <v>2020</v>
      </c>
      <c r="F54" s="840">
        <v>2020</v>
      </c>
      <c r="G54" s="840">
        <v>2020</v>
      </c>
      <c r="H54" s="842"/>
      <c r="I54" s="842"/>
      <c r="J54" s="842"/>
      <c r="K54" s="842"/>
      <c r="L54" s="842"/>
      <c r="M54" s="842"/>
      <c r="N54" s="842">
        <v>0</v>
      </c>
      <c r="O54" s="842">
        <v>0</v>
      </c>
      <c r="P54" s="842">
        <v>0.5</v>
      </c>
      <c r="Q54" s="842">
        <v>0.5</v>
      </c>
      <c r="R54" s="842"/>
      <c r="S54" s="842"/>
      <c r="T54" s="842">
        <v>0</v>
      </c>
      <c r="U54" s="842">
        <f t="shared" si="167"/>
        <v>0.5</v>
      </c>
      <c r="V54" s="842"/>
      <c r="W54" s="842"/>
      <c r="X54" s="842">
        <v>0.5</v>
      </c>
      <c r="Y54" s="842"/>
      <c r="Z54" s="842">
        <f t="shared" si="168"/>
        <v>0</v>
      </c>
      <c r="AA54" s="842"/>
      <c r="AB54" s="842"/>
      <c r="AC54" s="842">
        <v>0</v>
      </c>
      <c r="AD54" s="842"/>
      <c r="AE54" s="842">
        <f>SUM(AF54:AI54)</f>
        <v>0.5</v>
      </c>
      <c r="AF54" s="842"/>
      <c r="AG54" s="842"/>
      <c r="AH54" s="842">
        <f>P54</f>
        <v>0.5</v>
      </c>
      <c r="AI54" s="842"/>
      <c r="AJ54" s="842">
        <f>SUM(AK54:AN54)</f>
        <v>0</v>
      </c>
      <c r="AK54" s="842"/>
      <c r="AL54" s="842"/>
      <c r="AM54" s="842"/>
      <c r="AN54" s="842"/>
      <c r="AO54" s="842">
        <f t="shared" si="169"/>
        <v>0.5</v>
      </c>
      <c r="AP54" s="842"/>
      <c r="AQ54" s="842"/>
      <c r="AR54" s="842">
        <v>0.5</v>
      </c>
      <c r="AS54" s="842"/>
      <c r="AT54" s="842">
        <f t="shared" si="170"/>
        <v>0</v>
      </c>
      <c r="AU54" s="842"/>
      <c r="AV54" s="842"/>
      <c r="AW54" s="842">
        <v>0</v>
      </c>
      <c r="AX54" s="842"/>
      <c r="AY54" s="842"/>
      <c r="AZ54" s="842"/>
      <c r="BA54" s="842"/>
      <c r="BB54" s="842"/>
      <c r="BC54" s="842"/>
      <c r="BD54" s="842">
        <f t="shared" si="163"/>
        <v>0</v>
      </c>
      <c r="BE54" s="842"/>
      <c r="BF54" s="842"/>
      <c r="BG54" s="842">
        <v>0</v>
      </c>
      <c r="BH54" s="842"/>
      <c r="BI54" s="842">
        <f t="shared" si="164"/>
        <v>0</v>
      </c>
      <c r="BJ54" s="842"/>
      <c r="BK54" s="842"/>
      <c r="BL54" s="842"/>
      <c r="BM54" s="842"/>
      <c r="BN54" s="842"/>
      <c r="BO54" s="842"/>
      <c r="BP54" s="842"/>
      <c r="BQ54" s="842"/>
      <c r="BR54" s="842"/>
      <c r="BS54" s="842">
        <f t="shared" si="165"/>
        <v>0</v>
      </c>
      <c r="BT54" s="842"/>
      <c r="BU54" s="842"/>
      <c r="BV54" s="842"/>
      <c r="BW54" s="842"/>
      <c r="BX54" s="842">
        <f>SUM(BY54:CB54)</f>
        <v>0</v>
      </c>
      <c r="BY54" s="842"/>
      <c r="BZ54" s="842"/>
      <c r="CA54" s="842">
        <f>BL54+AW54</f>
        <v>0</v>
      </c>
      <c r="CB54" s="842"/>
      <c r="CC54" s="846">
        <f t="shared" si="166"/>
        <v>0</v>
      </c>
      <c r="CD54" s="846"/>
      <c r="CE54" s="846"/>
      <c r="CF54" s="846">
        <f>BS54+BD54</f>
        <v>0</v>
      </c>
      <c r="CG54" s="846"/>
      <c r="CH54" s="988" t="s">
        <v>1775</v>
      </c>
    </row>
    <row r="55" spans="1:86" ht="33" customHeight="1" x14ac:dyDescent="0.25">
      <c r="A55" s="844" t="s">
        <v>179</v>
      </c>
      <c r="B55" s="845" t="s">
        <v>1035</v>
      </c>
      <c r="C55" s="839" t="s">
        <v>1822</v>
      </c>
      <c r="D55" s="840" t="s">
        <v>285</v>
      </c>
      <c r="E55" s="840">
        <v>2020</v>
      </c>
      <c r="F55" s="840">
        <v>2020</v>
      </c>
      <c r="G55" s="840">
        <v>2020</v>
      </c>
      <c r="H55" s="842"/>
      <c r="I55" s="842"/>
      <c r="J55" s="842"/>
      <c r="K55" s="842"/>
      <c r="L55" s="842"/>
      <c r="M55" s="842"/>
      <c r="N55" s="842">
        <v>0</v>
      </c>
      <c r="O55" s="842">
        <v>0.17299999999999999</v>
      </c>
      <c r="P55" s="842">
        <v>0.3</v>
      </c>
      <c r="Q55" s="842">
        <v>0.3</v>
      </c>
      <c r="R55" s="842"/>
      <c r="S55" s="842"/>
      <c r="T55" s="842">
        <v>0</v>
      </c>
      <c r="U55" s="842">
        <f t="shared" si="167"/>
        <v>0.3</v>
      </c>
      <c r="V55" s="842"/>
      <c r="W55" s="842"/>
      <c r="X55" s="842">
        <v>0.3</v>
      </c>
      <c r="Y55" s="842"/>
      <c r="Z55" s="842">
        <f t="shared" si="168"/>
        <v>0.17199999999999999</v>
      </c>
      <c r="AA55" s="842"/>
      <c r="AB55" s="842"/>
      <c r="AC55" s="842">
        <v>0.17199999999999999</v>
      </c>
      <c r="AD55" s="842"/>
      <c r="AE55" s="842">
        <f>SUM(AF55:AI55)</f>
        <v>0.3</v>
      </c>
      <c r="AF55" s="842"/>
      <c r="AG55" s="842"/>
      <c r="AH55" s="842">
        <f>P55</f>
        <v>0.3</v>
      </c>
      <c r="AI55" s="842"/>
      <c r="AJ55" s="842">
        <f>SUM(AK55:AN55)</f>
        <v>0</v>
      </c>
      <c r="AK55" s="842"/>
      <c r="AL55" s="842"/>
      <c r="AM55" s="842"/>
      <c r="AN55" s="842"/>
      <c r="AO55" s="842">
        <f t="shared" si="169"/>
        <v>0.3</v>
      </c>
      <c r="AP55" s="842"/>
      <c r="AQ55" s="842"/>
      <c r="AR55" s="842">
        <v>0.3</v>
      </c>
      <c r="AS55" s="842"/>
      <c r="AT55" s="842">
        <f t="shared" si="170"/>
        <v>0</v>
      </c>
      <c r="AU55" s="842"/>
      <c r="AV55" s="842"/>
      <c r="AW55" s="842">
        <v>0</v>
      </c>
      <c r="AX55" s="842"/>
      <c r="AY55" s="842"/>
      <c r="AZ55" s="842"/>
      <c r="BA55" s="842"/>
      <c r="BB55" s="842"/>
      <c r="BC55" s="842"/>
      <c r="BD55" s="842">
        <f t="shared" si="163"/>
        <v>0</v>
      </c>
      <c r="BE55" s="842"/>
      <c r="BF55" s="842"/>
      <c r="BG55" s="842">
        <v>0</v>
      </c>
      <c r="BH55" s="842"/>
      <c r="BI55" s="842">
        <f t="shared" si="164"/>
        <v>0</v>
      </c>
      <c r="BJ55" s="842"/>
      <c r="BK55" s="842"/>
      <c r="BL55" s="842"/>
      <c r="BM55" s="842"/>
      <c r="BN55" s="842"/>
      <c r="BO55" s="842"/>
      <c r="BP55" s="842"/>
      <c r="BQ55" s="842"/>
      <c r="BR55" s="842"/>
      <c r="BS55" s="842">
        <f t="shared" si="165"/>
        <v>0</v>
      </c>
      <c r="BT55" s="842"/>
      <c r="BU55" s="842"/>
      <c r="BV55" s="842"/>
      <c r="BW55" s="842"/>
      <c r="BX55" s="842">
        <f>SUM(BY55:CB55)</f>
        <v>0</v>
      </c>
      <c r="BY55" s="842"/>
      <c r="BZ55" s="842"/>
      <c r="CA55" s="842">
        <f>BL55+AW55</f>
        <v>0</v>
      </c>
      <c r="CB55" s="842"/>
      <c r="CC55" s="846">
        <f t="shared" si="166"/>
        <v>0</v>
      </c>
      <c r="CD55" s="846"/>
      <c r="CE55" s="846"/>
      <c r="CF55" s="846">
        <f>BS55+BD55</f>
        <v>0</v>
      </c>
      <c r="CG55" s="846"/>
      <c r="CH55" s="846" t="s">
        <v>1789</v>
      </c>
    </row>
    <row r="56" spans="1:86" ht="33" customHeight="1" x14ac:dyDescent="0.25">
      <c r="A56" s="844" t="s">
        <v>179</v>
      </c>
      <c r="B56" s="845" t="s">
        <v>1699</v>
      </c>
      <c r="C56" s="839" t="s">
        <v>1823</v>
      </c>
      <c r="D56" s="919" t="s">
        <v>754</v>
      </c>
      <c r="E56" s="919">
        <v>2021</v>
      </c>
      <c r="F56" s="919">
        <v>2022</v>
      </c>
      <c r="G56" s="933">
        <v>2021</v>
      </c>
      <c r="H56" s="842">
        <v>18.12</v>
      </c>
      <c r="I56" s="842">
        <v>145.87</v>
      </c>
      <c r="J56" s="842" t="s">
        <v>1772</v>
      </c>
      <c r="K56" s="842">
        <v>23.42</v>
      </c>
      <c r="L56" s="842">
        <v>139.50299999999999</v>
      </c>
      <c r="M56" s="842" t="s">
        <v>1778</v>
      </c>
      <c r="N56" s="842">
        <v>0</v>
      </c>
      <c r="O56" s="842">
        <v>6.5090000000000003</v>
      </c>
      <c r="P56" s="842">
        <f>145.87+AO56</f>
        <v>152.37900000000002</v>
      </c>
      <c r="Q56" s="842">
        <v>139.50299999999999</v>
      </c>
      <c r="R56" s="842"/>
      <c r="S56" s="842"/>
      <c r="T56" s="842">
        <v>126.8</v>
      </c>
      <c r="U56" s="842">
        <f t="shared" si="167"/>
        <v>6.5090000000000003</v>
      </c>
      <c r="V56" s="842"/>
      <c r="W56" s="842"/>
      <c r="X56" s="842">
        <v>6.5090000000000003</v>
      </c>
      <c r="Y56" s="842"/>
      <c r="Z56" s="842">
        <f t="shared" si="168"/>
        <v>6.5090000000000003</v>
      </c>
      <c r="AA56" s="842"/>
      <c r="AB56" s="842"/>
      <c r="AC56" s="842"/>
      <c r="AD56" s="842">
        <v>6.5090000000000003</v>
      </c>
      <c r="AE56" s="842">
        <v>0</v>
      </c>
      <c r="AF56" s="842"/>
      <c r="AG56" s="842"/>
      <c r="AH56" s="842">
        <v>0</v>
      </c>
      <c r="AI56" s="842"/>
      <c r="AJ56" s="842"/>
      <c r="AK56" s="842"/>
      <c r="AL56" s="842"/>
      <c r="AM56" s="842"/>
      <c r="AN56" s="842"/>
      <c r="AO56" s="842">
        <f t="shared" si="169"/>
        <v>6.5090000000000003</v>
      </c>
      <c r="AP56" s="842"/>
      <c r="AQ56" s="842"/>
      <c r="AR56" s="842">
        <v>6.5090000000000003</v>
      </c>
      <c r="AS56" s="842"/>
      <c r="AT56" s="842">
        <f t="shared" si="170"/>
        <v>145.87</v>
      </c>
      <c r="AU56" s="842"/>
      <c r="AV56" s="842"/>
      <c r="AW56" s="842">
        <v>145.87</v>
      </c>
      <c r="AX56" s="842"/>
      <c r="AY56" s="842"/>
      <c r="AZ56" s="842"/>
      <c r="BA56" s="842"/>
      <c r="BB56" s="842"/>
      <c r="BC56" s="842"/>
      <c r="BD56" s="842">
        <f t="shared" si="163"/>
        <v>126.8</v>
      </c>
      <c r="BE56" s="842"/>
      <c r="BF56" s="842"/>
      <c r="BG56" s="842"/>
      <c r="BH56" s="842">
        <v>126.8</v>
      </c>
      <c r="BI56" s="842">
        <f t="shared" si="164"/>
        <v>0</v>
      </c>
      <c r="BJ56" s="842"/>
      <c r="BK56" s="842"/>
      <c r="BL56" s="842"/>
      <c r="BM56" s="842"/>
      <c r="BN56" s="842"/>
      <c r="BO56" s="842"/>
      <c r="BP56" s="842"/>
      <c r="BQ56" s="842"/>
      <c r="BR56" s="842"/>
      <c r="BS56" s="842">
        <f t="shared" si="165"/>
        <v>0</v>
      </c>
      <c r="BT56" s="842"/>
      <c r="BU56" s="842"/>
      <c r="BV56" s="842"/>
      <c r="BW56" s="842"/>
      <c r="BX56" s="842"/>
      <c r="BY56" s="842"/>
      <c r="BZ56" s="842"/>
      <c r="CA56" s="842"/>
      <c r="CB56" s="842"/>
      <c r="CC56" s="846">
        <f>SUM(CD56:CG56)</f>
        <v>126.8</v>
      </c>
      <c r="CD56" s="846"/>
      <c r="CE56" s="846"/>
      <c r="CF56" s="846">
        <v>0</v>
      </c>
      <c r="CG56" s="846">
        <f>BW56+BH56</f>
        <v>126.8</v>
      </c>
      <c r="CH56" s="846" t="s">
        <v>1769</v>
      </c>
    </row>
    <row r="57" spans="1:86" ht="33" customHeight="1" x14ac:dyDescent="0.25">
      <c r="A57" s="844" t="s">
        <v>179</v>
      </c>
      <c r="B57" s="845" t="s">
        <v>1700</v>
      </c>
      <c r="C57" s="839" t="s">
        <v>1824</v>
      </c>
      <c r="D57" s="919" t="s">
        <v>754</v>
      </c>
      <c r="E57" s="919">
        <v>2022</v>
      </c>
      <c r="F57" s="919">
        <v>2022</v>
      </c>
      <c r="G57" s="933">
        <v>2022</v>
      </c>
      <c r="H57" s="842"/>
      <c r="I57" s="842"/>
      <c r="J57" s="842"/>
      <c r="K57" s="842"/>
      <c r="L57" s="842"/>
      <c r="M57" s="842"/>
      <c r="N57" s="842">
        <v>0</v>
      </c>
      <c r="O57" s="842">
        <v>0</v>
      </c>
      <c r="P57" s="842">
        <v>8</v>
      </c>
      <c r="Q57" s="842">
        <v>8</v>
      </c>
      <c r="R57" s="842"/>
      <c r="S57" s="842"/>
      <c r="T57" s="842">
        <v>8</v>
      </c>
      <c r="U57" s="842">
        <f t="shared" si="167"/>
        <v>0</v>
      </c>
      <c r="V57" s="842"/>
      <c r="W57" s="842"/>
      <c r="X57" s="842">
        <v>0</v>
      </c>
      <c r="Y57" s="842"/>
      <c r="Z57" s="842">
        <f t="shared" si="168"/>
        <v>0</v>
      </c>
      <c r="AA57" s="842"/>
      <c r="AB57" s="842"/>
      <c r="AC57" s="842">
        <v>0</v>
      </c>
      <c r="AD57" s="842"/>
      <c r="AE57" s="842">
        <v>0</v>
      </c>
      <c r="AF57" s="842"/>
      <c r="AG57" s="842"/>
      <c r="AH57" s="842">
        <v>0</v>
      </c>
      <c r="AI57" s="842"/>
      <c r="AJ57" s="842"/>
      <c r="AK57" s="842"/>
      <c r="AL57" s="842"/>
      <c r="AM57" s="842"/>
      <c r="AN57" s="842"/>
      <c r="AO57" s="842">
        <f t="shared" si="169"/>
        <v>0</v>
      </c>
      <c r="AP57" s="842"/>
      <c r="AQ57" s="842"/>
      <c r="AR57" s="842">
        <v>0</v>
      </c>
      <c r="AS57" s="842"/>
      <c r="AT57" s="842">
        <f t="shared" si="170"/>
        <v>0</v>
      </c>
      <c r="AU57" s="842"/>
      <c r="AV57" s="842"/>
      <c r="AW57" s="842">
        <v>0</v>
      </c>
      <c r="AX57" s="842"/>
      <c r="AY57" s="842"/>
      <c r="AZ57" s="842"/>
      <c r="BA57" s="842"/>
      <c r="BB57" s="842"/>
      <c r="BC57" s="842"/>
      <c r="BD57" s="842">
        <f t="shared" si="163"/>
        <v>0</v>
      </c>
      <c r="BE57" s="842"/>
      <c r="BF57" s="842"/>
      <c r="BG57" s="842">
        <v>0</v>
      </c>
      <c r="BH57" s="842"/>
      <c r="BI57" s="842">
        <f t="shared" si="164"/>
        <v>8</v>
      </c>
      <c r="BJ57" s="842"/>
      <c r="BK57" s="842"/>
      <c r="BL57" s="842">
        <v>8</v>
      </c>
      <c r="BM57" s="842"/>
      <c r="BN57" s="842"/>
      <c r="BO57" s="842"/>
      <c r="BP57" s="842"/>
      <c r="BQ57" s="842"/>
      <c r="BR57" s="842"/>
      <c r="BS57" s="842">
        <f t="shared" si="165"/>
        <v>8</v>
      </c>
      <c r="BT57" s="842"/>
      <c r="BU57" s="842"/>
      <c r="BV57" s="842">
        <v>8</v>
      </c>
      <c r="BW57" s="842"/>
      <c r="BX57" s="842"/>
      <c r="BY57" s="842"/>
      <c r="BZ57" s="842"/>
      <c r="CA57" s="842"/>
      <c r="CB57" s="842"/>
      <c r="CC57" s="846">
        <f>SUM(CD57:CG57)</f>
        <v>0</v>
      </c>
      <c r="CD57" s="846"/>
      <c r="CE57" s="846"/>
      <c r="CF57" s="846"/>
      <c r="CG57" s="846">
        <f>BW57+BH57</f>
        <v>0</v>
      </c>
      <c r="CH57" s="846" t="s">
        <v>1818</v>
      </c>
    </row>
    <row r="58" spans="1:86" ht="33" customHeight="1" x14ac:dyDescent="0.25">
      <c r="A58" s="844" t="s">
        <v>179</v>
      </c>
      <c r="B58" s="845" t="s">
        <v>1701</v>
      </c>
      <c r="C58" s="839" t="s">
        <v>1825</v>
      </c>
      <c r="D58" s="919" t="s">
        <v>754</v>
      </c>
      <c r="E58" s="919">
        <v>2022</v>
      </c>
      <c r="F58" s="919">
        <v>2022</v>
      </c>
      <c r="G58" s="933">
        <v>2022</v>
      </c>
      <c r="H58" s="842"/>
      <c r="I58" s="842"/>
      <c r="J58" s="842"/>
      <c r="K58" s="842"/>
      <c r="L58" s="842"/>
      <c r="M58" s="842"/>
      <c r="N58" s="842">
        <v>0</v>
      </c>
      <c r="O58" s="842">
        <v>0</v>
      </c>
      <c r="P58" s="842">
        <v>1.1000000000000001</v>
      </c>
      <c r="Q58" s="842">
        <v>1.1000000000000001</v>
      </c>
      <c r="R58" s="842"/>
      <c r="S58" s="842"/>
      <c r="T58" s="842">
        <v>1.1000000000000001</v>
      </c>
      <c r="U58" s="842">
        <f t="shared" si="167"/>
        <v>0</v>
      </c>
      <c r="V58" s="842"/>
      <c r="W58" s="842"/>
      <c r="X58" s="842">
        <v>0</v>
      </c>
      <c r="Y58" s="842"/>
      <c r="Z58" s="842">
        <f t="shared" si="168"/>
        <v>0</v>
      </c>
      <c r="AA58" s="842"/>
      <c r="AB58" s="842"/>
      <c r="AC58" s="842">
        <v>0</v>
      </c>
      <c r="AD58" s="842"/>
      <c r="AE58" s="842">
        <v>0</v>
      </c>
      <c r="AF58" s="842"/>
      <c r="AG58" s="842"/>
      <c r="AH58" s="842">
        <v>0</v>
      </c>
      <c r="AI58" s="842"/>
      <c r="AJ58" s="842"/>
      <c r="AK58" s="842"/>
      <c r="AL58" s="842"/>
      <c r="AM58" s="842"/>
      <c r="AN58" s="842"/>
      <c r="AO58" s="842">
        <f t="shared" si="169"/>
        <v>0</v>
      </c>
      <c r="AP58" s="842"/>
      <c r="AQ58" s="842"/>
      <c r="AR58" s="842">
        <v>0</v>
      </c>
      <c r="AS58" s="842"/>
      <c r="AT58" s="842">
        <f t="shared" si="170"/>
        <v>0</v>
      </c>
      <c r="AU58" s="842"/>
      <c r="AV58" s="842"/>
      <c r="AW58" s="842">
        <v>0</v>
      </c>
      <c r="AX58" s="842"/>
      <c r="AY58" s="842"/>
      <c r="AZ58" s="842"/>
      <c r="BA58" s="842"/>
      <c r="BB58" s="842"/>
      <c r="BC58" s="842"/>
      <c r="BD58" s="842">
        <f t="shared" si="163"/>
        <v>0</v>
      </c>
      <c r="BE58" s="842"/>
      <c r="BF58" s="842"/>
      <c r="BG58" s="842">
        <v>0</v>
      </c>
      <c r="BH58" s="842"/>
      <c r="BI58" s="842">
        <f t="shared" si="164"/>
        <v>1.1000000000000001</v>
      </c>
      <c r="BJ58" s="842"/>
      <c r="BK58" s="842"/>
      <c r="BL58" s="842">
        <v>1.1000000000000001</v>
      </c>
      <c r="BM58" s="842"/>
      <c r="BN58" s="842"/>
      <c r="BO58" s="842"/>
      <c r="BP58" s="842"/>
      <c r="BQ58" s="842"/>
      <c r="BR58" s="842"/>
      <c r="BS58" s="842">
        <f t="shared" si="165"/>
        <v>1.1000000000000001</v>
      </c>
      <c r="BT58" s="842"/>
      <c r="BU58" s="842"/>
      <c r="BV58" s="842">
        <v>1.1000000000000001</v>
      </c>
      <c r="BW58" s="842"/>
      <c r="BX58" s="842"/>
      <c r="BY58" s="842"/>
      <c r="BZ58" s="842"/>
      <c r="CA58" s="842"/>
      <c r="CB58" s="842"/>
      <c r="CC58" s="846">
        <f>SUM(CD58:CG58)</f>
        <v>1.1000000000000001</v>
      </c>
      <c r="CD58" s="846"/>
      <c r="CE58" s="846"/>
      <c r="CF58" s="846">
        <f>BS58+BD58</f>
        <v>1.1000000000000001</v>
      </c>
      <c r="CG58" s="846"/>
      <c r="CH58" s="846" t="s">
        <v>1818</v>
      </c>
    </row>
    <row r="59" spans="1:86" s="838" customFormat="1" ht="42" customHeight="1" x14ac:dyDescent="0.25">
      <c r="A59" s="833" t="s">
        <v>181</v>
      </c>
      <c r="B59" s="834" t="s">
        <v>1037</v>
      </c>
      <c r="C59" s="835" t="s">
        <v>93</v>
      </c>
      <c r="D59" s="836"/>
      <c r="E59" s="836"/>
      <c r="F59" s="836"/>
      <c r="G59" s="836"/>
      <c r="H59" s="837"/>
      <c r="I59" s="837"/>
      <c r="J59" s="837" t="s">
        <v>190</v>
      </c>
      <c r="K59" s="837"/>
      <c r="L59" s="837"/>
      <c r="M59" s="837"/>
      <c r="N59" s="837"/>
      <c r="O59" s="837"/>
      <c r="P59" s="837"/>
      <c r="Q59" s="837"/>
      <c r="R59" s="837"/>
      <c r="S59" s="837"/>
      <c r="T59" s="837" t="s">
        <v>190</v>
      </c>
      <c r="U59" s="837" t="s">
        <v>190</v>
      </c>
      <c r="V59" s="837" t="s">
        <v>190</v>
      </c>
      <c r="W59" s="837" t="s">
        <v>190</v>
      </c>
      <c r="X59" s="837" t="s">
        <v>190</v>
      </c>
      <c r="Y59" s="837" t="s">
        <v>190</v>
      </c>
      <c r="Z59" s="837" t="s">
        <v>190</v>
      </c>
      <c r="AA59" s="837" t="s">
        <v>190</v>
      </c>
      <c r="AB59" s="837" t="s">
        <v>190</v>
      </c>
      <c r="AC59" s="837" t="s">
        <v>190</v>
      </c>
      <c r="AD59" s="837" t="s">
        <v>190</v>
      </c>
      <c r="AE59" s="837"/>
      <c r="AF59" s="837"/>
      <c r="AG59" s="837"/>
      <c r="AH59" s="837"/>
      <c r="AI59" s="837"/>
      <c r="AJ59" s="837"/>
      <c r="AK59" s="837"/>
      <c r="AL59" s="837"/>
      <c r="AM59" s="837"/>
      <c r="AN59" s="837"/>
      <c r="AO59" s="837"/>
      <c r="AP59" s="837"/>
      <c r="AQ59" s="837"/>
      <c r="AR59" s="837"/>
      <c r="AS59" s="837"/>
      <c r="AT59" s="837"/>
      <c r="AU59" s="837"/>
      <c r="AV59" s="837"/>
      <c r="AW59" s="837"/>
      <c r="AX59" s="837"/>
      <c r="AY59" s="837"/>
      <c r="AZ59" s="837"/>
      <c r="BA59" s="837"/>
      <c r="BB59" s="837"/>
      <c r="BC59" s="837"/>
      <c r="BD59" s="837"/>
      <c r="BE59" s="837"/>
      <c r="BF59" s="837"/>
      <c r="BG59" s="837"/>
      <c r="BH59" s="837"/>
      <c r="BI59" s="837"/>
      <c r="BJ59" s="837"/>
      <c r="BK59" s="837"/>
      <c r="BL59" s="837"/>
      <c r="BM59" s="837"/>
      <c r="BN59" s="837"/>
      <c r="BO59" s="837"/>
      <c r="BP59" s="837"/>
      <c r="BQ59" s="837"/>
      <c r="BR59" s="837"/>
      <c r="BS59" s="837"/>
      <c r="BT59" s="837"/>
      <c r="BU59" s="837"/>
      <c r="BV59" s="837"/>
      <c r="BW59" s="837"/>
      <c r="BX59" s="837"/>
      <c r="BY59" s="837"/>
      <c r="BZ59" s="837"/>
      <c r="CA59" s="837"/>
      <c r="CB59" s="837"/>
      <c r="CC59" s="837"/>
      <c r="CD59" s="837"/>
      <c r="CE59" s="837"/>
      <c r="CF59" s="837"/>
      <c r="CG59" s="837"/>
      <c r="CH59" s="837" t="s">
        <v>190</v>
      </c>
    </row>
    <row r="60" spans="1:86" s="838" customFormat="1" ht="42" customHeight="1" x14ac:dyDescent="0.25">
      <c r="A60" s="833" t="s">
        <v>1038</v>
      </c>
      <c r="B60" s="834" t="s">
        <v>1039</v>
      </c>
      <c r="C60" s="835" t="s">
        <v>93</v>
      </c>
      <c r="D60" s="836"/>
      <c r="E60" s="836"/>
      <c r="F60" s="836"/>
      <c r="G60" s="836"/>
      <c r="H60" s="837"/>
      <c r="I60" s="837"/>
      <c r="J60" s="837" t="s">
        <v>190</v>
      </c>
      <c r="K60" s="837"/>
      <c r="L60" s="837"/>
      <c r="M60" s="837"/>
      <c r="N60" s="837"/>
      <c r="O60" s="837"/>
      <c r="P60" s="837"/>
      <c r="Q60" s="837"/>
      <c r="R60" s="837" t="s">
        <v>190</v>
      </c>
      <c r="S60" s="837" t="s">
        <v>190</v>
      </c>
      <c r="T60" s="837" t="s">
        <v>190</v>
      </c>
      <c r="U60" s="837" t="s">
        <v>190</v>
      </c>
      <c r="V60" s="837" t="s">
        <v>190</v>
      </c>
      <c r="W60" s="837" t="s">
        <v>190</v>
      </c>
      <c r="X60" s="837" t="s">
        <v>190</v>
      </c>
      <c r="Y60" s="837" t="s">
        <v>190</v>
      </c>
      <c r="Z60" s="837" t="s">
        <v>190</v>
      </c>
      <c r="AA60" s="837" t="s">
        <v>190</v>
      </c>
      <c r="AB60" s="837" t="s">
        <v>190</v>
      </c>
      <c r="AC60" s="837" t="s">
        <v>190</v>
      </c>
      <c r="AD60" s="837" t="s">
        <v>190</v>
      </c>
      <c r="AE60" s="837"/>
      <c r="AF60" s="837"/>
      <c r="AG60" s="837"/>
      <c r="AH60" s="837"/>
      <c r="AI60" s="837"/>
      <c r="AJ60" s="837"/>
      <c r="AK60" s="837"/>
      <c r="AL60" s="837"/>
      <c r="AM60" s="837"/>
      <c r="AN60" s="837"/>
      <c r="AO60" s="837"/>
      <c r="AP60" s="837"/>
      <c r="AQ60" s="837"/>
      <c r="AR60" s="837"/>
      <c r="AS60" s="837"/>
      <c r="AT60" s="837"/>
      <c r="AU60" s="837"/>
      <c r="AV60" s="837"/>
      <c r="AW60" s="837"/>
      <c r="AX60" s="837"/>
      <c r="AY60" s="837"/>
      <c r="AZ60" s="837"/>
      <c r="BA60" s="837"/>
      <c r="BB60" s="837"/>
      <c r="BC60" s="837"/>
      <c r="BD60" s="837"/>
      <c r="BE60" s="837"/>
      <c r="BF60" s="837"/>
      <c r="BG60" s="837"/>
      <c r="BH60" s="837"/>
      <c r="BI60" s="837"/>
      <c r="BJ60" s="837"/>
      <c r="BK60" s="837"/>
      <c r="BL60" s="837"/>
      <c r="BM60" s="837"/>
      <c r="BN60" s="837"/>
      <c r="BO60" s="837"/>
      <c r="BP60" s="837"/>
      <c r="BQ60" s="837"/>
      <c r="BR60" s="837"/>
      <c r="BS60" s="837"/>
      <c r="BT60" s="837"/>
      <c r="BU60" s="837"/>
      <c r="BV60" s="837"/>
      <c r="BW60" s="837"/>
      <c r="BX60" s="837"/>
      <c r="BY60" s="837"/>
      <c r="BZ60" s="837"/>
      <c r="CA60" s="837"/>
      <c r="CB60" s="837"/>
      <c r="CC60" s="837"/>
      <c r="CD60" s="837"/>
      <c r="CE60" s="837"/>
      <c r="CF60" s="837"/>
      <c r="CG60" s="837"/>
      <c r="CH60" s="837" t="s">
        <v>190</v>
      </c>
    </row>
    <row r="61" spans="1:86" s="838" customFormat="1" ht="42" customHeight="1" x14ac:dyDescent="0.25">
      <c r="A61" s="833" t="s">
        <v>1040</v>
      </c>
      <c r="B61" s="834" t="s">
        <v>176</v>
      </c>
      <c r="C61" s="835" t="s">
        <v>93</v>
      </c>
      <c r="D61" s="836"/>
      <c r="E61" s="836"/>
      <c r="F61" s="836"/>
      <c r="G61" s="836"/>
      <c r="H61" s="837"/>
      <c r="I61" s="837"/>
      <c r="J61" s="837" t="s">
        <v>190</v>
      </c>
      <c r="K61" s="837"/>
      <c r="L61" s="837"/>
      <c r="M61" s="837"/>
      <c r="N61" s="837"/>
      <c r="O61" s="837"/>
      <c r="P61" s="837">
        <f t="shared" ref="P61:AD61" si="171">SUBTOTAL(9,P62)</f>
        <v>0.47</v>
      </c>
      <c r="Q61" s="837">
        <f t="shared" si="171"/>
        <v>0.47</v>
      </c>
      <c r="R61" s="837">
        <f t="shared" si="171"/>
        <v>0</v>
      </c>
      <c r="S61" s="837">
        <f t="shared" si="171"/>
        <v>0</v>
      </c>
      <c r="T61" s="837">
        <f t="shared" si="171"/>
        <v>0.47</v>
      </c>
      <c r="U61" s="837">
        <f t="shared" si="171"/>
        <v>0</v>
      </c>
      <c r="V61" s="837">
        <f t="shared" si="171"/>
        <v>0</v>
      </c>
      <c r="W61" s="837">
        <f t="shared" si="171"/>
        <v>0</v>
      </c>
      <c r="X61" s="837">
        <f t="shared" si="171"/>
        <v>0</v>
      </c>
      <c r="Y61" s="837">
        <f t="shared" si="171"/>
        <v>0</v>
      </c>
      <c r="Z61" s="837">
        <f t="shared" si="171"/>
        <v>0</v>
      </c>
      <c r="AA61" s="837">
        <f t="shared" si="171"/>
        <v>0</v>
      </c>
      <c r="AB61" s="837">
        <f t="shared" si="171"/>
        <v>0</v>
      </c>
      <c r="AC61" s="837">
        <f t="shared" si="171"/>
        <v>0</v>
      </c>
      <c r="AD61" s="837">
        <f t="shared" si="171"/>
        <v>0</v>
      </c>
      <c r="AE61" s="837">
        <f>SUBTOTAL(9,AE62)</f>
        <v>0</v>
      </c>
      <c r="AF61" s="837">
        <f t="shared" ref="AF61:AH61" si="172">SUBTOTAL(9,AF62)</f>
        <v>0</v>
      </c>
      <c r="AG61" s="837">
        <f t="shared" si="172"/>
        <v>0</v>
      </c>
      <c r="AH61" s="837">
        <f t="shared" si="172"/>
        <v>0</v>
      </c>
      <c r="AI61" s="837">
        <f>SUBTOTAL(9,AI62)</f>
        <v>0</v>
      </c>
      <c r="AJ61" s="837">
        <f t="shared" ref="AJ61:CG61" si="173">SUBTOTAL(9,AJ62)</f>
        <v>0</v>
      </c>
      <c r="AK61" s="837">
        <f t="shared" si="173"/>
        <v>0</v>
      </c>
      <c r="AL61" s="837">
        <f t="shared" si="173"/>
        <v>0</v>
      </c>
      <c r="AM61" s="837">
        <f t="shared" si="173"/>
        <v>0</v>
      </c>
      <c r="AN61" s="837">
        <f t="shared" si="173"/>
        <v>0</v>
      </c>
      <c r="AO61" s="837">
        <f t="shared" si="173"/>
        <v>0</v>
      </c>
      <c r="AP61" s="837">
        <f t="shared" si="173"/>
        <v>0</v>
      </c>
      <c r="AQ61" s="837">
        <f t="shared" si="173"/>
        <v>0</v>
      </c>
      <c r="AR61" s="837">
        <f t="shared" si="173"/>
        <v>0</v>
      </c>
      <c r="AS61" s="837">
        <f t="shared" si="173"/>
        <v>0</v>
      </c>
      <c r="AT61" s="837">
        <f t="shared" si="173"/>
        <v>0.47</v>
      </c>
      <c r="AU61" s="837">
        <f t="shared" si="173"/>
        <v>0</v>
      </c>
      <c r="AV61" s="837">
        <f t="shared" si="173"/>
        <v>0</v>
      </c>
      <c r="AW61" s="837">
        <f t="shared" si="173"/>
        <v>0.47</v>
      </c>
      <c r="AX61" s="837">
        <f t="shared" si="173"/>
        <v>0</v>
      </c>
      <c r="AY61" s="837">
        <f t="shared" si="173"/>
        <v>0</v>
      </c>
      <c r="AZ61" s="837">
        <f t="shared" si="173"/>
        <v>0</v>
      </c>
      <c r="BA61" s="837">
        <f t="shared" si="173"/>
        <v>0</v>
      </c>
      <c r="BB61" s="837">
        <f t="shared" si="173"/>
        <v>0</v>
      </c>
      <c r="BC61" s="837">
        <f t="shared" si="173"/>
        <v>0</v>
      </c>
      <c r="BD61" s="837">
        <f t="shared" si="173"/>
        <v>0.47</v>
      </c>
      <c r="BE61" s="837">
        <f t="shared" si="173"/>
        <v>0</v>
      </c>
      <c r="BF61" s="837">
        <f t="shared" si="173"/>
        <v>0</v>
      </c>
      <c r="BG61" s="837">
        <f>SUBTOTAL(9,BG62)</f>
        <v>0.47</v>
      </c>
      <c r="BH61" s="837">
        <f t="shared" si="173"/>
        <v>0</v>
      </c>
      <c r="BI61" s="837">
        <f t="shared" si="173"/>
        <v>0</v>
      </c>
      <c r="BJ61" s="837">
        <f t="shared" si="173"/>
        <v>0</v>
      </c>
      <c r="BK61" s="837">
        <f t="shared" si="173"/>
        <v>0</v>
      </c>
      <c r="BL61" s="837">
        <f t="shared" si="173"/>
        <v>0</v>
      </c>
      <c r="BM61" s="837">
        <f t="shared" si="173"/>
        <v>0</v>
      </c>
      <c r="BN61" s="837">
        <f t="shared" si="173"/>
        <v>0</v>
      </c>
      <c r="BO61" s="837">
        <f t="shared" si="173"/>
        <v>0</v>
      </c>
      <c r="BP61" s="837">
        <f t="shared" si="173"/>
        <v>0</v>
      </c>
      <c r="BQ61" s="837">
        <f t="shared" si="173"/>
        <v>0</v>
      </c>
      <c r="BR61" s="837">
        <f t="shared" si="173"/>
        <v>0</v>
      </c>
      <c r="BS61" s="837">
        <f t="shared" si="173"/>
        <v>0</v>
      </c>
      <c r="BT61" s="837">
        <f t="shared" si="173"/>
        <v>0</v>
      </c>
      <c r="BU61" s="837">
        <f t="shared" si="173"/>
        <v>0</v>
      </c>
      <c r="BV61" s="837">
        <f t="shared" si="173"/>
        <v>0</v>
      </c>
      <c r="BW61" s="837">
        <f t="shared" si="173"/>
        <v>0</v>
      </c>
      <c r="BX61" s="837">
        <f t="shared" si="173"/>
        <v>0</v>
      </c>
      <c r="BY61" s="837">
        <f t="shared" si="173"/>
        <v>0</v>
      </c>
      <c r="BZ61" s="837">
        <f t="shared" si="173"/>
        <v>0</v>
      </c>
      <c r="CA61" s="837">
        <f t="shared" si="173"/>
        <v>0</v>
      </c>
      <c r="CB61" s="837">
        <f t="shared" si="173"/>
        <v>0</v>
      </c>
      <c r="CC61" s="837">
        <f t="shared" si="173"/>
        <v>0.47</v>
      </c>
      <c r="CD61" s="837">
        <f t="shared" si="173"/>
        <v>0</v>
      </c>
      <c r="CE61" s="837">
        <f t="shared" si="173"/>
        <v>0</v>
      </c>
      <c r="CF61" s="837">
        <f t="shared" si="173"/>
        <v>0.47</v>
      </c>
      <c r="CG61" s="837">
        <f t="shared" si="173"/>
        <v>0</v>
      </c>
      <c r="CH61" s="837" t="s">
        <v>190</v>
      </c>
    </row>
    <row r="62" spans="1:86" s="843" customFormat="1" ht="33" customHeight="1" x14ac:dyDescent="0.25">
      <c r="A62" s="76" t="s">
        <v>1040</v>
      </c>
      <c r="B62" s="628" t="s">
        <v>1702</v>
      </c>
      <c r="C62" s="919" t="s">
        <v>1826</v>
      </c>
      <c r="D62" s="919" t="s">
        <v>754</v>
      </c>
      <c r="E62" s="919">
        <v>2021</v>
      </c>
      <c r="F62" s="919">
        <v>2021</v>
      </c>
      <c r="G62" s="933">
        <v>2021</v>
      </c>
      <c r="H62" s="842"/>
      <c r="I62" s="842"/>
      <c r="J62" s="842"/>
      <c r="K62" s="842"/>
      <c r="L62" s="842"/>
      <c r="M62" s="842"/>
      <c r="N62" s="842">
        <v>0</v>
      </c>
      <c r="O62" s="842">
        <v>0</v>
      </c>
      <c r="P62" s="842">
        <v>0.47</v>
      </c>
      <c r="Q62" s="842">
        <v>0.47</v>
      </c>
      <c r="R62" s="842"/>
      <c r="S62" s="842"/>
      <c r="T62" s="842">
        <v>0.47</v>
      </c>
      <c r="U62" s="842"/>
      <c r="V62" s="842"/>
      <c r="W62" s="842"/>
      <c r="X62" s="842"/>
      <c r="Y62" s="842"/>
      <c r="Z62" s="842">
        <f t="shared" ref="Z62" si="174">SUM(AA62:AD62)</f>
        <v>0</v>
      </c>
      <c r="AA62" s="842"/>
      <c r="AB62" s="842"/>
      <c r="AC62" s="842">
        <v>0</v>
      </c>
      <c r="AD62" s="842"/>
      <c r="AE62" s="842">
        <v>0</v>
      </c>
      <c r="AF62" s="842"/>
      <c r="AG62" s="842"/>
      <c r="AH62" s="842">
        <v>0</v>
      </c>
      <c r="AI62" s="842"/>
      <c r="AJ62" s="842"/>
      <c r="AK62" s="842"/>
      <c r="AL62" s="842"/>
      <c r="AM62" s="842"/>
      <c r="AN62" s="842"/>
      <c r="AO62" s="842">
        <f t="shared" ref="AO62" si="175">SUM(AP62:AS62)</f>
        <v>0</v>
      </c>
      <c r="AP62" s="842"/>
      <c r="AQ62" s="842"/>
      <c r="AR62" s="842">
        <v>0</v>
      </c>
      <c r="AS62" s="842"/>
      <c r="AT62" s="842">
        <f t="shared" ref="AT62" si="176">SUM(AU62:AX62)</f>
        <v>0.47</v>
      </c>
      <c r="AU62" s="842"/>
      <c r="AV62" s="842"/>
      <c r="AW62" s="842">
        <v>0.47</v>
      </c>
      <c r="AX62" s="842"/>
      <c r="AY62" s="842"/>
      <c r="AZ62" s="842"/>
      <c r="BA62" s="842"/>
      <c r="BB62" s="842"/>
      <c r="BC62" s="842"/>
      <c r="BD62" s="842">
        <v>0.47</v>
      </c>
      <c r="BE62" s="842"/>
      <c r="BF62" s="842"/>
      <c r="BG62" s="842">
        <v>0.47</v>
      </c>
      <c r="BH62" s="842"/>
      <c r="BI62" s="842">
        <v>0</v>
      </c>
      <c r="BJ62" s="842"/>
      <c r="BK62" s="842"/>
      <c r="BL62" s="842">
        <v>0</v>
      </c>
      <c r="BM62" s="842"/>
      <c r="BN62" s="842"/>
      <c r="BO62" s="842"/>
      <c r="BP62" s="842"/>
      <c r="BQ62" s="842"/>
      <c r="BR62" s="842"/>
      <c r="BS62" s="842">
        <v>0</v>
      </c>
      <c r="BT62" s="842"/>
      <c r="BU62" s="842"/>
      <c r="BV62" s="842">
        <v>0</v>
      </c>
      <c r="BW62" s="842"/>
      <c r="BX62" s="842">
        <v>0</v>
      </c>
      <c r="BY62" s="842"/>
      <c r="BZ62" s="842"/>
      <c r="CA62" s="842">
        <v>0</v>
      </c>
      <c r="CB62" s="842"/>
      <c r="CC62" s="842">
        <f>SUM(CD62:CG62)</f>
        <v>0.47</v>
      </c>
      <c r="CD62" s="842"/>
      <c r="CE62" s="842"/>
      <c r="CF62" s="842">
        <f>BS62+BD62+AO62</f>
        <v>0.47</v>
      </c>
      <c r="CG62" s="842"/>
      <c r="CH62" s="846" t="s">
        <v>1818</v>
      </c>
    </row>
    <row r="63" spans="1:86" s="832" customFormat="1" ht="48" customHeight="1" x14ac:dyDescent="0.25">
      <c r="A63" s="827" t="s">
        <v>183</v>
      </c>
      <c r="B63" s="828" t="s">
        <v>1041</v>
      </c>
      <c r="C63" s="829" t="s">
        <v>93</v>
      </c>
      <c r="D63" s="830"/>
      <c r="E63" s="830"/>
      <c r="F63" s="830"/>
      <c r="G63" s="830"/>
      <c r="H63" s="831">
        <f>SUBTOTAL(9,H64:H69)</f>
        <v>0</v>
      </c>
      <c r="I63" s="831">
        <f t="shared" ref="I63:CG63" si="177">SUBTOTAL(9,I64:I69)</f>
        <v>0</v>
      </c>
      <c r="J63" s="831" t="s">
        <v>190</v>
      </c>
      <c r="K63" s="831">
        <f t="shared" si="177"/>
        <v>0</v>
      </c>
      <c r="L63" s="831">
        <f t="shared" si="177"/>
        <v>0</v>
      </c>
      <c r="M63" s="831">
        <f t="shared" si="177"/>
        <v>0</v>
      </c>
      <c r="N63" s="831">
        <f t="shared" si="177"/>
        <v>0</v>
      </c>
      <c r="O63" s="831">
        <f t="shared" si="177"/>
        <v>0</v>
      </c>
      <c r="P63" s="831">
        <f t="shared" si="177"/>
        <v>0</v>
      </c>
      <c r="Q63" s="831">
        <f t="shared" si="177"/>
        <v>0</v>
      </c>
      <c r="R63" s="831">
        <f t="shared" si="177"/>
        <v>0</v>
      </c>
      <c r="S63" s="831">
        <f t="shared" si="177"/>
        <v>0</v>
      </c>
      <c r="T63" s="831">
        <f t="shared" si="177"/>
        <v>0</v>
      </c>
      <c r="U63" s="831">
        <f t="shared" si="177"/>
        <v>0</v>
      </c>
      <c r="V63" s="831">
        <f t="shared" si="177"/>
        <v>0</v>
      </c>
      <c r="W63" s="831">
        <f t="shared" si="177"/>
        <v>0</v>
      </c>
      <c r="X63" s="831">
        <f t="shared" si="177"/>
        <v>0</v>
      </c>
      <c r="Y63" s="831">
        <f t="shared" si="177"/>
        <v>0</v>
      </c>
      <c r="Z63" s="831">
        <f t="shared" si="177"/>
        <v>0</v>
      </c>
      <c r="AA63" s="831">
        <f t="shared" si="177"/>
        <v>0</v>
      </c>
      <c r="AB63" s="831">
        <f t="shared" si="177"/>
        <v>0</v>
      </c>
      <c r="AC63" s="831">
        <f t="shared" si="177"/>
        <v>0</v>
      </c>
      <c r="AD63" s="831">
        <f t="shared" si="177"/>
        <v>0</v>
      </c>
      <c r="AE63" s="831">
        <f t="shared" si="177"/>
        <v>0</v>
      </c>
      <c r="AF63" s="831">
        <f t="shared" si="177"/>
        <v>0</v>
      </c>
      <c r="AG63" s="831">
        <f t="shared" si="177"/>
        <v>0</v>
      </c>
      <c r="AH63" s="831">
        <f t="shared" si="177"/>
        <v>0</v>
      </c>
      <c r="AI63" s="831">
        <f t="shared" si="177"/>
        <v>0</v>
      </c>
      <c r="AJ63" s="831">
        <f t="shared" si="177"/>
        <v>0</v>
      </c>
      <c r="AK63" s="831">
        <f t="shared" si="177"/>
        <v>0</v>
      </c>
      <c r="AL63" s="831">
        <f t="shared" si="177"/>
        <v>0</v>
      </c>
      <c r="AM63" s="831">
        <f t="shared" si="177"/>
        <v>0</v>
      </c>
      <c r="AN63" s="831">
        <f t="shared" si="177"/>
        <v>0</v>
      </c>
      <c r="AO63" s="831">
        <f t="shared" si="177"/>
        <v>0</v>
      </c>
      <c r="AP63" s="831">
        <f t="shared" si="177"/>
        <v>0</v>
      </c>
      <c r="AQ63" s="831">
        <f t="shared" si="177"/>
        <v>0</v>
      </c>
      <c r="AR63" s="831">
        <f t="shared" si="177"/>
        <v>0</v>
      </c>
      <c r="AS63" s="831">
        <f t="shared" si="177"/>
        <v>0</v>
      </c>
      <c r="AT63" s="831">
        <f t="shared" si="177"/>
        <v>0</v>
      </c>
      <c r="AU63" s="831">
        <f t="shared" si="177"/>
        <v>0</v>
      </c>
      <c r="AV63" s="831">
        <f t="shared" si="177"/>
        <v>0</v>
      </c>
      <c r="AW63" s="831">
        <f t="shared" si="177"/>
        <v>0</v>
      </c>
      <c r="AX63" s="831">
        <f t="shared" si="177"/>
        <v>0</v>
      </c>
      <c r="AY63" s="831">
        <f t="shared" si="177"/>
        <v>0</v>
      </c>
      <c r="AZ63" s="831">
        <f t="shared" si="177"/>
        <v>0</v>
      </c>
      <c r="BA63" s="831">
        <f t="shared" si="177"/>
        <v>0</v>
      </c>
      <c r="BB63" s="831">
        <f t="shared" si="177"/>
        <v>0</v>
      </c>
      <c r="BC63" s="831">
        <f t="shared" si="177"/>
        <v>0</v>
      </c>
      <c r="BD63" s="831">
        <f t="shared" si="177"/>
        <v>0</v>
      </c>
      <c r="BE63" s="831">
        <f t="shared" si="177"/>
        <v>0</v>
      </c>
      <c r="BF63" s="831">
        <f t="shared" si="177"/>
        <v>0</v>
      </c>
      <c r="BG63" s="831">
        <f t="shared" si="177"/>
        <v>0</v>
      </c>
      <c r="BH63" s="831">
        <f t="shared" si="177"/>
        <v>0</v>
      </c>
      <c r="BI63" s="831">
        <f t="shared" si="177"/>
        <v>0</v>
      </c>
      <c r="BJ63" s="831">
        <f t="shared" si="177"/>
        <v>0</v>
      </c>
      <c r="BK63" s="831">
        <f t="shared" si="177"/>
        <v>0</v>
      </c>
      <c r="BL63" s="831">
        <f t="shared" si="177"/>
        <v>0</v>
      </c>
      <c r="BM63" s="831">
        <f t="shared" si="177"/>
        <v>0</v>
      </c>
      <c r="BN63" s="831">
        <f t="shared" si="177"/>
        <v>0</v>
      </c>
      <c r="BO63" s="831">
        <f t="shared" si="177"/>
        <v>0</v>
      </c>
      <c r="BP63" s="831">
        <f t="shared" si="177"/>
        <v>0</v>
      </c>
      <c r="BQ63" s="831">
        <f t="shared" si="177"/>
        <v>0</v>
      </c>
      <c r="BR63" s="831">
        <f t="shared" si="177"/>
        <v>0</v>
      </c>
      <c r="BS63" s="831">
        <f t="shared" si="177"/>
        <v>0</v>
      </c>
      <c r="BT63" s="831">
        <f t="shared" si="177"/>
        <v>0</v>
      </c>
      <c r="BU63" s="831">
        <f t="shared" si="177"/>
        <v>0</v>
      </c>
      <c r="BV63" s="831">
        <f t="shared" si="177"/>
        <v>0</v>
      </c>
      <c r="BW63" s="831">
        <f t="shared" si="177"/>
        <v>0</v>
      </c>
      <c r="BX63" s="831">
        <f t="shared" si="177"/>
        <v>0</v>
      </c>
      <c r="BY63" s="831">
        <f t="shared" si="177"/>
        <v>0</v>
      </c>
      <c r="BZ63" s="831">
        <f t="shared" si="177"/>
        <v>0</v>
      </c>
      <c r="CA63" s="831">
        <f t="shared" si="177"/>
        <v>0</v>
      </c>
      <c r="CB63" s="831">
        <f t="shared" si="177"/>
        <v>0</v>
      </c>
      <c r="CC63" s="831">
        <f t="shared" si="177"/>
        <v>0</v>
      </c>
      <c r="CD63" s="831">
        <f t="shared" si="177"/>
        <v>0</v>
      </c>
      <c r="CE63" s="831">
        <f t="shared" si="177"/>
        <v>0</v>
      </c>
      <c r="CF63" s="831">
        <f t="shared" si="177"/>
        <v>0</v>
      </c>
      <c r="CG63" s="831">
        <f t="shared" si="177"/>
        <v>0</v>
      </c>
      <c r="CH63" s="831" t="s">
        <v>190</v>
      </c>
    </row>
    <row r="64" spans="1:86" s="838" customFormat="1" ht="42" customHeight="1" x14ac:dyDescent="0.25">
      <c r="A64" s="833" t="s">
        <v>1042</v>
      </c>
      <c r="B64" s="834" t="s">
        <v>1043</v>
      </c>
      <c r="C64" s="835" t="s">
        <v>93</v>
      </c>
      <c r="D64" s="836"/>
      <c r="E64" s="836"/>
      <c r="F64" s="836"/>
      <c r="G64" s="836"/>
      <c r="H64" s="837"/>
      <c r="I64" s="837"/>
      <c r="J64" s="837" t="s">
        <v>190</v>
      </c>
      <c r="K64" s="837"/>
      <c r="L64" s="837"/>
      <c r="M64" s="837"/>
      <c r="N64" s="837"/>
      <c r="O64" s="837"/>
      <c r="P64" s="837"/>
      <c r="Q64" s="837"/>
      <c r="R64" s="837" t="s">
        <v>190</v>
      </c>
      <c r="S64" s="837" t="s">
        <v>190</v>
      </c>
      <c r="T64" s="837" t="s">
        <v>190</v>
      </c>
      <c r="U64" s="837" t="s">
        <v>190</v>
      </c>
      <c r="V64" s="837" t="s">
        <v>190</v>
      </c>
      <c r="W64" s="837" t="s">
        <v>190</v>
      </c>
      <c r="X64" s="837" t="s">
        <v>190</v>
      </c>
      <c r="Y64" s="837" t="s">
        <v>190</v>
      </c>
      <c r="Z64" s="837" t="s">
        <v>190</v>
      </c>
      <c r="AA64" s="837" t="s">
        <v>190</v>
      </c>
      <c r="AB64" s="837" t="s">
        <v>190</v>
      </c>
      <c r="AC64" s="837" t="s">
        <v>190</v>
      </c>
      <c r="AD64" s="837" t="s">
        <v>190</v>
      </c>
      <c r="AE64" s="837"/>
      <c r="AF64" s="837"/>
      <c r="AG64" s="837"/>
      <c r="AH64" s="837"/>
      <c r="AI64" s="837"/>
      <c r="AJ64" s="837"/>
      <c r="AK64" s="837"/>
      <c r="AL64" s="837"/>
      <c r="AM64" s="837"/>
      <c r="AN64" s="837"/>
      <c r="AO64" s="837"/>
      <c r="AP64" s="837"/>
      <c r="AQ64" s="837"/>
      <c r="AR64" s="837"/>
      <c r="AS64" s="837"/>
      <c r="AT64" s="837"/>
      <c r="AU64" s="837"/>
      <c r="AV64" s="837"/>
      <c r="AW64" s="837"/>
      <c r="AX64" s="837"/>
      <c r="AY64" s="837"/>
      <c r="AZ64" s="837"/>
      <c r="BA64" s="837"/>
      <c r="BB64" s="837"/>
      <c r="BC64" s="837"/>
      <c r="BD64" s="837"/>
      <c r="BE64" s="837"/>
      <c r="BF64" s="837"/>
      <c r="BG64" s="837"/>
      <c r="BH64" s="837"/>
      <c r="BI64" s="837"/>
      <c r="BJ64" s="837"/>
      <c r="BK64" s="837"/>
      <c r="BL64" s="837"/>
      <c r="BM64" s="837"/>
      <c r="BN64" s="837"/>
      <c r="BO64" s="837"/>
      <c r="BP64" s="837"/>
      <c r="BQ64" s="837"/>
      <c r="BR64" s="837"/>
      <c r="BS64" s="837"/>
      <c r="BT64" s="837"/>
      <c r="BU64" s="837"/>
      <c r="BV64" s="837"/>
      <c r="BW64" s="837"/>
      <c r="BX64" s="837"/>
      <c r="BY64" s="837"/>
      <c r="BZ64" s="837"/>
      <c r="CA64" s="837"/>
      <c r="CB64" s="837"/>
      <c r="CC64" s="837"/>
      <c r="CD64" s="837"/>
      <c r="CE64" s="837"/>
      <c r="CF64" s="837"/>
      <c r="CG64" s="837"/>
      <c r="CH64" s="837" t="s">
        <v>190</v>
      </c>
    </row>
    <row r="65" spans="1:86" s="838" customFormat="1" ht="42" customHeight="1" x14ac:dyDescent="0.25">
      <c r="A65" s="833" t="s">
        <v>1044</v>
      </c>
      <c r="B65" s="834" t="s">
        <v>1045</v>
      </c>
      <c r="C65" s="835" t="s">
        <v>93</v>
      </c>
      <c r="D65" s="836"/>
      <c r="E65" s="836"/>
      <c r="F65" s="836"/>
      <c r="G65" s="836"/>
      <c r="H65" s="837"/>
      <c r="I65" s="837"/>
      <c r="J65" s="837" t="s">
        <v>190</v>
      </c>
      <c r="K65" s="837"/>
      <c r="L65" s="837"/>
      <c r="M65" s="837"/>
      <c r="N65" s="837"/>
      <c r="O65" s="837"/>
      <c r="P65" s="837"/>
      <c r="Q65" s="837"/>
      <c r="R65" s="837" t="s">
        <v>190</v>
      </c>
      <c r="S65" s="837" t="s">
        <v>190</v>
      </c>
      <c r="T65" s="837" t="s">
        <v>190</v>
      </c>
      <c r="U65" s="837" t="s">
        <v>190</v>
      </c>
      <c r="V65" s="837" t="s">
        <v>190</v>
      </c>
      <c r="W65" s="837" t="s">
        <v>190</v>
      </c>
      <c r="X65" s="837" t="s">
        <v>190</v>
      </c>
      <c r="Y65" s="837" t="s">
        <v>190</v>
      </c>
      <c r="Z65" s="837" t="s">
        <v>190</v>
      </c>
      <c r="AA65" s="837" t="s">
        <v>190</v>
      </c>
      <c r="AB65" s="837" t="s">
        <v>190</v>
      </c>
      <c r="AC65" s="837" t="s">
        <v>190</v>
      </c>
      <c r="AD65" s="837" t="s">
        <v>190</v>
      </c>
      <c r="AE65" s="837"/>
      <c r="AF65" s="837"/>
      <c r="AG65" s="837"/>
      <c r="AH65" s="837"/>
      <c r="AI65" s="837"/>
      <c r="AJ65" s="837"/>
      <c r="AK65" s="837"/>
      <c r="AL65" s="837"/>
      <c r="AM65" s="837"/>
      <c r="AN65" s="837"/>
      <c r="AO65" s="837"/>
      <c r="AP65" s="837"/>
      <c r="AQ65" s="837"/>
      <c r="AR65" s="837"/>
      <c r="AS65" s="837"/>
      <c r="AT65" s="837"/>
      <c r="AU65" s="837"/>
      <c r="AV65" s="837"/>
      <c r="AW65" s="837"/>
      <c r="AX65" s="837"/>
      <c r="AY65" s="837"/>
      <c r="AZ65" s="837"/>
      <c r="BA65" s="837"/>
      <c r="BB65" s="837"/>
      <c r="BC65" s="837"/>
      <c r="BD65" s="837"/>
      <c r="BE65" s="837"/>
      <c r="BF65" s="837"/>
      <c r="BG65" s="837"/>
      <c r="BH65" s="837"/>
      <c r="BI65" s="837"/>
      <c r="BJ65" s="837"/>
      <c r="BK65" s="837"/>
      <c r="BL65" s="837"/>
      <c r="BM65" s="837"/>
      <c r="BN65" s="837"/>
      <c r="BO65" s="837"/>
      <c r="BP65" s="837"/>
      <c r="BQ65" s="837"/>
      <c r="BR65" s="837"/>
      <c r="BS65" s="837"/>
      <c r="BT65" s="837"/>
      <c r="BU65" s="837"/>
      <c r="BV65" s="837"/>
      <c r="BW65" s="837"/>
      <c r="BX65" s="837"/>
      <c r="BY65" s="837"/>
      <c r="BZ65" s="837"/>
      <c r="CA65" s="837"/>
      <c r="CB65" s="837"/>
      <c r="CC65" s="837"/>
      <c r="CD65" s="837"/>
      <c r="CE65" s="837"/>
      <c r="CF65" s="837"/>
      <c r="CG65" s="837"/>
      <c r="CH65" s="837" t="s">
        <v>190</v>
      </c>
    </row>
    <row r="66" spans="1:86" s="838" customFormat="1" ht="42" customHeight="1" x14ac:dyDescent="0.25">
      <c r="A66" s="833" t="s">
        <v>1046</v>
      </c>
      <c r="B66" s="834" t="s">
        <v>1047</v>
      </c>
      <c r="C66" s="835" t="s">
        <v>93</v>
      </c>
      <c r="D66" s="836"/>
      <c r="E66" s="836"/>
      <c r="F66" s="836"/>
      <c r="G66" s="836"/>
      <c r="H66" s="837"/>
      <c r="I66" s="837"/>
      <c r="J66" s="837" t="s">
        <v>190</v>
      </c>
      <c r="K66" s="837"/>
      <c r="L66" s="837"/>
      <c r="M66" s="837"/>
      <c r="N66" s="837"/>
      <c r="O66" s="837"/>
      <c r="P66" s="837"/>
      <c r="Q66" s="837"/>
      <c r="R66" s="837" t="s">
        <v>190</v>
      </c>
      <c r="S66" s="837" t="s">
        <v>190</v>
      </c>
      <c r="T66" s="837" t="s">
        <v>190</v>
      </c>
      <c r="U66" s="837" t="s">
        <v>190</v>
      </c>
      <c r="V66" s="837" t="s">
        <v>190</v>
      </c>
      <c r="W66" s="837" t="s">
        <v>190</v>
      </c>
      <c r="X66" s="837" t="s">
        <v>190</v>
      </c>
      <c r="Y66" s="837" t="s">
        <v>190</v>
      </c>
      <c r="Z66" s="837" t="s">
        <v>190</v>
      </c>
      <c r="AA66" s="837" t="s">
        <v>190</v>
      </c>
      <c r="AB66" s="837" t="s">
        <v>190</v>
      </c>
      <c r="AC66" s="837" t="s">
        <v>190</v>
      </c>
      <c r="AD66" s="837" t="s">
        <v>190</v>
      </c>
      <c r="AE66" s="837"/>
      <c r="AF66" s="837"/>
      <c r="AG66" s="837"/>
      <c r="AH66" s="837"/>
      <c r="AI66" s="837"/>
      <c r="AJ66" s="837"/>
      <c r="AK66" s="837"/>
      <c r="AL66" s="837"/>
      <c r="AM66" s="837"/>
      <c r="AN66" s="837"/>
      <c r="AO66" s="837"/>
      <c r="AP66" s="837"/>
      <c r="AQ66" s="837"/>
      <c r="AR66" s="837"/>
      <c r="AS66" s="837"/>
      <c r="AT66" s="837"/>
      <c r="AU66" s="837"/>
      <c r="AV66" s="837"/>
      <c r="AW66" s="837"/>
      <c r="AX66" s="837"/>
      <c r="AY66" s="837"/>
      <c r="AZ66" s="837"/>
      <c r="BA66" s="837"/>
      <c r="BB66" s="837"/>
      <c r="BC66" s="837"/>
      <c r="BD66" s="837"/>
      <c r="BE66" s="837"/>
      <c r="BF66" s="837"/>
      <c r="BG66" s="837"/>
      <c r="BH66" s="837"/>
      <c r="BI66" s="837"/>
      <c r="BJ66" s="837"/>
      <c r="BK66" s="837"/>
      <c r="BL66" s="837"/>
      <c r="BM66" s="837"/>
      <c r="BN66" s="837"/>
      <c r="BO66" s="837"/>
      <c r="BP66" s="837"/>
      <c r="BQ66" s="837"/>
      <c r="BR66" s="837"/>
      <c r="BS66" s="837"/>
      <c r="BT66" s="837"/>
      <c r="BU66" s="837"/>
      <c r="BV66" s="837"/>
      <c r="BW66" s="837"/>
      <c r="BX66" s="837"/>
      <c r="BY66" s="837"/>
      <c r="BZ66" s="837"/>
      <c r="CA66" s="837"/>
      <c r="CB66" s="837"/>
      <c r="CC66" s="837"/>
      <c r="CD66" s="837"/>
      <c r="CE66" s="837"/>
      <c r="CF66" s="837"/>
      <c r="CG66" s="837"/>
      <c r="CH66" s="837" t="s">
        <v>190</v>
      </c>
    </row>
    <row r="67" spans="1:86" s="838" customFormat="1" ht="42" customHeight="1" x14ac:dyDescent="0.25">
      <c r="A67" s="833" t="s">
        <v>1048</v>
      </c>
      <c r="B67" s="834" t="s">
        <v>1043</v>
      </c>
      <c r="C67" s="835" t="s">
        <v>93</v>
      </c>
      <c r="D67" s="836"/>
      <c r="E67" s="836"/>
      <c r="F67" s="836"/>
      <c r="G67" s="836"/>
      <c r="H67" s="837"/>
      <c r="I67" s="837"/>
      <c r="J67" s="837" t="s">
        <v>190</v>
      </c>
      <c r="K67" s="837"/>
      <c r="L67" s="837"/>
      <c r="M67" s="837"/>
      <c r="N67" s="837"/>
      <c r="O67" s="837"/>
      <c r="P67" s="837"/>
      <c r="Q67" s="837"/>
      <c r="R67" s="837" t="s">
        <v>190</v>
      </c>
      <c r="S67" s="837" t="s">
        <v>190</v>
      </c>
      <c r="T67" s="837" t="s">
        <v>190</v>
      </c>
      <c r="U67" s="837" t="s">
        <v>190</v>
      </c>
      <c r="V67" s="837" t="s">
        <v>190</v>
      </c>
      <c r="W67" s="837" t="s">
        <v>190</v>
      </c>
      <c r="X67" s="837" t="s">
        <v>190</v>
      </c>
      <c r="Y67" s="837" t="s">
        <v>190</v>
      </c>
      <c r="Z67" s="837" t="s">
        <v>190</v>
      </c>
      <c r="AA67" s="837" t="s">
        <v>190</v>
      </c>
      <c r="AB67" s="837" t="s">
        <v>190</v>
      </c>
      <c r="AC67" s="837" t="s">
        <v>190</v>
      </c>
      <c r="AD67" s="837" t="s">
        <v>190</v>
      </c>
      <c r="AE67" s="837"/>
      <c r="AF67" s="837"/>
      <c r="AG67" s="837"/>
      <c r="AH67" s="837"/>
      <c r="AI67" s="837"/>
      <c r="AJ67" s="837"/>
      <c r="AK67" s="837"/>
      <c r="AL67" s="837"/>
      <c r="AM67" s="837"/>
      <c r="AN67" s="837"/>
      <c r="AO67" s="837"/>
      <c r="AP67" s="837"/>
      <c r="AQ67" s="837"/>
      <c r="AR67" s="837"/>
      <c r="AS67" s="837"/>
      <c r="AT67" s="837"/>
      <c r="AU67" s="837"/>
      <c r="AV67" s="837"/>
      <c r="AW67" s="837"/>
      <c r="AX67" s="837"/>
      <c r="AY67" s="837"/>
      <c r="AZ67" s="837"/>
      <c r="BA67" s="837"/>
      <c r="BB67" s="837"/>
      <c r="BC67" s="837"/>
      <c r="BD67" s="837"/>
      <c r="BE67" s="837"/>
      <c r="BF67" s="837"/>
      <c r="BG67" s="837"/>
      <c r="BH67" s="837"/>
      <c r="BI67" s="837"/>
      <c r="BJ67" s="837"/>
      <c r="BK67" s="837"/>
      <c r="BL67" s="837"/>
      <c r="BM67" s="837"/>
      <c r="BN67" s="837"/>
      <c r="BO67" s="837"/>
      <c r="BP67" s="837"/>
      <c r="BQ67" s="837"/>
      <c r="BR67" s="837"/>
      <c r="BS67" s="837"/>
      <c r="BT67" s="837"/>
      <c r="BU67" s="837"/>
      <c r="BV67" s="837"/>
      <c r="BW67" s="837"/>
      <c r="BX67" s="837"/>
      <c r="BY67" s="837"/>
      <c r="BZ67" s="837"/>
      <c r="CA67" s="837"/>
      <c r="CB67" s="837"/>
      <c r="CC67" s="837"/>
      <c r="CD67" s="837"/>
      <c r="CE67" s="837"/>
      <c r="CF67" s="837"/>
      <c r="CG67" s="837"/>
      <c r="CH67" s="837" t="s">
        <v>190</v>
      </c>
    </row>
    <row r="68" spans="1:86" s="838" customFormat="1" ht="42" customHeight="1" x14ac:dyDescent="0.25">
      <c r="A68" s="833" t="s">
        <v>1049</v>
      </c>
      <c r="B68" s="834" t="s">
        <v>1045</v>
      </c>
      <c r="C68" s="835" t="s">
        <v>93</v>
      </c>
      <c r="D68" s="836"/>
      <c r="E68" s="836"/>
      <c r="F68" s="836"/>
      <c r="G68" s="836"/>
      <c r="H68" s="837"/>
      <c r="I68" s="837"/>
      <c r="J68" s="837" t="s">
        <v>190</v>
      </c>
      <c r="K68" s="837"/>
      <c r="L68" s="837"/>
      <c r="M68" s="837"/>
      <c r="N68" s="837"/>
      <c r="O68" s="837"/>
      <c r="P68" s="837"/>
      <c r="Q68" s="837"/>
      <c r="R68" s="837" t="s">
        <v>190</v>
      </c>
      <c r="S68" s="837" t="s">
        <v>190</v>
      </c>
      <c r="T68" s="837" t="s">
        <v>190</v>
      </c>
      <c r="U68" s="837" t="s">
        <v>190</v>
      </c>
      <c r="V68" s="837" t="s">
        <v>190</v>
      </c>
      <c r="W68" s="837" t="s">
        <v>190</v>
      </c>
      <c r="X68" s="837" t="s">
        <v>190</v>
      </c>
      <c r="Y68" s="837" t="s">
        <v>190</v>
      </c>
      <c r="Z68" s="837" t="s">
        <v>190</v>
      </c>
      <c r="AA68" s="837" t="s">
        <v>190</v>
      </c>
      <c r="AB68" s="837" t="s">
        <v>190</v>
      </c>
      <c r="AC68" s="837" t="s">
        <v>190</v>
      </c>
      <c r="AD68" s="837" t="s">
        <v>190</v>
      </c>
      <c r="AE68" s="837"/>
      <c r="AF68" s="837"/>
      <c r="AG68" s="837"/>
      <c r="AH68" s="837"/>
      <c r="AI68" s="837"/>
      <c r="AJ68" s="837"/>
      <c r="AK68" s="837"/>
      <c r="AL68" s="837"/>
      <c r="AM68" s="837"/>
      <c r="AN68" s="837"/>
      <c r="AO68" s="837"/>
      <c r="AP68" s="837"/>
      <c r="AQ68" s="837"/>
      <c r="AR68" s="837"/>
      <c r="AS68" s="837"/>
      <c r="AT68" s="837"/>
      <c r="AU68" s="837"/>
      <c r="AV68" s="837"/>
      <c r="AW68" s="837"/>
      <c r="AX68" s="837"/>
      <c r="AY68" s="837"/>
      <c r="AZ68" s="837"/>
      <c r="BA68" s="837"/>
      <c r="BB68" s="837"/>
      <c r="BC68" s="837"/>
      <c r="BD68" s="837"/>
      <c r="BE68" s="837"/>
      <c r="BF68" s="837"/>
      <c r="BG68" s="837"/>
      <c r="BH68" s="837"/>
      <c r="BI68" s="837"/>
      <c r="BJ68" s="837"/>
      <c r="BK68" s="837"/>
      <c r="BL68" s="837"/>
      <c r="BM68" s="837"/>
      <c r="BN68" s="837"/>
      <c r="BO68" s="837"/>
      <c r="BP68" s="837"/>
      <c r="BQ68" s="837"/>
      <c r="BR68" s="837"/>
      <c r="BS68" s="837"/>
      <c r="BT68" s="837"/>
      <c r="BU68" s="837"/>
      <c r="BV68" s="837"/>
      <c r="BW68" s="837"/>
      <c r="BX68" s="837"/>
      <c r="BY68" s="837"/>
      <c r="BZ68" s="837"/>
      <c r="CA68" s="837"/>
      <c r="CB68" s="837"/>
      <c r="CC68" s="837"/>
      <c r="CD68" s="837"/>
      <c r="CE68" s="837"/>
      <c r="CF68" s="837"/>
      <c r="CG68" s="837"/>
      <c r="CH68" s="837" t="s">
        <v>190</v>
      </c>
    </row>
    <row r="69" spans="1:86" s="838" customFormat="1" ht="42" customHeight="1" x14ac:dyDescent="0.25">
      <c r="A69" s="833" t="s">
        <v>1050</v>
      </c>
      <c r="B69" s="834" t="s">
        <v>1047</v>
      </c>
      <c r="C69" s="835" t="s">
        <v>93</v>
      </c>
      <c r="D69" s="836"/>
      <c r="E69" s="836"/>
      <c r="F69" s="836"/>
      <c r="G69" s="836"/>
      <c r="H69" s="837"/>
      <c r="I69" s="837"/>
      <c r="J69" s="837" t="s">
        <v>190</v>
      </c>
      <c r="K69" s="837"/>
      <c r="L69" s="837"/>
      <c r="M69" s="837"/>
      <c r="N69" s="837"/>
      <c r="O69" s="837"/>
      <c r="P69" s="837"/>
      <c r="Q69" s="837"/>
      <c r="R69" s="837" t="s">
        <v>190</v>
      </c>
      <c r="S69" s="837" t="s">
        <v>190</v>
      </c>
      <c r="T69" s="837" t="s">
        <v>190</v>
      </c>
      <c r="U69" s="837" t="s">
        <v>190</v>
      </c>
      <c r="V69" s="837" t="s">
        <v>190</v>
      </c>
      <c r="W69" s="837" t="s">
        <v>190</v>
      </c>
      <c r="X69" s="837" t="s">
        <v>190</v>
      </c>
      <c r="Y69" s="837" t="s">
        <v>190</v>
      </c>
      <c r="Z69" s="837" t="s">
        <v>190</v>
      </c>
      <c r="AA69" s="837" t="s">
        <v>190</v>
      </c>
      <c r="AB69" s="837" t="s">
        <v>190</v>
      </c>
      <c r="AC69" s="837" t="s">
        <v>190</v>
      </c>
      <c r="AD69" s="837" t="s">
        <v>190</v>
      </c>
      <c r="AE69" s="837"/>
      <c r="AF69" s="837"/>
      <c r="AG69" s="837"/>
      <c r="AH69" s="837"/>
      <c r="AI69" s="837"/>
      <c r="AJ69" s="837"/>
      <c r="AK69" s="837"/>
      <c r="AL69" s="837"/>
      <c r="AM69" s="837"/>
      <c r="AN69" s="837"/>
      <c r="AO69" s="837"/>
      <c r="AP69" s="837"/>
      <c r="AQ69" s="837"/>
      <c r="AR69" s="837"/>
      <c r="AS69" s="837"/>
      <c r="AT69" s="837"/>
      <c r="AU69" s="837"/>
      <c r="AV69" s="837"/>
      <c r="AW69" s="837"/>
      <c r="AX69" s="837"/>
      <c r="AY69" s="837"/>
      <c r="AZ69" s="837"/>
      <c r="BA69" s="837"/>
      <c r="BB69" s="837"/>
      <c r="BC69" s="837"/>
      <c r="BD69" s="837"/>
      <c r="BE69" s="837"/>
      <c r="BF69" s="837"/>
      <c r="BG69" s="837"/>
      <c r="BH69" s="837"/>
      <c r="BI69" s="837"/>
      <c r="BJ69" s="837"/>
      <c r="BK69" s="837"/>
      <c r="BL69" s="837"/>
      <c r="BM69" s="837"/>
      <c r="BN69" s="837"/>
      <c r="BO69" s="837"/>
      <c r="BP69" s="837"/>
      <c r="BQ69" s="837"/>
      <c r="BR69" s="837"/>
      <c r="BS69" s="837"/>
      <c r="BT69" s="837"/>
      <c r="BU69" s="837"/>
      <c r="BV69" s="837"/>
      <c r="BW69" s="837"/>
      <c r="BX69" s="837"/>
      <c r="BY69" s="837"/>
      <c r="BZ69" s="837"/>
      <c r="CA69" s="837"/>
      <c r="CB69" s="837"/>
      <c r="CC69" s="837"/>
      <c r="CD69" s="837"/>
      <c r="CE69" s="837"/>
      <c r="CF69" s="837"/>
      <c r="CG69" s="837"/>
      <c r="CH69" s="837" t="s">
        <v>190</v>
      </c>
    </row>
    <row r="70" spans="1:86" s="832" customFormat="1" ht="48" customHeight="1" x14ac:dyDescent="0.25">
      <c r="A70" s="827" t="s">
        <v>185</v>
      </c>
      <c r="B70" s="828" t="s">
        <v>1051</v>
      </c>
      <c r="C70" s="829" t="s">
        <v>93</v>
      </c>
      <c r="D70" s="830"/>
      <c r="E70" s="830"/>
      <c r="F70" s="830"/>
      <c r="G70" s="830"/>
      <c r="H70" s="831">
        <f>SUBTOTAL(9,H71:H77)</f>
        <v>6.2679999999999998</v>
      </c>
      <c r="I70" s="831">
        <f t="shared" ref="I70:AD70" si="178">SUBTOTAL(9,I71:I77)</f>
        <v>41.323</v>
      </c>
      <c r="J70" s="831" t="s">
        <v>190</v>
      </c>
      <c r="K70" s="831">
        <f t="shared" si="178"/>
        <v>6.9569999999999999</v>
      </c>
      <c r="L70" s="831">
        <f t="shared" si="178"/>
        <v>33.365000000000002</v>
      </c>
      <c r="M70" s="831">
        <f t="shared" si="178"/>
        <v>0</v>
      </c>
      <c r="N70" s="831">
        <f t="shared" si="178"/>
        <v>0</v>
      </c>
      <c r="O70" s="831">
        <f t="shared" si="178"/>
        <v>33.703000000000003</v>
      </c>
      <c r="P70" s="831">
        <f t="shared" si="178"/>
        <v>46.122999999999998</v>
      </c>
      <c r="Q70" s="831">
        <f t="shared" si="178"/>
        <v>38.325000000000003</v>
      </c>
      <c r="R70" s="831">
        <f t="shared" si="178"/>
        <v>0</v>
      </c>
      <c r="S70" s="831">
        <f t="shared" si="178"/>
        <v>0</v>
      </c>
      <c r="T70" s="831">
        <f t="shared" si="178"/>
        <v>4.96</v>
      </c>
      <c r="U70" s="831">
        <f t="shared" si="178"/>
        <v>3</v>
      </c>
      <c r="V70" s="831">
        <f t="shared" si="178"/>
        <v>0</v>
      </c>
      <c r="W70" s="831">
        <f t="shared" si="178"/>
        <v>0</v>
      </c>
      <c r="X70" s="831">
        <f t="shared" si="178"/>
        <v>3</v>
      </c>
      <c r="Y70" s="831">
        <f t="shared" si="178"/>
        <v>0</v>
      </c>
      <c r="Z70" s="831">
        <f t="shared" si="178"/>
        <v>12.456</v>
      </c>
      <c r="AA70" s="831">
        <f t="shared" si="178"/>
        <v>0</v>
      </c>
      <c r="AB70" s="831">
        <f t="shared" si="178"/>
        <v>0</v>
      </c>
      <c r="AC70" s="831">
        <f t="shared" si="178"/>
        <v>12.456</v>
      </c>
      <c r="AD70" s="831">
        <f t="shared" si="178"/>
        <v>0</v>
      </c>
      <c r="AE70" s="831">
        <f>SUBTOTAL(9,AE71:AE80)</f>
        <v>3.8</v>
      </c>
      <c r="AF70" s="831">
        <f t="shared" ref="AF70:CG70" si="179">SUBTOTAL(9,AF71:AF80)</f>
        <v>0</v>
      </c>
      <c r="AG70" s="831">
        <f t="shared" si="179"/>
        <v>0</v>
      </c>
      <c r="AH70" s="831">
        <f t="shared" si="179"/>
        <v>3.8</v>
      </c>
      <c r="AI70" s="831">
        <f t="shared" si="179"/>
        <v>0</v>
      </c>
      <c r="AJ70" s="831">
        <f t="shared" si="179"/>
        <v>0</v>
      </c>
      <c r="AK70" s="831">
        <f t="shared" si="179"/>
        <v>0</v>
      </c>
      <c r="AL70" s="831">
        <f t="shared" si="179"/>
        <v>0</v>
      </c>
      <c r="AM70" s="831">
        <f t="shared" si="179"/>
        <v>0</v>
      </c>
      <c r="AN70" s="831">
        <f t="shared" si="179"/>
        <v>0</v>
      </c>
      <c r="AO70" s="831">
        <f t="shared" si="179"/>
        <v>3.8</v>
      </c>
      <c r="AP70" s="831">
        <f t="shared" si="179"/>
        <v>0</v>
      </c>
      <c r="AQ70" s="831">
        <f t="shared" si="179"/>
        <v>0</v>
      </c>
      <c r="AR70" s="831">
        <f t="shared" si="179"/>
        <v>3.8</v>
      </c>
      <c r="AS70" s="831">
        <f t="shared" si="179"/>
        <v>0</v>
      </c>
      <c r="AT70" s="831">
        <f t="shared" si="179"/>
        <v>6</v>
      </c>
      <c r="AU70" s="831">
        <f t="shared" si="179"/>
        <v>0</v>
      </c>
      <c r="AV70" s="831">
        <f t="shared" si="179"/>
        <v>0</v>
      </c>
      <c r="AW70" s="831">
        <f t="shared" si="179"/>
        <v>6</v>
      </c>
      <c r="AX70" s="831">
        <f t="shared" si="179"/>
        <v>0</v>
      </c>
      <c r="AY70" s="831">
        <f t="shared" si="179"/>
        <v>0</v>
      </c>
      <c r="AZ70" s="831">
        <f t="shared" si="179"/>
        <v>0</v>
      </c>
      <c r="BA70" s="831">
        <f t="shared" si="179"/>
        <v>0</v>
      </c>
      <c r="BB70" s="831">
        <f t="shared" si="179"/>
        <v>0</v>
      </c>
      <c r="BC70" s="831">
        <f t="shared" si="179"/>
        <v>0</v>
      </c>
      <c r="BD70" s="831">
        <f t="shared" si="179"/>
        <v>9.9600000000000009</v>
      </c>
      <c r="BE70" s="831">
        <f t="shared" si="179"/>
        <v>0</v>
      </c>
      <c r="BF70" s="831">
        <f t="shared" si="179"/>
        <v>0</v>
      </c>
      <c r="BG70" s="831">
        <f t="shared" si="179"/>
        <v>9.9600000000000009</v>
      </c>
      <c r="BH70" s="831">
        <f t="shared" si="179"/>
        <v>0</v>
      </c>
      <c r="BI70" s="831">
        <f t="shared" si="179"/>
        <v>0</v>
      </c>
      <c r="BJ70" s="831">
        <f t="shared" si="179"/>
        <v>0</v>
      </c>
      <c r="BK70" s="831">
        <f t="shared" si="179"/>
        <v>0</v>
      </c>
      <c r="BL70" s="831">
        <f t="shared" si="179"/>
        <v>0</v>
      </c>
      <c r="BM70" s="831">
        <f t="shared" si="179"/>
        <v>0</v>
      </c>
      <c r="BN70" s="831">
        <f t="shared" si="179"/>
        <v>0</v>
      </c>
      <c r="BO70" s="831">
        <f t="shared" si="179"/>
        <v>0</v>
      </c>
      <c r="BP70" s="831">
        <f t="shared" si="179"/>
        <v>0</v>
      </c>
      <c r="BQ70" s="831">
        <f t="shared" si="179"/>
        <v>0</v>
      </c>
      <c r="BR70" s="831">
        <f t="shared" si="179"/>
        <v>0</v>
      </c>
      <c r="BS70" s="831">
        <f t="shared" si="179"/>
        <v>0</v>
      </c>
      <c r="BT70" s="831">
        <f t="shared" si="179"/>
        <v>0</v>
      </c>
      <c r="BU70" s="831">
        <f t="shared" si="179"/>
        <v>0</v>
      </c>
      <c r="BV70" s="831">
        <f t="shared" si="179"/>
        <v>0</v>
      </c>
      <c r="BW70" s="831">
        <f t="shared" si="179"/>
        <v>0</v>
      </c>
      <c r="BX70" s="831">
        <f t="shared" si="179"/>
        <v>4.8</v>
      </c>
      <c r="BY70" s="831">
        <f t="shared" si="179"/>
        <v>0</v>
      </c>
      <c r="BZ70" s="831">
        <f t="shared" si="179"/>
        <v>0</v>
      </c>
      <c r="CA70" s="831">
        <f t="shared" si="179"/>
        <v>4.8</v>
      </c>
      <c r="CB70" s="831">
        <f t="shared" si="179"/>
        <v>0</v>
      </c>
      <c r="CC70" s="831">
        <f t="shared" si="179"/>
        <v>9.9600000000000009</v>
      </c>
      <c r="CD70" s="831">
        <f t="shared" si="179"/>
        <v>0</v>
      </c>
      <c r="CE70" s="831">
        <f t="shared" si="179"/>
        <v>0</v>
      </c>
      <c r="CF70" s="831">
        <f t="shared" si="179"/>
        <v>9.9600000000000009</v>
      </c>
      <c r="CG70" s="831">
        <f t="shared" si="179"/>
        <v>0</v>
      </c>
      <c r="CH70" s="831" t="s">
        <v>190</v>
      </c>
    </row>
    <row r="71" spans="1:86" s="838" customFormat="1" ht="42" customHeight="1" x14ac:dyDescent="0.25">
      <c r="A71" s="833" t="s">
        <v>1052</v>
      </c>
      <c r="B71" s="834" t="s">
        <v>1053</v>
      </c>
      <c r="C71" s="835" t="s">
        <v>93</v>
      </c>
      <c r="D71" s="836"/>
      <c r="E71" s="836"/>
      <c r="F71" s="836"/>
      <c r="G71" s="836"/>
      <c r="H71" s="837"/>
      <c r="I71" s="837"/>
      <c r="J71" s="837" t="s">
        <v>190</v>
      </c>
      <c r="K71" s="837"/>
      <c r="L71" s="837"/>
      <c r="M71" s="837"/>
      <c r="N71" s="837"/>
      <c r="O71" s="837"/>
      <c r="P71" s="837"/>
      <c r="Q71" s="837"/>
      <c r="R71" s="837" t="s">
        <v>190</v>
      </c>
      <c r="S71" s="837" t="s">
        <v>190</v>
      </c>
      <c r="T71" s="837" t="s">
        <v>190</v>
      </c>
      <c r="U71" s="837" t="s">
        <v>190</v>
      </c>
      <c r="V71" s="837" t="s">
        <v>190</v>
      </c>
      <c r="W71" s="837" t="s">
        <v>190</v>
      </c>
      <c r="X71" s="837" t="s">
        <v>190</v>
      </c>
      <c r="Y71" s="837" t="s">
        <v>190</v>
      </c>
      <c r="Z71" s="837" t="s">
        <v>190</v>
      </c>
      <c r="AA71" s="837" t="s">
        <v>190</v>
      </c>
      <c r="AB71" s="837" t="s">
        <v>190</v>
      </c>
      <c r="AC71" s="837" t="s">
        <v>190</v>
      </c>
      <c r="AD71" s="837" t="s">
        <v>190</v>
      </c>
      <c r="AE71" s="837"/>
      <c r="AF71" s="837"/>
      <c r="AG71" s="837"/>
      <c r="AH71" s="837"/>
      <c r="AI71" s="837"/>
      <c r="AJ71" s="837"/>
      <c r="AK71" s="837"/>
      <c r="AL71" s="837"/>
      <c r="AM71" s="837"/>
      <c r="AN71" s="837"/>
      <c r="AO71" s="837"/>
      <c r="AP71" s="837"/>
      <c r="AQ71" s="837"/>
      <c r="AR71" s="837"/>
      <c r="AS71" s="837"/>
      <c r="AT71" s="837"/>
      <c r="AU71" s="837"/>
      <c r="AV71" s="837"/>
      <c r="AW71" s="837"/>
      <c r="AX71" s="837"/>
      <c r="AY71" s="837"/>
      <c r="AZ71" s="837"/>
      <c r="BA71" s="837"/>
      <c r="BB71" s="837"/>
      <c r="BC71" s="837"/>
      <c r="BD71" s="837"/>
      <c r="BE71" s="837"/>
      <c r="BF71" s="837"/>
      <c r="BG71" s="837"/>
      <c r="BH71" s="837"/>
      <c r="BI71" s="837"/>
      <c r="BJ71" s="837"/>
      <c r="BK71" s="837"/>
      <c r="BL71" s="837"/>
      <c r="BM71" s="837"/>
      <c r="BN71" s="837"/>
      <c r="BO71" s="837"/>
      <c r="BP71" s="837"/>
      <c r="BQ71" s="837"/>
      <c r="BR71" s="837"/>
      <c r="BS71" s="837"/>
      <c r="BT71" s="837"/>
      <c r="BU71" s="837"/>
      <c r="BV71" s="837"/>
      <c r="BW71" s="837"/>
      <c r="BX71" s="837"/>
      <c r="BY71" s="837"/>
      <c r="BZ71" s="837"/>
      <c r="CA71" s="837"/>
      <c r="CB71" s="837"/>
      <c r="CC71" s="837"/>
      <c r="CD71" s="837"/>
      <c r="CE71" s="837"/>
      <c r="CF71" s="837"/>
      <c r="CG71" s="837"/>
      <c r="CH71" s="837" t="s">
        <v>190</v>
      </c>
    </row>
    <row r="72" spans="1:86" s="843" customFormat="1" ht="33" customHeight="1" x14ac:dyDescent="0.25">
      <c r="A72" s="76" t="s">
        <v>1052</v>
      </c>
      <c r="B72" s="845" t="s">
        <v>1758</v>
      </c>
      <c r="C72" s="839" t="s">
        <v>1782</v>
      </c>
      <c r="D72" s="1003" t="s">
        <v>754</v>
      </c>
      <c r="E72" s="967">
        <v>2014</v>
      </c>
      <c r="F72" s="967">
        <v>2019</v>
      </c>
      <c r="G72" s="967">
        <v>2020</v>
      </c>
      <c r="H72" s="842">
        <v>6.2679999999999998</v>
      </c>
      <c r="I72" s="842">
        <v>41.323</v>
      </c>
      <c r="J72" s="842" t="s">
        <v>1780</v>
      </c>
      <c r="K72" s="842">
        <v>6.9569999999999999</v>
      </c>
      <c r="L72" s="842">
        <v>33.365000000000002</v>
      </c>
      <c r="M72" s="842" t="s">
        <v>1781</v>
      </c>
      <c r="N72" s="842">
        <v>0</v>
      </c>
      <c r="O72" s="842">
        <v>33.703000000000003</v>
      </c>
      <c r="P72" s="842">
        <v>41.323</v>
      </c>
      <c r="Q72" s="842">
        <v>33.365000000000002</v>
      </c>
      <c r="R72" s="841"/>
      <c r="S72" s="841"/>
      <c r="T72" s="842">
        <v>0</v>
      </c>
      <c r="U72" s="842">
        <f t="shared" ref="U72" si="180">SUM(V72:Y72)</f>
        <v>0</v>
      </c>
      <c r="V72" s="842"/>
      <c r="W72" s="842"/>
      <c r="X72" s="842">
        <v>0</v>
      </c>
      <c r="Y72" s="842"/>
      <c r="Z72" s="842">
        <f t="shared" ref="Z72" si="181">SUM(AA72:AD72)</f>
        <v>12.456</v>
      </c>
      <c r="AA72" s="842"/>
      <c r="AB72" s="842"/>
      <c r="AC72" s="842">
        <v>12.456</v>
      </c>
      <c r="AD72" s="842"/>
      <c r="AE72" s="841"/>
      <c r="AF72" s="841"/>
      <c r="AG72" s="841"/>
      <c r="AH72" s="841"/>
      <c r="AI72" s="841"/>
      <c r="AJ72" s="841"/>
      <c r="AK72" s="841"/>
      <c r="AL72" s="841"/>
      <c r="AM72" s="841"/>
      <c r="AN72" s="841"/>
      <c r="AO72" s="841"/>
      <c r="AP72" s="841"/>
      <c r="AQ72" s="841"/>
      <c r="AR72" s="841"/>
      <c r="AS72" s="841"/>
      <c r="AT72" s="841"/>
      <c r="AU72" s="841"/>
      <c r="AV72" s="841"/>
      <c r="AW72" s="841"/>
      <c r="AX72" s="841"/>
      <c r="AY72" s="841"/>
      <c r="AZ72" s="841"/>
      <c r="BA72" s="841"/>
      <c r="BB72" s="841"/>
      <c r="BC72" s="841"/>
      <c r="BD72" s="841"/>
      <c r="BE72" s="841"/>
      <c r="BF72" s="841"/>
      <c r="BG72" s="841"/>
      <c r="BH72" s="841"/>
      <c r="BI72" s="841"/>
      <c r="BJ72" s="841"/>
      <c r="BK72" s="841"/>
      <c r="BL72" s="841"/>
      <c r="BM72" s="841"/>
      <c r="BN72" s="841"/>
      <c r="BO72" s="841"/>
      <c r="BP72" s="841"/>
      <c r="BQ72" s="841"/>
      <c r="BR72" s="841"/>
      <c r="BS72" s="841"/>
      <c r="BT72" s="841"/>
      <c r="BU72" s="841"/>
      <c r="BV72" s="841"/>
      <c r="BW72" s="841"/>
      <c r="BX72" s="841"/>
      <c r="BY72" s="841"/>
      <c r="BZ72" s="841"/>
      <c r="CA72" s="841"/>
      <c r="CB72" s="841"/>
      <c r="CC72" s="841"/>
      <c r="CD72" s="841"/>
      <c r="CE72" s="841"/>
      <c r="CF72" s="841"/>
      <c r="CG72" s="841"/>
      <c r="CH72" s="842" t="s">
        <v>1827</v>
      </c>
    </row>
    <row r="73" spans="1:86" s="838" customFormat="1" ht="42" customHeight="1" x14ac:dyDescent="0.25">
      <c r="A73" s="833" t="s">
        <v>1054</v>
      </c>
      <c r="B73" s="834" t="s">
        <v>1055</v>
      </c>
      <c r="C73" s="835" t="s">
        <v>93</v>
      </c>
      <c r="D73" s="836"/>
      <c r="E73" s="836"/>
      <c r="F73" s="836"/>
      <c r="G73" s="836"/>
      <c r="H73" s="837"/>
      <c r="I73" s="837"/>
      <c r="J73" s="837" t="s">
        <v>190</v>
      </c>
      <c r="K73" s="837"/>
      <c r="L73" s="837"/>
      <c r="M73" s="837"/>
      <c r="N73" s="837"/>
      <c r="O73" s="837"/>
      <c r="P73" s="837"/>
      <c r="Q73" s="837"/>
      <c r="R73" s="837" t="s">
        <v>190</v>
      </c>
      <c r="S73" s="837" t="s">
        <v>190</v>
      </c>
      <c r="T73" s="837" t="s">
        <v>190</v>
      </c>
      <c r="U73" s="837" t="s">
        <v>190</v>
      </c>
      <c r="V73" s="837" t="s">
        <v>190</v>
      </c>
      <c r="W73" s="837" t="s">
        <v>190</v>
      </c>
      <c r="X73" s="837" t="s">
        <v>190</v>
      </c>
      <c r="Y73" s="837" t="s">
        <v>190</v>
      </c>
      <c r="Z73" s="837" t="s">
        <v>190</v>
      </c>
      <c r="AA73" s="837" t="s">
        <v>190</v>
      </c>
      <c r="AB73" s="837" t="s">
        <v>190</v>
      </c>
      <c r="AC73" s="837" t="s">
        <v>190</v>
      </c>
      <c r="AD73" s="837" t="s">
        <v>190</v>
      </c>
      <c r="AE73" s="837"/>
      <c r="AF73" s="837"/>
      <c r="AG73" s="837"/>
      <c r="AH73" s="837"/>
      <c r="AI73" s="837"/>
      <c r="AJ73" s="837"/>
      <c r="AK73" s="837"/>
      <c r="AL73" s="837"/>
      <c r="AM73" s="837"/>
      <c r="AN73" s="837"/>
      <c r="AO73" s="837"/>
      <c r="AP73" s="837"/>
      <c r="AQ73" s="837"/>
      <c r="AR73" s="837"/>
      <c r="AS73" s="837"/>
      <c r="AT73" s="837"/>
      <c r="AU73" s="837"/>
      <c r="AV73" s="837"/>
      <c r="AW73" s="837"/>
      <c r="AX73" s="837"/>
      <c r="AY73" s="837"/>
      <c r="AZ73" s="837"/>
      <c r="BA73" s="837"/>
      <c r="BB73" s="837"/>
      <c r="BC73" s="837"/>
      <c r="BD73" s="837"/>
      <c r="BE73" s="837"/>
      <c r="BF73" s="837"/>
      <c r="BG73" s="837"/>
      <c r="BH73" s="837"/>
      <c r="BI73" s="837"/>
      <c r="BJ73" s="837"/>
      <c r="BK73" s="837"/>
      <c r="BL73" s="837"/>
      <c r="BM73" s="837"/>
      <c r="BN73" s="837"/>
      <c r="BO73" s="837"/>
      <c r="BP73" s="837"/>
      <c r="BQ73" s="837"/>
      <c r="BR73" s="837"/>
      <c r="BS73" s="837"/>
      <c r="BT73" s="837"/>
      <c r="BU73" s="837"/>
      <c r="BV73" s="837"/>
      <c r="BW73" s="837"/>
      <c r="BX73" s="837"/>
      <c r="BY73" s="837"/>
      <c r="BZ73" s="837"/>
      <c r="CA73" s="837"/>
      <c r="CB73" s="837"/>
      <c r="CC73" s="837"/>
      <c r="CD73" s="837"/>
      <c r="CE73" s="837"/>
      <c r="CF73" s="837"/>
      <c r="CG73" s="837"/>
      <c r="CH73" s="837" t="s">
        <v>190</v>
      </c>
    </row>
    <row r="74" spans="1:86" s="838" customFormat="1" ht="42" customHeight="1" x14ac:dyDescent="0.25">
      <c r="A74" s="833" t="s">
        <v>1056</v>
      </c>
      <c r="B74" s="834" t="s">
        <v>1057</v>
      </c>
      <c r="C74" s="835" t="s">
        <v>93</v>
      </c>
      <c r="D74" s="836"/>
      <c r="E74" s="836"/>
      <c r="F74" s="836"/>
      <c r="G74" s="836"/>
      <c r="H74" s="837"/>
      <c r="I74" s="837"/>
      <c r="J74" s="837" t="s">
        <v>190</v>
      </c>
      <c r="K74" s="837"/>
      <c r="L74" s="837"/>
      <c r="M74" s="837"/>
      <c r="N74" s="837"/>
      <c r="O74" s="837"/>
      <c r="P74" s="837"/>
      <c r="Q74" s="837"/>
      <c r="R74" s="837" t="s">
        <v>190</v>
      </c>
      <c r="S74" s="837" t="s">
        <v>190</v>
      </c>
      <c r="T74" s="837" t="s">
        <v>190</v>
      </c>
      <c r="U74" s="837" t="s">
        <v>190</v>
      </c>
      <c r="V74" s="837" t="s">
        <v>190</v>
      </c>
      <c r="W74" s="837" t="s">
        <v>190</v>
      </c>
      <c r="X74" s="837" t="s">
        <v>190</v>
      </c>
      <c r="Y74" s="837" t="s">
        <v>190</v>
      </c>
      <c r="Z74" s="837" t="s">
        <v>190</v>
      </c>
      <c r="AA74" s="837" t="s">
        <v>190</v>
      </c>
      <c r="AB74" s="837" t="s">
        <v>190</v>
      </c>
      <c r="AC74" s="837" t="s">
        <v>190</v>
      </c>
      <c r="AD74" s="837" t="s">
        <v>190</v>
      </c>
      <c r="AE74" s="837"/>
      <c r="AF74" s="837"/>
      <c r="AG74" s="837"/>
      <c r="AH74" s="837"/>
      <c r="AI74" s="837"/>
      <c r="AJ74" s="837"/>
      <c r="AK74" s="837"/>
      <c r="AL74" s="837"/>
      <c r="AM74" s="837"/>
      <c r="AN74" s="837"/>
      <c r="AO74" s="837"/>
      <c r="AP74" s="837"/>
      <c r="AQ74" s="837"/>
      <c r="AR74" s="837"/>
      <c r="AS74" s="837"/>
      <c r="AT74" s="837"/>
      <c r="AU74" s="837"/>
      <c r="AV74" s="837"/>
      <c r="AW74" s="837"/>
      <c r="AX74" s="837"/>
      <c r="AY74" s="837"/>
      <c r="AZ74" s="837"/>
      <c r="BA74" s="837"/>
      <c r="BB74" s="837"/>
      <c r="BC74" s="837"/>
      <c r="BD74" s="837"/>
      <c r="BE74" s="837"/>
      <c r="BF74" s="837"/>
      <c r="BG74" s="837"/>
      <c r="BH74" s="837"/>
      <c r="BI74" s="837"/>
      <c r="BJ74" s="837"/>
      <c r="BK74" s="837"/>
      <c r="BL74" s="837"/>
      <c r="BM74" s="837"/>
      <c r="BN74" s="837"/>
      <c r="BO74" s="837"/>
      <c r="BP74" s="837"/>
      <c r="BQ74" s="837"/>
      <c r="BR74" s="837"/>
      <c r="BS74" s="837"/>
      <c r="BT74" s="837"/>
      <c r="BU74" s="837"/>
      <c r="BV74" s="837"/>
      <c r="BW74" s="837"/>
      <c r="BX74" s="837"/>
      <c r="BY74" s="837"/>
      <c r="BZ74" s="837"/>
      <c r="CA74" s="837"/>
      <c r="CB74" s="837"/>
      <c r="CC74" s="837"/>
      <c r="CD74" s="837"/>
      <c r="CE74" s="837"/>
      <c r="CF74" s="837"/>
      <c r="CG74" s="837"/>
      <c r="CH74" s="837" t="s">
        <v>190</v>
      </c>
    </row>
    <row r="75" spans="1:86" s="838" customFormat="1" ht="42" customHeight="1" x14ac:dyDescent="0.25">
      <c r="A75" s="833" t="s">
        <v>1058</v>
      </c>
      <c r="B75" s="834" t="s">
        <v>1059</v>
      </c>
      <c r="C75" s="835" t="s">
        <v>93</v>
      </c>
      <c r="D75" s="836"/>
      <c r="E75" s="836"/>
      <c r="F75" s="836"/>
      <c r="G75" s="836"/>
      <c r="H75" s="837">
        <f>SUBTOTAL(9,H76:H77)</f>
        <v>0</v>
      </c>
      <c r="I75" s="837">
        <f t="shared" ref="I75:N75" si="182">SUBTOTAL(9,I76:I77)</f>
        <v>0</v>
      </c>
      <c r="J75" s="837" t="s">
        <v>190</v>
      </c>
      <c r="K75" s="837">
        <f t="shared" si="182"/>
        <v>0</v>
      </c>
      <c r="L75" s="837">
        <f t="shared" si="182"/>
        <v>0</v>
      </c>
      <c r="M75" s="837">
        <f t="shared" si="182"/>
        <v>0</v>
      </c>
      <c r="N75" s="837">
        <f t="shared" si="182"/>
        <v>0</v>
      </c>
      <c r="O75" s="837">
        <f>SUBTOTAL(9,O76:O80)</f>
        <v>0</v>
      </c>
      <c r="P75" s="837">
        <f t="shared" ref="P75:CG75" si="183">SUBTOTAL(9,P76:P80)</f>
        <v>9.8500000000000014</v>
      </c>
      <c r="Q75" s="837">
        <f t="shared" si="183"/>
        <v>10.010000000000002</v>
      </c>
      <c r="R75" s="837">
        <f t="shared" si="183"/>
        <v>0</v>
      </c>
      <c r="S75" s="837">
        <f t="shared" si="183"/>
        <v>0</v>
      </c>
      <c r="T75" s="837">
        <f t="shared" si="183"/>
        <v>10.010000000000002</v>
      </c>
      <c r="U75" s="837">
        <f t="shared" si="183"/>
        <v>3</v>
      </c>
      <c r="V75" s="837">
        <f t="shared" si="183"/>
        <v>0</v>
      </c>
      <c r="W75" s="837">
        <f t="shared" si="183"/>
        <v>0</v>
      </c>
      <c r="X75" s="837">
        <f t="shared" si="183"/>
        <v>3</v>
      </c>
      <c r="Y75" s="837">
        <f t="shared" si="183"/>
        <v>0</v>
      </c>
      <c r="Z75" s="837">
        <f t="shared" si="183"/>
        <v>0</v>
      </c>
      <c r="AA75" s="837">
        <f t="shared" si="183"/>
        <v>0</v>
      </c>
      <c r="AB75" s="837">
        <f t="shared" si="183"/>
        <v>0</v>
      </c>
      <c r="AC75" s="837">
        <f t="shared" si="183"/>
        <v>0</v>
      </c>
      <c r="AD75" s="837">
        <f t="shared" si="183"/>
        <v>0</v>
      </c>
      <c r="AE75" s="837">
        <f t="shared" si="183"/>
        <v>3.8</v>
      </c>
      <c r="AF75" s="837">
        <f t="shared" si="183"/>
        <v>0</v>
      </c>
      <c r="AG75" s="837">
        <f t="shared" si="183"/>
        <v>0</v>
      </c>
      <c r="AH75" s="837">
        <f t="shared" si="183"/>
        <v>3.8</v>
      </c>
      <c r="AI75" s="837">
        <f t="shared" si="183"/>
        <v>0</v>
      </c>
      <c r="AJ75" s="837">
        <f t="shared" si="183"/>
        <v>0</v>
      </c>
      <c r="AK75" s="837">
        <f t="shared" si="183"/>
        <v>0</v>
      </c>
      <c r="AL75" s="837">
        <f t="shared" si="183"/>
        <v>0</v>
      </c>
      <c r="AM75" s="837">
        <f t="shared" si="183"/>
        <v>0</v>
      </c>
      <c r="AN75" s="837">
        <f t="shared" si="183"/>
        <v>0</v>
      </c>
      <c r="AO75" s="837">
        <f t="shared" si="183"/>
        <v>3.8</v>
      </c>
      <c r="AP75" s="837">
        <f t="shared" si="183"/>
        <v>0</v>
      </c>
      <c r="AQ75" s="837">
        <f t="shared" si="183"/>
        <v>0</v>
      </c>
      <c r="AR75" s="837">
        <f t="shared" si="183"/>
        <v>3.8</v>
      </c>
      <c r="AS75" s="837">
        <f t="shared" si="183"/>
        <v>0</v>
      </c>
      <c r="AT75" s="837">
        <f t="shared" si="183"/>
        <v>6</v>
      </c>
      <c r="AU75" s="837">
        <f t="shared" si="183"/>
        <v>0</v>
      </c>
      <c r="AV75" s="837">
        <f t="shared" si="183"/>
        <v>0</v>
      </c>
      <c r="AW75" s="837">
        <f t="shared" si="183"/>
        <v>6</v>
      </c>
      <c r="AX75" s="837">
        <f t="shared" si="183"/>
        <v>0</v>
      </c>
      <c r="AY75" s="837">
        <f t="shared" si="183"/>
        <v>0</v>
      </c>
      <c r="AZ75" s="837">
        <f t="shared" si="183"/>
        <v>0</v>
      </c>
      <c r="BA75" s="837">
        <f t="shared" si="183"/>
        <v>0</v>
      </c>
      <c r="BB75" s="837">
        <f t="shared" si="183"/>
        <v>0</v>
      </c>
      <c r="BC75" s="837">
        <f t="shared" si="183"/>
        <v>0</v>
      </c>
      <c r="BD75" s="837">
        <f t="shared" si="183"/>
        <v>9.9600000000000009</v>
      </c>
      <c r="BE75" s="837">
        <f t="shared" si="183"/>
        <v>0</v>
      </c>
      <c r="BF75" s="837">
        <f t="shared" si="183"/>
        <v>0</v>
      </c>
      <c r="BG75" s="837">
        <f>SUBTOTAL(9,BG76:BG80)</f>
        <v>9.9600000000000009</v>
      </c>
      <c r="BH75" s="837">
        <f t="shared" si="183"/>
        <v>0</v>
      </c>
      <c r="BI75" s="837">
        <f t="shared" si="183"/>
        <v>0</v>
      </c>
      <c r="BJ75" s="837">
        <f t="shared" si="183"/>
        <v>0</v>
      </c>
      <c r="BK75" s="837">
        <f t="shared" si="183"/>
        <v>0</v>
      </c>
      <c r="BL75" s="837">
        <f t="shared" si="183"/>
        <v>0</v>
      </c>
      <c r="BM75" s="837">
        <f t="shared" si="183"/>
        <v>0</v>
      </c>
      <c r="BN75" s="837">
        <f t="shared" si="183"/>
        <v>0</v>
      </c>
      <c r="BO75" s="837">
        <f t="shared" si="183"/>
        <v>0</v>
      </c>
      <c r="BP75" s="837">
        <f t="shared" si="183"/>
        <v>0</v>
      </c>
      <c r="BQ75" s="837">
        <f t="shared" si="183"/>
        <v>0</v>
      </c>
      <c r="BR75" s="837">
        <f t="shared" si="183"/>
        <v>0</v>
      </c>
      <c r="BS75" s="837">
        <f t="shared" si="183"/>
        <v>0</v>
      </c>
      <c r="BT75" s="837">
        <f t="shared" si="183"/>
        <v>0</v>
      </c>
      <c r="BU75" s="837">
        <f t="shared" si="183"/>
        <v>0</v>
      </c>
      <c r="BV75" s="837">
        <f t="shared" si="183"/>
        <v>0</v>
      </c>
      <c r="BW75" s="837">
        <f t="shared" si="183"/>
        <v>0</v>
      </c>
      <c r="BX75" s="837">
        <f t="shared" si="183"/>
        <v>4.8</v>
      </c>
      <c r="BY75" s="837">
        <f t="shared" si="183"/>
        <v>0</v>
      </c>
      <c r="BZ75" s="837">
        <f t="shared" si="183"/>
        <v>0</v>
      </c>
      <c r="CA75" s="837">
        <f t="shared" si="183"/>
        <v>4.8</v>
      </c>
      <c r="CB75" s="837">
        <f t="shared" si="183"/>
        <v>0</v>
      </c>
      <c r="CC75" s="837">
        <f t="shared" si="183"/>
        <v>9.9600000000000009</v>
      </c>
      <c r="CD75" s="837">
        <f t="shared" si="183"/>
        <v>0</v>
      </c>
      <c r="CE75" s="837">
        <f t="shared" si="183"/>
        <v>0</v>
      </c>
      <c r="CF75" s="837">
        <f t="shared" si="183"/>
        <v>9.9600000000000009</v>
      </c>
      <c r="CG75" s="837">
        <f t="shared" si="183"/>
        <v>0</v>
      </c>
      <c r="CH75" s="837" t="s">
        <v>190</v>
      </c>
    </row>
    <row r="76" spans="1:86" s="812" customFormat="1" ht="33" customHeight="1" x14ac:dyDescent="0.25">
      <c r="A76" s="76" t="s">
        <v>1058</v>
      </c>
      <c r="B76" s="628" t="s">
        <v>1060</v>
      </c>
      <c r="C76" s="839" t="s">
        <v>1828</v>
      </c>
      <c r="D76" s="840" t="s">
        <v>285</v>
      </c>
      <c r="E76" s="840">
        <v>2021</v>
      </c>
      <c r="F76" s="840">
        <v>2021</v>
      </c>
      <c r="G76" s="840">
        <v>2021</v>
      </c>
      <c r="H76" s="842">
        <v>0</v>
      </c>
      <c r="I76" s="842">
        <v>0</v>
      </c>
      <c r="J76" s="842" t="s">
        <v>190</v>
      </c>
      <c r="K76" s="842">
        <v>0</v>
      </c>
      <c r="L76" s="842">
        <v>0</v>
      </c>
      <c r="M76" s="842" t="s">
        <v>190</v>
      </c>
      <c r="N76" s="842">
        <v>0</v>
      </c>
      <c r="O76" s="842">
        <v>0</v>
      </c>
      <c r="P76" s="842">
        <v>1</v>
      </c>
      <c r="Q76" s="842">
        <v>2.8</v>
      </c>
      <c r="R76" s="842">
        <v>0</v>
      </c>
      <c r="S76" s="842">
        <v>0</v>
      </c>
      <c r="T76" s="842">
        <v>2.8</v>
      </c>
      <c r="U76" s="842">
        <f t="shared" ref="U76:U80" si="184">SUM(V76:Y76)</f>
        <v>0</v>
      </c>
      <c r="V76" s="842"/>
      <c r="W76" s="842"/>
      <c r="X76" s="842">
        <v>0</v>
      </c>
      <c r="Y76" s="842"/>
      <c r="Z76" s="842">
        <f t="shared" ref="Z76:Z80" si="185">SUM(AA76:AD76)</f>
        <v>0</v>
      </c>
      <c r="AA76" s="842"/>
      <c r="AB76" s="842"/>
      <c r="AC76" s="842">
        <v>0</v>
      </c>
      <c r="AD76" s="842"/>
      <c r="AE76" s="842">
        <f>SUM(AF76:AI76)</f>
        <v>0</v>
      </c>
      <c r="AF76" s="842"/>
      <c r="AG76" s="842"/>
      <c r="AH76" s="842">
        <v>0</v>
      </c>
      <c r="AI76" s="842"/>
      <c r="AJ76" s="842">
        <f>SUM(AK76:AN76)</f>
        <v>0</v>
      </c>
      <c r="AK76" s="842"/>
      <c r="AL76" s="842"/>
      <c r="AM76" s="842"/>
      <c r="AN76" s="842"/>
      <c r="AO76" s="842">
        <f>SUM(AP76:AS76)</f>
        <v>0</v>
      </c>
      <c r="AP76" s="842"/>
      <c r="AQ76" s="842"/>
      <c r="AR76" s="842">
        <v>0</v>
      </c>
      <c r="AS76" s="842"/>
      <c r="AT76" s="842">
        <f>SUM(AU76:AX76)</f>
        <v>1</v>
      </c>
      <c r="AU76" s="842"/>
      <c r="AV76" s="842"/>
      <c r="AW76" s="842">
        <v>1</v>
      </c>
      <c r="AX76" s="842"/>
      <c r="AY76" s="842">
        <f>SUM(AZ76:BC76)</f>
        <v>0</v>
      </c>
      <c r="AZ76" s="842"/>
      <c r="BA76" s="842"/>
      <c r="BB76" s="842"/>
      <c r="BC76" s="842"/>
      <c r="BD76" s="842">
        <f>SUM(BE76:BH76)</f>
        <v>2.8</v>
      </c>
      <c r="BE76" s="842"/>
      <c r="BF76" s="842"/>
      <c r="BG76" s="842">
        <v>2.8</v>
      </c>
      <c r="BH76" s="842"/>
      <c r="BI76" s="842">
        <f>SUM(BJ76:BM76)</f>
        <v>0</v>
      </c>
      <c r="BJ76" s="842"/>
      <c r="BK76" s="842"/>
      <c r="BL76" s="842">
        <v>0</v>
      </c>
      <c r="BM76" s="842"/>
      <c r="BN76" s="842">
        <f>SUM(BO76:BR76)</f>
        <v>0</v>
      </c>
      <c r="BO76" s="842"/>
      <c r="BP76" s="842"/>
      <c r="BQ76" s="842"/>
      <c r="BR76" s="842"/>
      <c r="BS76" s="842">
        <f>SUM(BT76:BW76)</f>
        <v>0</v>
      </c>
      <c r="BT76" s="842"/>
      <c r="BU76" s="842"/>
      <c r="BV76" s="842">
        <v>0</v>
      </c>
      <c r="BW76" s="842"/>
      <c r="BX76" s="842">
        <f>SUM(BY76:CB76)</f>
        <v>1</v>
      </c>
      <c r="BY76" s="842"/>
      <c r="BZ76" s="842"/>
      <c r="CA76" s="842">
        <f>BL76+AW76+AH76</f>
        <v>1</v>
      </c>
      <c r="CB76" s="842"/>
      <c r="CC76" s="842">
        <f t="shared" ref="CC76:CC77" si="186">SUM(CD76:CG76)</f>
        <v>2.8</v>
      </c>
      <c r="CD76" s="842"/>
      <c r="CE76" s="842"/>
      <c r="CF76" s="842">
        <f>BS76+BD76</f>
        <v>2.8</v>
      </c>
      <c r="CG76" s="842"/>
      <c r="CH76" s="842" t="s">
        <v>1779</v>
      </c>
    </row>
    <row r="77" spans="1:86" s="812" customFormat="1" ht="33" customHeight="1" x14ac:dyDescent="0.25">
      <c r="A77" s="76" t="s">
        <v>1058</v>
      </c>
      <c r="B77" s="628" t="s">
        <v>1061</v>
      </c>
      <c r="C77" s="839" t="s">
        <v>1829</v>
      </c>
      <c r="D77" s="840" t="s">
        <v>754</v>
      </c>
      <c r="E77" s="840">
        <v>2019</v>
      </c>
      <c r="F77" s="840">
        <v>2020</v>
      </c>
      <c r="G77" s="840">
        <v>2021</v>
      </c>
      <c r="H77" s="842">
        <v>0</v>
      </c>
      <c r="I77" s="842">
        <v>0</v>
      </c>
      <c r="J77" s="842" t="s">
        <v>190</v>
      </c>
      <c r="K77" s="842">
        <v>0</v>
      </c>
      <c r="L77" s="842">
        <v>0</v>
      </c>
      <c r="M77" s="842" t="s">
        <v>190</v>
      </c>
      <c r="N77" s="842">
        <v>0</v>
      </c>
      <c r="O77" s="842">
        <v>0</v>
      </c>
      <c r="P77" s="842">
        <v>3.8</v>
      </c>
      <c r="Q77" s="842">
        <v>2.16</v>
      </c>
      <c r="R77" s="842">
        <v>0</v>
      </c>
      <c r="S77" s="842">
        <v>0</v>
      </c>
      <c r="T77" s="842">
        <v>2.16</v>
      </c>
      <c r="U77" s="842">
        <f t="shared" si="184"/>
        <v>3</v>
      </c>
      <c r="V77" s="842"/>
      <c r="W77" s="842"/>
      <c r="X77" s="842">
        <v>3</v>
      </c>
      <c r="Y77" s="842"/>
      <c r="Z77" s="842">
        <f t="shared" si="185"/>
        <v>0</v>
      </c>
      <c r="AA77" s="842"/>
      <c r="AB77" s="842"/>
      <c r="AC77" s="842">
        <v>0</v>
      </c>
      <c r="AD77" s="842"/>
      <c r="AE77" s="842">
        <f>SUM(AF77:AI77)</f>
        <v>3.8</v>
      </c>
      <c r="AF77" s="842"/>
      <c r="AG77" s="842"/>
      <c r="AH77" s="842">
        <v>3.8</v>
      </c>
      <c r="AI77" s="842"/>
      <c r="AJ77" s="842">
        <f>SUM(AK77:AN77)</f>
        <v>0</v>
      </c>
      <c r="AK77" s="842"/>
      <c r="AL77" s="842"/>
      <c r="AM77" s="842"/>
      <c r="AN77" s="842"/>
      <c r="AO77" s="842">
        <f t="shared" ref="AO77:AO80" si="187">SUM(AP77:AS77)</f>
        <v>3.8</v>
      </c>
      <c r="AP77" s="842"/>
      <c r="AQ77" s="842"/>
      <c r="AR77" s="842">
        <v>3.8</v>
      </c>
      <c r="AS77" s="842"/>
      <c r="AT77" s="842">
        <f>SUM(AU77:AX77)</f>
        <v>0</v>
      </c>
      <c r="AU77" s="842"/>
      <c r="AV77" s="842"/>
      <c r="AW77" s="842">
        <v>0</v>
      </c>
      <c r="AX77" s="842"/>
      <c r="AY77" s="842">
        <f>SUM(AZ77:BC77)</f>
        <v>0</v>
      </c>
      <c r="AZ77" s="842"/>
      <c r="BA77" s="842"/>
      <c r="BB77" s="842"/>
      <c r="BC77" s="842"/>
      <c r="BD77" s="842">
        <f t="shared" ref="BD77:BD80" si="188">SUM(BE77:BH77)</f>
        <v>2.16</v>
      </c>
      <c r="BE77" s="842"/>
      <c r="BF77" s="842"/>
      <c r="BG77" s="842">
        <v>2.16</v>
      </c>
      <c r="BH77" s="842"/>
      <c r="BI77" s="842">
        <f>SUM(BJ77:BM77)</f>
        <v>0</v>
      </c>
      <c r="BJ77" s="842"/>
      <c r="BK77" s="842"/>
      <c r="BL77" s="842">
        <v>0</v>
      </c>
      <c r="BM77" s="842"/>
      <c r="BN77" s="842">
        <f>SUM(BO77:BR77)</f>
        <v>0</v>
      </c>
      <c r="BO77" s="842"/>
      <c r="BP77" s="842"/>
      <c r="BQ77" s="842"/>
      <c r="BR77" s="842"/>
      <c r="BS77" s="842">
        <f t="shared" ref="BS77:BS80" si="189">SUM(BT77:BW77)</f>
        <v>0</v>
      </c>
      <c r="BT77" s="842"/>
      <c r="BU77" s="842"/>
      <c r="BV77" s="842">
        <v>0</v>
      </c>
      <c r="BW77" s="842"/>
      <c r="BX77" s="842">
        <f>SUM(BY77:CB77)</f>
        <v>3.8</v>
      </c>
      <c r="BY77" s="842"/>
      <c r="BZ77" s="842"/>
      <c r="CA77" s="842">
        <f>BL77+AW77+AH77</f>
        <v>3.8</v>
      </c>
      <c r="CB77" s="842"/>
      <c r="CC77" s="842">
        <f t="shared" si="186"/>
        <v>2.16</v>
      </c>
      <c r="CD77" s="842"/>
      <c r="CE77" s="842"/>
      <c r="CF77" s="842">
        <f t="shared" ref="CF77:CF80" si="190">BS77+BD77</f>
        <v>2.16</v>
      </c>
      <c r="CG77" s="842"/>
      <c r="CH77" s="846" t="s">
        <v>1769</v>
      </c>
    </row>
    <row r="78" spans="1:86" s="812" customFormat="1" ht="33" customHeight="1" x14ac:dyDescent="0.25">
      <c r="A78" s="76" t="s">
        <v>1058</v>
      </c>
      <c r="B78" s="628" t="s">
        <v>1703</v>
      </c>
      <c r="C78" s="839" t="s">
        <v>1830</v>
      </c>
      <c r="D78" s="919" t="s">
        <v>285</v>
      </c>
      <c r="E78" s="919">
        <v>2021</v>
      </c>
      <c r="F78" s="919">
        <v>2021</v>
      </c>
      <c r="G78" s="933">
        <v>2021</v>
      </c>
      <c r="H78" s="842">
        <v>0</v>
      </c>
      <c r="I78" s="842">
        <v>0</v>
      </c>
      <c r="J78" s="842" t="s">
        <v>190</v>
      </c>
      <c r="K78" s="842">
        <v>0</v>
      </c>
      <c r="L78" s="842">
        <v>0</v>
      </c>
      <c r="M78" s="842" t="s">
        <v>190</v>
      </c>
      <c r="N78" s="842">
        <v>0</v>
      </c>
      <c r="O78" s="842">
        <v>0</v>
      </c>
      <c r="P78" s="842">
        <v>4</v>
      </c>
      <c r="Q78" s="842">
        <v>4</v>
      </c>
      <c r="R78" s="842">
        <v>0</v>
      </c>
      <c r="S78" s="842">
        <v>0</v>
      </c>
      <c r="T78" s="842">
        <v>4</v>
      </c>
      <c r="U78" s="842">
        <f t="shared" si="184"/>
        <v>0</v>
      </c>
      <c r="V78" s="842"/>
      <c r="W78" s="842"/>
      <c r="X78" s="842">
        <v>0</v>
      </c>
      <c r="Y78" s="842"/>
      <c r="Z78" s="842">
        <f t="shared" si="185"/>
        <v>0</v>
      </c>
      <c r="AA78" s="842"/>
      <c r="AB78" s="842"/>
      <c r="AC78" s="842">
        <v>0</v>
      </c>
      <c r="AD78" s="842"/>
      <c r="AE78" s="842">
        <v>0</v>
      </c>
      <c r="AF78" s="842"/>
      <c r="AG78" s="842"/>
      <c r="AH78" s="842">
        <v>0</v>
      </c>
      <c r="AI78" s="842"/>
      <c r="AJ78" s="842"/>
      <c r="AK78" s="842"/>
      <c r="AL78" s="842"/>
      <c r="AM78" s="842"/>
      <c r="AN78" s="842"/>
      <c r="AO78" s="842">
        <f t="shared" si="187"/>
        <v>0</v>
      </c>
      <c r="AP78" s="842"/>
      <c r="AQ78" s="842"/>
      <c r="AR78" s="842">
        <v>0</v>
      </c>
      <c r="AS78" s="842"/>
      <c r="AT78" s="842">
        <f t="shared" ref="AT78:AT80" si="191">SUM(AU78:AX78)</f>
        <v>4</v>
      </c>
      <c r="AU78" s="842"/>
      <c r="AV78" s="842"/>
      <c r="AW78" s="842">
        <v>4</v>
      </c>
      <c r="AX78" s="842"/>
      <c r="AY78" s="842"/>
      <c r="AZ78" s="842"/>
      <c r="BA78" s="842"/>
      <c r="BB78" s="842"/>
      <c r="BC78" s="842"/>
      <c r="BD78" s="842">
        <f t="shared" si="188"/>
        <v>4</v>
      </c>
      <c r="BE78" s="842"/>
      <c r="BF78" s="842"/>
      <c r="BG78" s="842">
        <v>4</v>
      </c>
      <c r="BH78" s="842"/>
      <c r="BI78" s="842">
        <v>0</v>
      </c>
      <c r="BJ78" s="842"/>
      <c r="BK78" s="842"/>
      <c r="BL78" s="842">
        <v>0</v>
      </c>
      <c r="BM78" s="842"/>
      <c r="BN78" s="842"/>
      <c r="BO78" s="842"/>
      <c r="BP78" s="842"/>
      <c r="BQ78" s="842"/>
      <c r="BR78" s="842"/>
      <c r="BS78" s="842">
        <f t="shared" si="189"/>
        <v>0</v>
      </c>
      <c r="BT78" s="842"/>
      <c r="BU78" s="842"/>
      <c r="BV78" s="842">
        <v>0</v>
      </c>
      <c r="BW78" s="842"/>
      <c r="BX78" s="842">
        <v>0</v>
      </c>
      <c r="BY78" s="842"/>
      <c r="BZ78" s="842"/>
      <c r="CA78" s="842">
        <v>0</v>
      </c>
      <c r="CB78" s="842"/>
      <c r="CC78" s="842">
        <f>SUM(CD78:CG78)</f>
        <v>4</v>
      </c>
      <c r="CD78" s="842"/>
      <c r="CE78" s="842"/>
      <c r="CF78" s="842">
        <f t="shared" si="190"/>
        <v>4</v>
      </c>
      <c r="CG78" s="842"/>
      <c r="CH78" s="846" t="s">
        <v>1818</v>
      </c>
    </row>
    <row r="79" spans="1:86" s="812" customFormat="1" ht="33" customHeight="1" x14ac:dyDescent="0.25">
      <c r="A79" s="76" t="s">
        <v>1058</v>
      </c>
      <c r="B79" s="628" t="s">
        <v>1704</v>
      </c>
      <c r="C79" s="839" t="s">
        <v>1831</v>
      </c>
      <c r="D79" s="919" t="s">
        <v>285</v>
      </c>
      <c r="E79" s="919">
        <v>2021</v>
      </c>
      <c r="F79" s="919">
        <v>2021</v>
      </c>
      <c r="G79" s="933">
        <v>2021</v>
      </c>
      <c r="H79" s="842">
        <v>0</v>
      </c>
      <c r="I79" s="842">
        <v>0</v>
      </c>
      <c r="J79" s="842" t="s">
        <v>190</v>
      </c>
      <c r="K79" s="842">
        <v>0</v>
      </c>
      <c r="L79" s="842">
        <v>0</v>
      </c>
      <c r="M79" s="842" t="s">
        <v>190</v>
      </c>
      <c r="N79" s="842">
        <v>0</v>
      </c>
      <c r="O79" s="842">
        <v>0</v>
      </c>
      <c r="P79" s="842">
        <v>0.55000000000000004</v>
      </c>
      <c r="Q79" s="842">
        <v>0.55000000000000004</v>
      </c>
      <c r="R79" s="842">
        <v>0</v>
      </c>
      <c r="S79" s="842">
        <v>0</v>
      </c>
      <c r="T79" s="842">
        <v>0.55000000000000004</v>
      </c>
      <c r="U79" s="842">
        <f t="shared" si="184"/>
        <v>0</v>
      </c>
      <c r="V79" s="842"/>
      <c r="W79" s="842"/>
      <c r="X79" s="842">
        <v>0</v>
      </c>
      <c r="Y79" s="842"/>
      <c r="Z79" s="842">
        <f t="shared" si="185"/>
        <v>0</v>
      </c>
      <c r="AA79" s="842"/>
      <c r="AB79" s="842"/>
      <c r="AC79" s="842">
        <v>0</v>
      </c>
      <c r="AD79" s="842"/>
      <c r="AE79" s="842">
        <v>0</v>
      </c>
      <c r="AF79" s="842"/>
      <c r="AG79" s="842"/>
      <c r="AH79" s="842">
        <v>0</v>
      </c>
      <c r="AI79" s="842"/>
      <c r="AJ79" s="842"/>
      <c r="AK79" s="842"/>
      <c r="AL79" s="842"/>
      <c r="AM79" s="842"/>
      <c r="AN79" s="842"/>
      <c r="AO79" s="842">
        <f t="shared" si="187"/>
        <v>0</v>
      </c>
      <c r="AP79" s="842"/>
      <c r="AQ79" s="842"/>
      <c r="AR79" s="842">
        <v>0</v>
      </c>
      <c r="AS79" s="842"/>
      <c r="AT79" s="842">
        <f t="shared" si="191"/>
        <v>0.5</v>
      </c>
      <c r="AU79" s="842"/>
      <c r="AV79" s="842"/>
      <c r="AW79" s="842">
        <v>0.5</v>
      </c>
      <c r="AX79" s="842"/>
      <c r="AY79" s="842"/>
      <c r="AZ79" s="842"/>
      <c r="BA79" s="842"/>
      <c r="BB79" s="842"/>
      <c r="BC79" s="842"/>
      <c r="BD79" s="842">
        <f t="shared" si="188"/>
        <v>0.5</v>
      </c>
      <c r="BE79" s="842"/>
      <c r="BF79" s="842"/>
      <c r="BG79" s="842">
        <v>0.5</v>
      </c>
      <c r="BH79" s="842"/>
      <c r="BI79" s="842">
        <v>0</v>
      </c>
      <c r="BJ79" s="842"/>
      <c r="BK79" s="842"/>
      <c r="BL79" s="842">
        <v>0</v>
      </c>
      <c r="BM79" s="842"/>
      <c r="BN79" s="842"/>
      <c r="BO79" s="842"/>
      <c r="BP79" s="842"/>
      <c r="BQ79" s="842"/>
      <c r="BR79" s="842"/>
      <c r="BS79" s="842">
        <f t="shared" si="189"/>
        <v>0</v>
      </c>
      <c r="BT79" s="842"/>
      <c r="BU79" s="842"/>
      <c r="BV79" s="842">
        <v>0</v>
      </c>
      <c r="BW79" s="842"/>
      <c r="BX79" s="842">
        <v>0</v>
      </c>
      <c r="BY79" s="842"/>
      <c r="BZ79" s="842"/>
      <c r="CA79" s="842">
        <v>0</v>
      </c>
      <c r="CB79" s="842"/>
      <c r="CC79" s="842">
        <f t="shared" ref="CC79:CC80" si="192">SUM(CD79:CG79)</f>
        <v>0.5</v>
      </c>
      <c r="CD79" s="842"/>
      <c r="CE79" s="842"/>
      <c r="CF79" s="842">
        <f t="shared" si="190"/>
        <v>0.5</v>
      </c>
      <c r="CG79" s="842"/>
      <c r="CH79" s="846" t="s">
        <v>1818</v>
      </c>
    </row>
    <row r="80" spans="1:86" s="812" customFormat="1" ht="33" customHeight="1" x14ac:dyDescent="0.25">
      <c r="A80" s="76" t="s">
        <v>1058</v>
      </c>
      <c r="B80" s="628" t="s">
        <v>1705</v>
      </c>
      <c r="C80" s="839" t="s">
        <v>1832</v>
      </c>
      <c r="D80" s="919" t="s">
        <v>285</v>
      </c>
      <c r="E80" s="919">
        <v>2021</v>
      </c>
      <c r="F80" s="919">
        <v>2021</v>
      </c>
      <c r="G80" s="933">
        <v>2021</v>
      </c>
      <c r="H80" s="842">
        <v>0</v>
      </c>
      <c r="I80" s="842">
        <v>0</v>
      </c>
      <c r="J80" s="842" t="s">
        <v>190</v>
      </c>
      <c r="K80" s="842">
        <v>0</v>
      </c>
      <c r="L80" s="842">
        <v>0</v>
      </c>
      <c r="M80" s="842" t="s">
        <v>190</v>
      </c>
      <c r="N80" s="842">
        <v>0</v>
      </c>
      <c r="O80" s="842">
        <v>0</v>
      </c>
      <c r="P80" s="842">
        <v>0.5</v>
      </c>
      <c r="Q80" s="842">
        <v>0.5</v>
      </c>
      <c r="R80" s="842">
        <v>0</v>
      </c>
      <c r="S80" s="842">
        <v>0</v>
      </c>
      <c r="T80" s="842">
        <v>0.5</v>
      </c>
      <c r="U80" s="842">
        <f t="shared" si="184"/>
        <v>0</v>
      </c>
      <c r="V80" s="842"/>
      <c r="W80" s="842"/>
      <c r="X80" s="842">
        <v>0</v>
      </c>
      <c r="Y80" s="842"/>
      <c r="Z80" s="842">
        <f t="shared" si="185"/>
        <v>0</v>
      </c>
      <c r="AA80" s="842"/>
      <c r="AB80" s="842"/>
      <c r="AC80" s="842">
        <v>0</v>
      </c>
      <c r="AD80" s="842"/>
      <c r="AE80" s="842">
        <v>0</v>
      </c>
      <c r="AF80" s="842"/>
      <c r="AG80" s="842"/>
      <c r="AH80" s="842">
        <v>0</v>
      </c>
      <c r="AI80" s="842"/>
      <c r="AJ80" s="842"/>
      <c r="AK80" s="842"/>
      <c r="AL80" s="842"/>
      <c r="AM80" s="842"/>
      <c r="AN80" s="842"/>
      <c r="AO80" s="842">
        <f t="shared" si="187"/>
        <v>0</v>
      </c>
      <c r="AP80" s="842"/>
      <c r="AQ80" s="842"/>
      <c r="AR80" s="842">
        <v>0</v>
      </c>
      <c r="AS80" s="842"/>
      <c r="AT80" s="842">
        <f t="shared" si="191"/>
        <v>0.5</v>
      </c>
      <c r="AU80" s="842"/>
      <c r="AV80" s="842"/>
      <c r="AW80" s="842">
        <v>0.5</v>
      </c>
      <c r="AX80" s="842"/>
      <c r="AY80" s="842"/>
      <c r="AZ80" s="842"/>
      <c r="BA80" s="842"/>
      <c r="BB80" s="842"/>
      <c r="BC80" s="842"/>
      <c r="BD80" s="842">
        <f t="shared" si="188"/>
        <v>0.5</v>
      </c>
      <c r="BE80" s="842"/>
      <c r="BF80" s="842"/>
      <c r="BG80" s="842">
        <v>0.5</v>
      </c>
      <c r="BH80" s="842"/>
      <c r="BI80" s="842">
        <v>0</v>
      </c>
      <c r="BJ80" s="842"/>
      <c r="BK80" s="842"/>
      <c r="BL80" s="842">
        <v>0</v>
      </c>
      <c r="BM80" s="842"/>
      <c r="BN80" s="842"/>
      <c r="BO80" s="842"/>
      <c r="BP80" s="842"/>
      <c r="BQ80" s="842"/>
      <c r="BR80" s="842"/>
      <c r="BS80" s="842">
        <f t="shared" si="189"/>
        <v>0</v>
      </c>
      <c r="BT80" s="842"/>
      <c r="BU80" s="842"/>
      <c r="BV80" s="842">
        <v>0</v>
      </c>
      <c r="BW80" s="842"/>
      <c r="BX80" s="842">
        <v>0</v>
      </c>
      <c r="BY80" s="842"/>
      <c r="BZ80" s="842"/>
      <c r="CA80" s="842">
        <v>0</v>
      </c>
      <c r="CB80" s="842"/>
      <c r="CC80" s="842">
        <f t="shared" si="192"/>
        <v>0.5</v>
      </c>
      <c r="CD80" s="842"/>
      <c r="CE80" s="842"/>
      <c r="CF80" s="842">
        <f t="shared" si="190"/>
        <v>0.5</v>
      </c>
      <c r="CG80" s="842"/>
      <c r="CH80" s="846" t="s">
        <v>1818</v>
      </c>
    </row>
    <row r="81" spans="1:86" s="832" customFormat="1" ht="48" customHeight="1" x14ac:dyDescent="0.25">
      <c r="A81" s="827" t="s">
        <v>187</v>
      </c>
      <c r="B81" s="828" t="s">
        <v>186</v>
      </c>
      <c r="C81" s="829" t="s">
        <v>93</v>
      </c>
      <c r="D81" s="830"/>
      <c r="E81" s="830"/>
      <c r="F81" s="830"/>
      <c r="G81" s="830"/>
      <c r="H81" s="831"/>
      <c r="I81" s="831"/>
      <c r="J81" s="831" t="s">
        <v>190</v>
      </c>
      <c r="K81" s="831"/>
      <c r="L81" s="831"/>
      <c r="M81" s="831"/>
      <c r="N81" s="831"/>
      <c r="O81" s="831"/>
      <c r="P81" s="831"/>
      <c r="Q81" s="831"/>
      <c r="R81" s="831" t="s">
        <v>190</v>
      </c>
      <c r="S81" s="831" t="s">
        <v>190</v>
      </c>
      <c r="T81" s="831" t="s">
        <v>190</v>
      </c>
      <c r="U81" s="831" t="s">
        <v>190</v>
      </c>
      <c r="V81" s="831" t="s">
        <v>190</v>
      </c>
      <c r="W81" s="831" t="s">
        <v>190</v>
      </c>
      <c r="X81" s="831" t="s">
        <v>190</v>
      </c>
      <c r="Y81" s="831" t="s">
        <v>190</v>
      </c>
      <c r="Z81" s="831" t="s">
        <v>190</v>
      </c>
      <c r="AA81" s="831" t="s">
        <v>190</v>
      </c>
      <c r="AB81" s="831" t="s">
        <v>190</v>
      </c>
      <c r="AC81" s="831" t="s">
        <v>190</v>
      </c>
      <c r="AD81" s="831" t="s">
        <v>190</v>
      </c>
      <c r="AE81" s="831"/>
      <c r="AF81" s="831"/>
      <c r="AG81" s="831"/>
      <c r="AH81" s="831"/>
      <c r="AI81" s="831"/>
      <c r="AJ81" s="831"/>
      <c r="AK81" s="831"/>
      <c r="AL81" s="831"/>
      <c r="AM81" s="831"/>
      <c r="AN81" s="831"/>
      <c r="AO81" s="831"/>
      <c r="AP81" s="831"/>
      <c r="AQ81" s="831"/>
      <c r="AR81" s="831"/>
      <c r="AS81" s="831"/>
      <c r="AT81" s="831"/>
      <c r="AU81" s="831"/>
      <c r="AV81" s="831"/>
      <c r="AW81" s="831"/>
      <c r="AX81" s="831"/>
      <c r="AY81" s="831"/>
      <c r="AZ81" s="831"/>
      <c r="BA81" s="831"/>
      <c r="BB81" s="831"/>
      <c r="BC81" s="831"/>
      <c r="BD81" s="831"/>
      <c r="BE81" s="831"/>
      <c r="BF81" s="831"/>
      <c r="BG81" s="831"/>
      <c r="BH81" s="831"/>
      <c r="BI81" s="831"/>
      <c r="BJ81" s="831"/>
      <c r="BK81" s="831"/>
      <c r="BL81" s="831"/>
      <c r="BM81" s="831"/>
      <c r="BN81" s="831"/>
      <c r="BO81" s="831"/>
      <c r="BP81" s="831"/>
      <c r="BQ81" s="831"/>
      <c r="BR81" s="831"/>
      <c r="BS81" s="831"/>
      <c r="BT81" s="831"/>
      <c r="BU81" s="831"/>
      <c r="BV81" s="831"/>
      <c r="BW81" s="831"/>
      <c r="BX81" s="831"/>
      <c r="BY81" s="831"/>
      <c r="BZ81" s="831"/>
      <c r="CA81" s="831"/>
      <c r="CB81" s="831"/>
      <c r="CC81" s="831"/>
      <c r="CD81" s="831"/>
      <c r="CE81" s="831"/>
      <c r="CF81" s="831"/>
      <c r="CG81" s="831"/>
      <c r="CH81" s="831" t="s">
        <v>190</v>
      </c>
    </row>
    <row r="82" spans="1:86" s="832" customFormat="1" ht="48" customHeight="1" x14ac:dyDescent="0.25">
      <c r="A82" s="827" t="s">
        <v>1062</v>
      </c>
      <c r="B82" s="828" t="s">
        <v>188</v>
      </c>
      <c r="C82" s="829" t="s">
        <v>93</v>
      </c>
      <c r="D82" s="830"/>
      <c r="E82" s="830"/>
      <c r="F82" s="830"/>
      <c r="G82" s="830"/>
      <c r="H82" s="831">
        <f>SUBTOTAL(9,H83:H85)</f>
        <v>0</v>
      </c>
      <c r="I82" s="831">
        <f t="shared" ref="I82:CG82" si="193">SUBTOTAL(9,I83:I85)</f>
        <v>0</v>
      </c>
      <c r="J82" s="831" t="s">
        <v>190</v>
      </c>
      <c r="K82" s="831">
        <f t="shared" si="193"/>
        <v>0</v>
      </c>
      <c r="L82" s="831">
        <f t="shared" si="193"/>
        <v>0</v>
      </c>
      <c r="M82" s="831">
        <f t="shared" si="193"/>
        <v>0</v>
      </c>
      <c r="N82" s="831">
        <f t="shared" si="193"/>
        <v>0</v>
      </c>
      <c r="O82" s="831">
        <f>SUBTOTAL(9,O83:O85)</f>
        <v>0</v>
      </c>
      <c r="P82" s="831">
        <f t="shared" si="193"/>
        <v>2.5000000000000004</v>
      </c>
      <c r="Q82" s="831">
        <f t="shared" si="193"/>
        <v>3.1950000000000003</v>
      </c>
      <c r="R82" s="831">
        <f t="shared" si="193"/>
        <v>0</v>
      </c>
      <c r="S82" s="831">
        <f t="shared" si="193"/>
        <v>0</v>
      </c>
      <c r="T82" s="831">
        <f t="shared" si="193"/>
        <v>2.9200000000000004</v>
      </c>
      <c r="U82" s="831">
        <f t="shared" si="193"/>
        <v>0.3</v>
      </c>
      <c r="V82" s="831">
        <f t="shared" si="193"/>
        <v>0</v>
      </c>
      <c r="W82" s="831">
        <f t="shared" si="193"/>
        <v>0</v>
      </c>
      <c r="X82" s="831">
        <f t="shared" si="193"/>
        <v>0.3</v>
      </c>
      <c r="Y82" s="831">
        <f t="shared" si="193"/>
        <v>0</v>
      </c>
      <c r="Z82" s="831">
        <f t="shared" si="193"/>
        <v>1.165</v>
      </c>
      <c r="AA82" s="831">
        <f t="shared" si="193"/>
        <v>0</v>
      </c>
      <c r="AB82" s="831">
        <f t="shared" si="193"/>
        <v>0</v>
      </c>
      <c r="AC82" s="831">
        <f t="shared" si="193"/>
        <v>1.165</v>
      </c>
      <c r="AD82" s="831">
        <f t="shared" si="193"/>
        <v>0</v>
      </c>
      <c r="AE82" s="831">
        <f t="shared" si="193"/>
        <v>0.3</v>
      </c>
      <c r="AF82" s="831">
        <f t="shared" si="193"/>
        <v>0</v>
      </c>
      <c r="AG82" s="831">
        <f t="shared" si="193"/>
        <v>0</v>
      </c>
      <c r="AH82" s="831">
        <f t="shared" si="193"/>
        <v>0.3</v>
      </c>
      <c r="AI82" s="831">
        <f t="shared" si="193"/>
        <v>0</v>
      </c>
      <c r="AJ82" s="831">
        <f t="shared" si="193"/>
        <v>0</v>
      </c>
      <c r="AK82" s="831">
        <f t="shared" si="193"/>
        <v>0</v>
      </c>
      <c r="AL82" s="831">
        <f t="shared" si="193"/>
        <v>0</v>
      </c>
      <c r="AM82" s="831">
        <f t="shared" si="193"/>
        <v>0</v>
      </c>
      <c r="AN82" s="831">
        <f t="shared" si="193"/>
        <v>0</v>
      </c>
      <c r="AO82" s="831">
        <f t="shared" si="193"/>
        <v>0.3</v>
      </c>
      <c r="AP82" s="831">
        <f t="shared" si="193"/>
        <v>0</v>
      </c>
      <c r="AQ82" s="831">
        <f t="shared" si="193"/>
        <v>0</v>
      </c>
      <c r="AR82" s="831">
        <f t="shared" si="193"/>
        <v>0.3</v>
      </c>
      <c r="AS82" s="831">
        <f t="shared" si="193"/>
        <v>0</v>
      </c>
      <c r="AT82" s="831">
        <f t="shared" si="193"/>
        <v>1.9</v>
      </c>
      <c r="AU82" s="831">
        <f t="shared" si="193"/>
        <v>0</v>
      </c>
      <c r="AV82" s="831">
        <f t="shared" si="193"/>
        <v>0</v>
      </c>
      <c r="AW82" s="831">
        <f t="shared" si="193"/>
        <v>1.9</v>
      </c>
      <c r="AX82" s="831">
        <f t="shared" si="193"/>
        <v>0</v>
      </c>
      <c r="AY82" s="831">
        <f t="shared" si="193"/>
        <v>0</v>
      </c>
      <c r="AZ82" s="831">
        <f t="shared" si="193"/>
        <v>0</v>
      </c>
      <c r="BA82" s="831">
        <f t="shared" si="193"/>
        <v>0</v>
      </c>
      <c r="BB82" s="831">
        <f t="shared" si="193"/>
        <v>0</v>
      </c>
      <c r="BC82" s="831">
        <f t="shared" si="193"/>
        <v>0</v>
      </c>
      <c r="BD82" s="831">
        <f t="shared" si="193"/>
        <v>2.5950000000000002</v>
      </c>
      <c r="BE82" s="831">
        <f t="shared" si="193"/>
        <v>0</v>
      </c>
      <c r="BF82" s="831">
        <f t="shared" si="193"/>
        <v>0</v>
      </c>
      <c r="BG82" s="831">
        <f>SUBTOTAL(9,BG83:BG85)</f>
        <v>2.5950000000000002</v>
      </c>
      <c r="BH82" s="831">
        <f t="shared" si="193"/>
        <v>0</v>
      </c>
      <c r="BI82" s="831">
        <f t="shared" si="193"/>
        <v>0.3</v>
      </c>
      <c r="BJ82" s="831">
        <f t="shared" si="193"/>
        <v>0</v>
      </c>
      <c r="BK82" s="831">
        <f t="shared" si="193"/>
        <v>0</v>
      </c>
      <c r="BL82" s="831">
        <f t="shared" si="193"/>
        <v>0.3</v>
      </c>
      <c r="BM82" s="831">
        <f t="shared" si="193"/>
        <v>0</v>
      </c>
      <c r="BN82" s="831">
        <f t="shared" si="193"/>
        <v>0</v>
      </c>
      <c r="BO82" s="831">
        <f t="shared" si="193"/>
        <v>0</v>
      </c>
      <c r="BP82" s="831">
        <f t="shared" si="193"/>
        <v>0</v>
      </c>
      <c r="BQ82" s="831">
        <f t="shared" si="193"/>
        <v>0</v>
      </c>
      <c r="BR82" s="831">
        <f t="shared" si="193"/>
        <v>0</v>
      </c>
      <c r="BS82" s="831">
        <f t="shared" si="193"/>
        <v>0.3</v>
      </c>
      <c r="BT82" s="831">
        <f t="shared" si="193"/>
        <v>0</v>
      </c>
      <c r="BU82" s="831">
        <f t="shared" si="193"/>
        <v>0</v>
      </c>
      <c r="BV82" s="831">
        <f t="shared" si="193"/>
        <v>0.3</v>
      </c>
      <c r="BW82" s="831">
        <f t="shared" si="193"/>
        <v>0</v>
      </c>
      <c r="BX82" s="831">
        <f t="shared" si="193"/>
        <v>0.89999999999999991</v>
      </c>
      <c r="BY82" s="831">
        <f t="shared" si="193"/>
        <v>0</v>
      </c>
      <c r="BZ82" s="831">
        <f t="shared" si="193"/>
        <v>0</v>
      </c>
      <c r="CA82" s="831">
        <f t="shared" si="193"/>
        <v>0.89999999999999991</v>
      </c>
      <c r="CB82" s="831">
        <f t="shared" si="193"/>
        <v>0</v>
      </c>
      <c r="CC82" s="831">
        <f t="shared" si="193"/>
        <v>3.1950000000000003</v>
      </c>
      <c r="CD82" s="831">
        <f t="shared" si="193"/>
        <v>0</v>
      </c>
      <c r="CE82" s="831">
        <f t="shared" si="193"/>
        <v>0</v>
      </c>
      <c r="CF82" s="831">
        <f t="shared" si="193"/>
        <v>3.1950000000000003</v>
      </c>
      <c r="CG82" s="831">
        <f t="shared" si="193"/>
        <v>0</v>
      </c>
      <c r="CH82" s="831" t="s">
        <v>190</v>
      </c>
    </row>
    <row r="83" spans="1:86" ht="33" customHeight="1" x14ac:dyDescent="0.25">
      <c r="A83" s="844" t="s">
        <v>1062</v>
      </c>
      <c r="B83" s="845" t="s">
        <v>1063</v>
      </c>
      <c r="C83" s="847" t="s">
        <v>1833</v>
      </c>
      <c r="D83" s="840" t="s">
        <v>285</v>
      </c>
      <c r="E83" s="840">
        <v>2020</v>
      </c>
      <c r="F83" s="840">
        <v>2022</v>
      </c>
      <c r="G83" s="840">
        <v>2022</v>
      </c>
      <c r="H83" s="842">
        <v>0</v>
      </c>
      <c r="I83" s="842">
        <v>0</v>
      </c>
      <c r="J83" s="842" t="s">
        <v>190</v>
      </c>
      <c r="K83" s="842">
        <v>0</v>
      </c>
      <c r="L83" s="842">
        <v>0</v>
      </c>
      <c r="M83" s="842" t="s">
        <v>190</v>
      </c>
      <c r="N83" s="842">
        <v>0</v>
      </c>
      <c r="O83" s="842">
        <v>0</v>
      </c>
      <c r="P83" s="842">
        <v>0.45</v>
      </c>
      <c r="Q83" s="842">
        <f>AR83+BG83+BV83</f>
        <v>1.02</v>
      </c>
      <c r="R83" s="842">
        <v>0</v>
      </c>
      <c r="S83" s="842">
        <v>0</v>
      </c>
      <c r="T83" s="842">
        <f>BD83+BS83</f>
        <v>0.87</v>
      </c>
      <c r="U83" s="842">
        <f t="shared" ref="U83:U85" si="194">SUM(V83:Y83)</f>
        <v>0.15</v>
      </c>
      <c r="V83" s="842"/>
      <c r="W83" s="842"/>
      <c r="X83" s="842">
        <v>0.15</v>
      </c>
      <c r="Y83" s="842"/>
      <c r="Z83" s="842">
        <f t="shared" ref="Z83:Z85" si="195">SUM(AA83:AD83)</f>
        <v>0.19500000000000001</v>
      </c>
      <c r="AA83" s="842"/>
      <c r="AB83" s="842"/>
      <c r="AC83" s="842">
        <v>0.19500000000000001</v>
      </c>
      <c r="AD83" s="842"/>
      <c r="AE83" s="842">
        <f>SUM(AF83:AI83)</f>
        <v>0.15</v>
      </c>
      <c r="AF83" s="842"/>
      <c r="AG83" s="842"/>
      <c r="AH83" s="842">
        <v>0.15</v>
      </c>
      <c r="AI83" s="842"/>
      <c r="AJ83" s="842">
        <f>SUM(AK83:AN83)</f>
        <v>0</v>
      </c>
      <c r="AK83" s="842"/>
      <c r="AL83" s="842"/>
      <c r="AM83" s="842"/>
      <c r="AN83" s="842"/>
      <c r="AO83" s="842">
        <f>SUM(AP83:AS83)</f>
        <v>0.15</v>
      </c>
      <c r="AP83" s="842"/>
      <c r="AQ83" s="842"/>
      <c r="AR83" s="842">
        <v>0.15</v>
      </c>
      <c r="AS83" s="842"/>
      <c r="AT83" s="842">
        <f>SUM(AU83:AX83)</f>
        <v>0.15</v>
      </c>
      <c r="AU83" s="842"/>
      <c r="AV83" s="842"/>
      <c r="AW83" s="842">
        <v>0.15</v>
      </c>
      <c r="AX83" s="842"/>
      <c r="AY83" s="842">
        <f>SUM(AZ83:BC83)</f>
        <v>0</v>
      </c>
      <c r="AZ83" s="842"/>
      <c r="BA83" s="842"/>
      <c r="BB83" s="842"/>
      <c r="BC83" s="842"/>
      <c r="BD83" s="842">
        <f>SUM(BE83:BH83)</f>
        <v>0.72</v>
      </c>
      <c r="BE83" s="842"/>
      <c r="BF83" s="842"/>
      <c r="BG83" s="842">
        <v>0.72</v>
      </c>
      <c r="BH83" s="842"/>
      <c r="BI83" s="842">
        <f>SUM(BJ83:BM83)</f>
        <v>0.15</v>
      </c>
      <c r="BJ83" s="842"/>
      <c r="BK83" s="842"/>
      <c r="BL83" s="842">
        <v>0.15</v>
      </c>
      <c r="BM83" s="842"/>
      <c r="BN83" s="842">
        <f>SUM(BO83:BR83)</f>
        <v>0</v>
      </c>
      <c r="BO83" s="842"/>
      <c r="BP83" s="842"/>
      <c r="BQ83" s="842"/>
      <c r="BR83" s="842"/>
      <c r="BS83" s="842">
        <f>SUM(BT83:BW83)</f>
        <v>0.15</v>
      </c>
      <c r="BT83" s="842"/>
      <c r="BU83" s="842"/>
      <c r="BV83" s="842">
        <v>0.15</v>
      </c>
      <c r="BW83" s="842"/>
      <c r="BX83" s="842">
        <f>SUM(BY83:CB83)</f>
        <v>0.44999999999999996</v>
      </c>
      <c r="BY83" s="842"/>
      <c r="BZ83" s="842"/>
      <c r="CA83" s="842">
        <f>BL83+AW83+AH83</f>
        <v>0.44999999999999996</v>
      </c>
      <c r="CB83" s="842"/>
      <c r="CC83" s="846">
        <f t="shared" ref="CC83:CC85" si="196">SUM(CD83:CG83)</f>
        <v>1.02</v>
      </c>
      <c r="CD83" s="846"/>
      <c r="CE83" s="846"/>
      <c r="CF83" s="846">
        <f t="shared" ref="CF83:CF85" si="197">BS83+BD83+AO83</f>
        <v>1.02</v>
      </c>
      <c r="CG83" s="846"/>
      <c r="CH83" s="846" t="s">
        <v>190</v>
      </c>
    </row>
    <row r="84" spans="1:86" ht="33" customHeight="1" x14ac:dyDescent="0.25">
      <c r="A84" s="844" t="s">
        <v>1062</v>
      </c>
      <c r="B84" s="845" t="s">
        <v>1706</v>
      </c>
      <c r="C84" s="847" t="s">
        <v>1834</v>
      </c>
      <c r="D84" s="919" t="s">
        <v>285</v>
      </c>
      <c r="E84" s="919">
        <v>2021</v>
      </c>
      <c r="F84" s="919">
        <v>2021</v>
      </c>
      <c r="G84" s="933">
        <v>2021</v>
      </c>
      <c r="H84" s="842">
        <v>0</v>
      </c>
      <c r="I84" s="842">
        <v>0</v>
      </c>
      <c r="J84" s="842" t="s">
        <v>190</v>
      </c>
      <c r="K84" s="842">
        <v>0</v>
      </c>
      <c r="L84" s="842">
        <v>0</v>
      </c>
      <c r="M84" s="842" t="s">
        <v>190</v>
      </c>
      <c r="N84" s="842">
        <v>0</v>
      </c>
      <c r="O84" s="842">
        <v>0</v>
      </c>
      <c r="P84" s="842">
        <v>1.6</v>
      </c>
      <c r="Q84" s="842">
        <v>1.6</v>
      </c>
      <c r="R84" s="842">
        <v>0</v>
      </c>
      <c r="S84" s="842">
        <v>0</v>
      </c>
      <c r="T84" s="842">
        <v>1.6</v>
      </c>
      <c r="U84" s="842">
        <f t="shared" si="194"/>
        <v>0</v>
      </c>
      <c r="V84" s="842"/>
      <c r="W84" s="842"/>
      <c r="X84" s="842">
        <v>0</v>
      </c>
      <c r="Y84" s="842"/>
      <c r="Z84" s="842">
        <f t="shared" si="195"/>
        <v>0</v>
      </c>
      <c r="AA84" s="842"/>
      <c r="AB84" s="842"/>
      <c r="AC84" s="842">
        <v>0</v>
      </c>
      <c r="AD84" s="842"/>
      <c r="AE84" s="842">
        <v>0</v>
      </c>
      <c r="AF84" s="842"/>
      <c r="AG84" s="842"/>
      <c r="AH84" s="842">
        <v>0</v>
      </c>
      <c r="AI84" s="842"/>
      <c r="AJ84" s="842"/>
      <c r="AK84" s="842"/>
      <c r="AL84" s="842"/>
      <c r="AM84" s="842"/>
      <c r="AN84" s="842"/>
      <c r="AO84" s="842">
        <f t="shared" ref="AO84:AO85" si="198">SUM(AP84:AS84)</f>
        <v>0</v>
      </c>
      <c r="AP84" s="842"/>
      <c r="AQ84" s="842"/>
      <c r="AR84" s="842">
        <v>0</v>
      </c>
      <c r="AS84" s="842"/>
      <c r="AT84" s="842">
        <f>SUM(AU84:AX84)</f>
        <v>1.6</v>
      </c>
      <c r="AU84" s="842"/>
      <c r="AV84" s="842"/>
      <c r="AW84" s="842">
        <v>1.6</v>
      </c>
      <c r="AX84" s="842"/>
      <c r="AY84" s="842"/>
      <c r="AZ84" s="842"/>
      <c r="BA84" s="842"/>
      <c r="BB84" s="842"/>
      <c r="BC84" s="842"/>
      <c r="BD84" s="842">
        <f t="shared" ref="BD84:BD85" si="199">SUM(BE84:BH84)</f>
        <v>1.6</v>
      </c>
      <c r="BE84" s="842"/>
      <c r="BF84" s="842"/>
      <c r="BG84" s="842">
        <v>1.6</v>
      </c>
      <c r="BH84" s="842"/>
      <c r="BI84" s="842">
        <v>0</v>
      </c>
      <c r="BJ84" s="842"/>
      <c r="BK84" s="842"/>
      <c r="BL84" s="842">
        <v>0</v>
      </c>
      <c r="BM84" s="842"/>
      <c r="BN84" s="842"/>
      <c r="BO84" s="842"/>
      <c r="BP84" s="842"/>
      <c r="BQ84" s="842"/>
      <c r="BR84" s="842"/>
      <c r="BS84" s="842">
        <f t="shared" ref="BS84:BS85" si="200">SUM(BT84:BW84)</f>
        <v>0</v>
      </c>
      <c r="BT84" s="842"/>
      <c r="BU84" s="842"/>
      <c r="BV84" s="842">
        <v>0</v>
      </c>
      <c r="BW84" s="842"/>
      <c r="BX84" s="842">
        <v>0</v>
      </c>
      <c r="BY84" s="842"/>
      <c r="BZ84" s="842"/>
      <c r="CA84" s="842">
        <v>0</v>
      </c>
      <c r="CB84" s="842"/>
      <c r="CC84" s="846">
        <f t="shared" si="196"/>
        <v>1.6</v>
      </c>
      <c r="CD84" s="846"/>
      <c r="CE84" s="846"/>
      <c r="CF84" s="846">
        <f t="shared" si="197"/>
        <v>1.6</v>
      </c>
      <c r="CG84" s="846"/>
      <c r="CH84" s="846" t="s">
        <v>190</v>
      </c>
    </row>
    <row r="85" spans="1:86" ht="33" customHeight="1" x14ac:dyDescent="0.25">
      <c r="A85" s="844" t="s">
        <v>1062</v>
      </c>
      <c r="B85" s="845" t="s">
        <v>714</v>
      </c>
      <c r="C85" s="847" t="s">
        <v>1835</v>
      </c>
      <c r="D85" s="840" t="s">
        <v>285</v>
      </c>
      <c r="E85" s="840">
        <v>2020</v>
      </c>
      <c r="F85" s="840">
        <v>2022</v>
      </c>
      <c r="G85" s="840">
        <v>2022</v>
      </c>
      <c r="H85" s="842">
        <v>0</v>
      </c>
      <c r="I85" s="842">
        <v>0</v>
      </c>
      <c r="J85" s="842" t="s">
        <v>190</v>
      </c>
      <c r="K85" s="842">
        <v>0</v>
      </c>
      <c r="L85" s="842">
        <v>0</v>
      </c>
      <c r="M85" s="842" t="s">
        <v>190</v>
      </c>
      <c r="N85" s="842">
        <v>0</v>
      </c>
      <c r="O85" s="842">
        <v>0</v>
      </c>
      <c r="P85" s="842">
        <v>0.45</v>
      </c>
      <c r="Q85" s="842">
        <f>AR85+BG85+BV85</f>
        <v>0.57500000000000007</v>
      </c>
      <c r="R85" s="842">
        <v>0</v>
      </c>
      <c r="S85" s="842">
        <v>0</v>
      </c>
      <c r="T85" s="842">
        <v>0.45</v>
      </c>
      <c r="U85" s="842">
        <f t="shared" si="194"/>
        <v>0.15</v>
      </c>
      <c r="V85" s="842"/>
      <c r="W85" s="842"/>
      <c r="X85" s="842">
        <v>0.15</v>
      </c>
      <c r="Y85" s="842"/>
      <c r="Z85" s="842">
        <f t="shared" si="195"/>
        <v>0.97</v>
      </c>
      <c r="AA85" s="842"/>
      <c r="AB85" s="842"/>
      <c r="AC85" s="842">
        <v>0.97</v>
      </c>
      <c r="AD85" s="842"/>
      <c r="AE85" s="842">
        <f>SUM(AF85:AI85)</f>
        <v>0.15</v>
      </c>
      <c r="AF85" s="842"/>
      <c r="AG85" s="842"/>
      <c r="AH85" s="842">
        <v>0.15</v>
      </c>
      <c r="AI85" s="842"/>
      <c r="AJ85" s="842">
        <f>SUM(AK85:AN85)</f>
        <v>0</v>
      </c>
      <c r="AK85" s="842"/>
      <c r="AL85" s="842"/>
      <c r="AM85" s="842"/>
      <c r="AN85" s="842"/>
      <c r="AO85" s="842">
        <f t="shared" si="198"/>
        <v>0.15</v>
      </c>
      <c r="AP85" s="842"/>
      <c r="AQ85" s="842"/>
      <c r="AR85" s="842">
        <v>0.15</v>
      </c>
      <c r="AS85" s="842"/>
      <c r="AT85" s="842">
        <f>SUM(AU85:AX85)</f>
        <v>0.15</v>
      </c>
      <c r="AU85" s="842"/>
      <c r="AV85" s="842"/>
      <c r="AW85" s="842">
        <v>0.15</v>
      </c>
      <c r="AX85" s="842"/>
      <c r="AY85" s="842">
        <f>SUM(AZ85:BC85)</f>
        <v>0</v>
      </c>
      <c r="AZ85" s="842"/>
      <c r="BA85" s="842"/>
      <c r="BB85" s="842"/>
      <c r="BC85" s="842"/>
      <c r="BD85" s="842">
        <f t="shared" si="199"/>
        <v>0.27500000000000002</v>
      </c>
      <c r="BE85" s="842"/>
      <c r="BF85" s="842"/>
      <c r="BG85" s="842">
        <v>0.27500000000000002</v>
      </c>
      <c r="BH85" s="842"/>
      <c r="BI85" s="842">
        <f>SUM(BJ85:BM85)</f>
        <v>0.15</v>
      </c>
      <c r="BJ85" s="842"/>
      <c r="BK85" s="842"/>
      <c r="BL85" s="842">
        <v>0.15</v>
      </c>
      <c r="BM85" s="842"/>
      <c r="BN85" s="842">
        <f>SUM(BO85:BR85)</f>
        <v>0</v>
      </c>
      <c r="BO85" s="842"/>
      <c r="BP85" s="842"/>
      <c r="BQ85" s="842"/>
      <c r="BR85" s="842"/>
      <c r="BS85" s="842">
        <f t="shared" si="200"/>
        <v>0.15</v>
      </c>
      <c r="BT85" s="842"/>
      <c r="BU85" s="842"/>
      <c r="BV85" s="842">
        <v>0.15</v>
      </c>
      <c r="BW85" s="842"/>
      <c r="BX85" s="842">
        <f>SUM(BY85:CB85)</f>
        <v>0.44999999999999996</v>
      </c>
      <c r="BY85" s="842"/>
      <c r="BZ85" s="842"/>
      <c r="CA85" s="842">
        <f>BL85+AW85+AH85</f>
        <v>0.44999999999999996</v>
      </c>
      <c r="CB85" s="842"/>
      <c r="CC85" s="846">
        <f t="shared" si="196"/>
        <v>0.57500000000000007</v>
      </c>
      <c r="CD85" s="846"/>
      <c r="CE85" s="846"/>
      <c r="CF85" s="846">
        <f t="shared" si="197"/>
        <v>0.57500000000000007</v>
      </c>
      <c r="CG85" s="846"/>
      <c r="CH85" s="846" t="s">
        <v>190</v>
      </c>
    </row>
    <row r="86" spans="1:86" ht="63.75" customHeight="1" x14ac:dyDescent="0.25">
      <c r="A86" s="1354" t="s">
        <v>1064</v>
      </c>
      <c r="B86" s="1354"/>
      <c r="C86" s="1354"/>
      <c r="D86" s="1354"/>
      <c r="E86" s="1354"/>
      <c r="F86" s="1354"/>
      <c r="G86" s="1354"/>
      <c r="H86" s="1354"/>
      <c r="I86" s="1354"/>
      <c r="J86" s="1354"/>
      <c r="K86" s="1354"/>
      <c r="L86" s="1354"/>
      <c r="M86" s="1354"/>
      <c r="N86" s="1354"/>
      <c r="O86" s="1354"/>
      <c r="P86" s="1354"/>
      <c r="Q86" s="1354"/>
      <c r="R86" s="848"/>
      <c r="S86" s="848"/>
      <c r="T86" s="848"/>
      <c r="U86" s="848"/>
      <c r="V86" s="848"/>
      <c r="W86" s="848"/>
      <c r="X86" s="848"/>
      <c r="Y86" s="848"/>
      <c r="Z86" s="848"/>
      <c r="AA86" s="848"/>
      <c r="AB86" s="848"/>
      <c r="AC86" s="848"/>
      <c r="AD86" s="848"/>
      <c r="AE86" s="848"/>
      <c r="AF86" s="848"/>
      <c r="AG86" s="848"/>
      <c r="AH86" s="848"/>
      <c r="AI86" s="849"/>
      <c r="AJ86" s="849"/>
      <c r="AK86" s="849"/>
      <c r="AL86" s="849"/>
      <c r="AM86" s="849"/>
      <c r="AN86" s="849"/>
      <c r="AO86" s="849"/>
      <c r="AP86" s="849"/>
      <c r="AQ86" s="849"/>
      <c r="AR86" s="849"/>
      <c r="AS86" s="849"/>
      <c r="AT86" s="849"/>
      <c r="AU86" s="849"/>
      <c r="AV86" s="849"/>
      <c r="AW86" s="849"/>
      <c r="AX86" s="849"/>
      <c r="AY86" s="849"/>
      <c r="AZ86" s="849"/>
      <c r="BA86" s="849"/>
      <c r="BB86" s="849"/>
      <c r="BC86" s="849"/>
      <c r="BD86" s="849"/>
      <c r="BE86" s="849"/>
      <c r="BF86" s="849"/>
      <c r="BG86" s="849"/>
      <c r="BH86" s="849"/>
      <c r="BI86" s="849"/>
      <c r="BJ86" s="849"/>
      <c r="BK86" s="849"/>
      <c r="BL86" s="849"/>
      <c r="BM86" s="849"/>
      <c r="BN86" s="849"/>
      <c r="BO86" s="849"/>
      <c r="BP86" s="849"/>
      <c r="BQ86" s="849"/>
      <c r="BR86" s="849"/>
      <c r="BS86" s="849"/>
      <c r="BT86" s="849"/>
      <c r="BU86" s="849"/>
      <c r="BV86" s="849"/>
      <c r="BW86" s="849"/>
      <c r="BX86" s="849"/>
      <c r="BY86" s="849"/>
      <c r="BZ86" s="849"/>
      <c r="CA86" s="849"/>
      <c r="CB86" s="849"/>
      <c r="CC86" s="849"/>
      <c r="CD86" s="849"/>
      <c r="CE86" s="849"/>
      <c r="CF86" s="849"/>
      <c r="CG86" s="849"/>
      <c r="CH86" s="849"/>
    </row>
    <row r="87" spans="1:86" ht="40.5" customHeight="1" x14ac:dyDescent="0.25">
      <c r="A87" s="1354" t="s">
        <v>1065</v>
      </c>
      <c r="B87" s="1354"/>
      <c r="C87" s="1354"/>
      <c r="D87" s="1354"/>
      <c r="E87" s="1354"/>
      <c r="F87" s="1354"/>
      <c r="G87" s="1354"/>
      <c r="H87" s="1354"/>
      <c r="I87" s="1354"/>
      <c r="J87" s="1354"/>
      <c r="K87" s="1354"/>
      <c r="L87" s="1354"/>
      <c r="M87" s="1354"/>
      <c r="N87" s="1354"/>
      <c r="O87" s="1354"/>
      <c r="P87" s="1354"/>
      <c r="Q87" s="1354"/>
      <c r="R87" s="848"/>
      <c r="S87" s="848"/>
      <c r="T87" s="848"/>
      <c r="U87" s="848"/>
      <c r="V87" s="848"/>
      <c r="W87" s="848"/>
      <c r="X87" s="848"/>
      <c r="Y87" s="848"/>
      <c r="Z87" s="848"/>
      <c r="AA87" s="848"/>
      <c r="AB87" s="848"/>
      <c r="AC87" s="848"/>
      <c r="AD87" s="848"/>
      <c r="AE87" s="848"/>
      <c r="AF87" s="848"/>
      <c r="AG87" s="848"/>
      <c r="AH87" s="848"/>
      <c r="AI87" s="849"/>
      <c r="AJ87" s="849"/>
      <c r="AK87" s="849"/>
      <c r="AL87" s="849"/>
      <c r="AM87" s="849"/>
      <c r="AN87" s="849"/>
      <c r="AO87" s="849"/>
      <c r="AP87" s="849"/>
      <c r="AQ87" s="849"/>
      <c r="AR87" s="849"/>
      <c r="AS87" s="849"/>
      <c r="AT87" s="849"/>
      <c r="AU87" s="849"/>
      <c r="AV87" s="849"/>
      <c r="AW87" s="849"/>
      <c r="AX87" s="849"/>
      <c r="AY87" s="849"/>
      <c r="AZ87" s="849"/>
      <c r="BA87" s="849"/>
      <c r="BB87" s="849"/>
      <c r="BC87" s="849"/>
      <c r="BD87" s="849"/>
      <c r="BE87" s="849"/>
      <c r="BF87" s="849"/>
      <c r="BG87" s="849"/>
      <c r="BH87" s="849"/>
      <c r="BI87" s="849"/>
      <c r="BJ87" s="849"/>
      <c r="BK87" s="849"/>
      <c r="BL87" s="849"/>
      <c r="BM87" s="849"/>
      <c r="BN87" s="849"/>
      <c r="BO87" s="849"/>
      <c r="BP87" s="849"/>
      <c r="BQ87" s="849"/>
      <c r="BR87" s="849"/>
      <c r="BS87" s="849"/>
      <c r="BT87" s="849"/>
      <c r="BU87" s="849"/>
      <c r="BV87" s="849"/>
      <c r="BW87" s="849"/>
      <c r="BX87" s="849"/>
      <c r="BY87" s="849"/>
      <c r="BZ87" s="849"/>
      <c r="CA87" s="849"/>
      <c r="CB87" s="849"/>
      <c r="CC87" s="849"/>
      <c r="CD87" s="849"/>
      <c r="CE87" s="849"/>
      <c r="CF87" s="849"/>
      <c r="CG87" s="849"/>
      <c r="CH87" s="849"/>
    </row>
    <row r="88" spans="1:86" ht="57" customHeight="1" x14ac:dyDescent="0.25">
      <c r="A88" s="1354" t="s">
        <v>1066</v>
      </c>
      <c r="B88" s="1354"/>
      <c r="C88" s="1354"/>
      <c r="D88" s="1354"/>
      <c r="E88" s="1354"/>
      <c r="F88" s="1354"/>
      <c r="G88" s="1354"/>
      <c r="H88" s="1354"/>
      <c r="I88" s="1354"/>
      <c r="J88" s="1354"/>
      <c r="K88" s="1354"/>
      <c r="L88" s="1354"/>
      <c r="M88" s="1354"/>
      <c r="N88" s="1354"/>
      <c r="O88" s="1354"/>
      <c r="P88" s="1354"/>
      <c r="Q88" s="1354"/>
      <c r="R88" s="848"/>
      <c r="S88" s="848"/>
      <c r="T88" s="848"/>
      <c r="U88" s="848"/>
      <c r="V88" s="848"/>
      <c r="W88" s="848"/>
      <c r="X88" s="848"/>
      <c r="Y88" s="848"/>
      <c r="Z88" s="848"/>
      <c r="AA88" s="848"/>
      <c r="AB88" s="848"/>
      <c r="AC88" s="848"/>
      <c r="AD88" s="848"/>
      <c r="AE88" s="848"/>
      <c r="AF88" s="848"/>
      <c r="AG88" s="848"/>
      <c r="AH88" s="848"/>
      <c r="AI88" s="849"/>
      <c r="AJ88" s="849"/>
      <c r="AK88" s="849"/>
      <c r="AL88" s="849"/>
      <c r="AM88" s="849"/>
      <c r="AN88" s="849"/>
      <c r="AO88" s="849"/>
      <c r="AP88" s="849"/>
      <c r="AQ88" s="849"/>
      <c r="AR88" s="849"/>
      <c r="AS88" s="849"/>
      <c r="AT88" s="849"/>
      <c r="AU88" s="849"/>
      <c r="AV88" s="849"/>
      <c r="AW88" s="849"/>
      <c r="AX88" s="849"/>
      <c r="AY88" s="849"/>
      <c r="AZ88" s="849"/>
      <c r="BA88" s="849"/>
      <c r="BB88" s="849"/>
      <c r="BC88" s="849"/>
      <c r="BD88" s="849"/>
      <c r="BE88" s="849"/>
      <c r="BF88" s="849"/>
      <c r="BG88" s="849"/>
      <c r="BH88" s="849"/>
      <c r="BI88" s="849"/>
      <c r="BJ88" s="849"/>
      <c r="BK88" s="849"/>
      <c r="BL88" s="849"/>
      <c r="BM88" s="849"/>
      <c r="BN88" s="849"/>
      <c r="BO88" s="849"/>
      <c r="BP88" s="849"/>
      <c r="BQ88" s="849"/>
      <c r="BR88" s="849"/>
      <c r="BS88" s="849"/>
      <c r="BT88" s="849"/>
      <c r="BU88" s="849"/>
      <c r="BV88" s="849"/>
      <c r="BW88" s="849"/>
      <c r="BX88" s="849"/>
      <c r="BY88" s="849"/>
      <c r="BZ88" s="849"/>
      <c r="CA88" s="849"/>
      <c r="CB88" s="849"/>
      <c r="CC88" s="849"/>
      <c r="CD88" s="849"/>
      <c r="CE88" s="849"/>
      <c r="CF88" s="849"/>
      <c r="CG88" s="849"/>
      <c r="CH88" s="849"/>
    </row>
    <row r="89" spans="1:86" ht="42.75" customHeight="1" x14ac:dyDescent="0.25">
      <c r="A89" s="1354" t="s">
        <v>1067</v>
      </c>
      <c r="B89" s="1354"/>
      <c r="C89" s="1354"/>
      <c r="D89" s="1354"/>
      <c r="E89" s="1354"/>
      <c r="F89" s="1354"/>
      <c r="G89" s="1354"/>
      <c r="H89" s="1354"/>
      <c r="I89" s="1354"/>
      <c r="J89" s="1354"/>
      <c r="K89" s="1354"/>
      <c r="L89" s="1354"/>
      <c r="M89" s="1354"/>
      <c r="N89" s="1354"/>
      <c r="O89" s="1354"/>
      <c r="P89" s="1354"/>
      <c r="Q89" s="1354"/>
      <c r="R89" s="848"/>
      <c r="S89" s="848"/>
      <c r="T89" s="848"/>
      <c r="U89" s="848"/>
      <c r="V89" s="848"/>
      <c r="W89" s="848"/>
      <c r="X89" s="848"/>
      <c r="Y89" s="848"/>
      <c r="Z89" s="848"/>
      <c r="AA89" s="848"/>
      <c r="AB89" s="848"/>
      <c r="AC89" s="848"/>
      <c r="AD89" s="848"/>
      <c r="AE89" s="848"/>
      <c r="AF89" s="848"/>
      <c r="AG89" s="848"/>
      <c r="AH89" s="848"/>
      <c r="AI89" s="849"/>
      <c r="AJ89" s="849"/>
      <c r="AK89" s="849"/>
      <c r="AL89" s="849"/>
      <c r="AM89" s="849"/>
      <c r="AN89" s="849"/>
      <c r="AO89" s="849"/>
      <c r="AP89" s="849"/>
      <c r="AQ89" s="849"/>
      <c r="AR89" s="849"/>
      <c r="AS89" s="849"/>
      <c r="AT89" s="849"/>
      <c r="AU89" s="849"/>
      <c r="AV89" s="849"/>
      <c r="AW89" s="849"/>
      <c r="AX89" s="849"/>
      <c r="AY89" s="849"/>
      <c r="AZ89" s="849"/>
      <c r="BA89" s="849"/>
      <c r="BB89" s="849"/>
      <c r="BC89" s="849"/>
      <c r="BD89" s="849"/>
      <c r="BE89" s="849"/>
      <c r="BF89" s="849"/>
      <c r="BG89" s="849"/>
      <c r="BH89" s="849"/>
      <c r="BI89" s="849"/>
      <c r="BJ89" s="849"/>
      <c r="BK89" s="849"/>
      <c r="BL89" s="849"/>
      <c r="BM89" s="849"/>
      <c r="BN89" s="849"/>
      <c r="BO89" s="849"/>
      <c r="BP89" s="849"/>
      <c r="BQ89" s="849"/>
      <c r="BR89" s="849"/>
      <c r="BS89" s="849"/>
      <c r="BT89" s="849"/>
      <c r="BU89" s="849"/>
      <c r="BV89" s="849"/>
      <c r="BW89" s="849"/>
      <c r="BX89" s="849"/>
      <c r="BY89" s="849"/>
      <c r="BZ89" s="849"/>
      <c r="CA89" s="849"/>
      <c r="CB89" s="849"/>
      <c r="CC89" s="849"/>
      <c r="CD89" s="849"/>
      <c r="CE89" s="849"/>
      <c r="CF89" s="849"/>
      <c r="CG89" s="849"/>
      <c r="CH89" s="849"/>
    </row>
    <row r="90" spans="1:86" x14ac:dyDescent="0.25">
      <c r="B90" s="1354"/>
      <c r="C90" s="1354"/>
      <c r="D90" s="1354"/>
      <c r="E90" s="1354"/>
      <c r="F90" s="1354"/>
      <c r="G90" s="1354"/>
      <c r="H90" s="1354"/>
      <c r="I90" s="1354"/>
      <c r="J90" s="1354"/>
      <c r="K90" s="1354"/>
      <c r="L90" s="1354"/>
      <c r="M90" s="1354"/>
      <c r="N90" s="1354"/>
      <c r="O90" s="1354"/>
      <c r="P90" s="1354"/>
      <c r="Q90" s="1354"/>
      <c r="R90" s="1354"/>
    </row>
    <row r="91" spans="1:86" x14ac:dyDescent="0.25">
      <c r="B91" s="848"/>
      <c r="C91" s="848"/>
      <c r="D91" s="812"/>
      <c r="E91" s="812"/>
      <c r="F91" s="812"/>
      <c r="G91" s="812"/>
      <c r="H91" s="812"/>
      <c r="I91" s="812"/>
      <c r="J91" s="812"/>
      <c r="K91" s="812"/>
      <c r="L91" s="812"/>
    </row>
    <row r="92" spans="1:86" x14ac:dyDescent="0.25">
      <c r="B92" s="1354"/>
      <c r="C92" s="1354"/>
      <c r="D92" s="1354"/>
      <c r="E92" s="1354"/>
      <c r="F92" s="1354"/>
      <c r="G92" s="1354"/>
      <c r="H92" s="1354"/>
      <c r="I92" s="1354"/>
      <c r="J92" s="1354"/>
      <c r="K92" s="1354"/>
      <c r="L92" s="1354"/>
      <c r="M92" s="1354"/>
      <c r="N92" s="1354"/>
      <c r="O92" s="1354"/>
      <c r="P92" s="1354"/>
      <c r="Q92" s="1354"/>
      <c r="R92" s="1354"/>
    </row>
    <row r="93" spans="1:86" x14ac:dyDescent="0.25">
      <c r="B93" s="1355"/>
      <c r="C93" s="1355"/>
      <c r="D93" s="1355"/>
      <c r="E93" s="1355"/>
      <c r="F93" s="1355"/>
      <c r="G93" s="1355"/>
      <c r="H93" s="1355"/>
      <c r="I93" s="1355"/>
      <c r="J93" s="1355"/>
      <c r="K93" s="1355"/>
      <c r="L93" s="1355"/>
      <c r="M93" s="1355"/>
      <c r="N93" s="1355"/>
      <c r="O93" s="1355"/>
      <c r="P93" s="1355"/>
      <c r="Q93" s="1355"/>
      <c r="R93" s="1355"/>
    </row>
    <row r="94" spans="1:86" x14ac:dyDescent="0.25">
      <c r="B94" s="1354"/>
      <c r="C94" s="1354"/>
      <c r="D94" s="1354"/>
      <c r="E94" s="1354"/>
      <c r="F94" s="1354"/>
      <c r="G94" s="1354"/>
      <c r="H94" s="1354"/>
      <c r="I94" s="1354"/>
      <c r="J94" s="1354"/>
      <c r="K94" s="1354"/>
      <c r="L94" s="1354"/>
      <c r="M94" s="1354"/>
      <c r="N94" s="1354"/>
      <c r="O94" s="1354"/>
      <c r="P94" s="1354"/>
      <c r="Q94" s="1354"/>
      <c r="R94" s="1354"/>
    </row>
    <row r="95" spans="1:86" x14ac:dyDescent="0.25">
      <c r="B95" s="1356"/>
      <c r="C95" s="1356"/>
      <c r="D95" s="1356"/>
      <c r="E95" s="1356"/>
      <c r="F95" s="1356"/>
      <c r="G95" s="1356"/>
      <c r="H95" s="1356"/>
      <c r="I95" s="1356"/>
      <c r="J95" s="1356"/>
      <c r="K95" s="1356"/>
      <c r="L95" s="1356"/>
      <c r="M95" s="1356"/>
      <c r="N95" s="1356"/>
      <c r="O95" s="1356"/>
      <c r="P95" s="1356"/>
      <c r="Q95" s="1356"/>
      <c r="R95" s="1356"/>
    </row>
    <row r="96" spans="1:86" x14ac:dyDescent="0.25">
      <c r="B96" s="850"/>
      <c r="C96" s="812"/>
      <c r="D96" s="812"/>
      <c r="E96" s="812"/>
      <c r="F96" s="812"/>
      <c r="G96" s="812"/>
      <c r="H96" s="812"/>
      <c r="I96" s="812"/>
      <c r="J96" s="812"/>
      <c r="K96" s="812"/>
      <c r="L96" s="812"/>
    </row>
    <row r="97" spans="2:18" x14ac:dyDescent="0.25">
      <c r="B97" s="1353"/>
      <c r="C97" s="1353"/>
      <c r="D97" s="1353"/>
      <c r="E97" s="1353"/>
      <c r="F97" s="1353"/>
      <c r="G97" s="1353"/>
      <c r="H97" s="1353"/>
      <c r="I97" s="1353"/>
      <c r="J97" s="1353"/>
      <c r="K97" s="1353"/>
      <c r="L97" s="1353"/>
      <c r="M97" s="1353"/>
      <c r="N97" s="1353"/>
      <c r="O97" s="1353"/>
      <c r="P97" s="1353"/>
      <c r="Q97" s="1353"/>
      <c r="R97" s="1353"/>
    </row>
  </sheetData>
  <sheetProtection formatCells="0" formatColumns="0" formatRows="0" insertColumns="0" insertRows="0" insertHyperlinks="0" deleteColumns="0" deleteRows="0" sort="0" autoFilter="0" pivotTables="0"/>
  <mergeCells count="48">
    <mergeCell ref="A9:AD9"/>
    <mergeCell ref="A4:AD4"/>
    <mergeCell ref="A5:AD5"/>
    <mergeCell ref="A6:AD6"/>
    <mergeCell ref="A7:AD7"/>
    <mergeCell ref="A8:AD8"/>
    <mergeCell ref="BN15:BR15"/>
    <mergeCell ref="BX15:CB15"/>
    <mergeCell ref="CC15:CG15"/>
    <mergeCell ref="A10:AD10"/>
    <mergeCell ref="A11:AD11"/>
    <mergeCell ref="A12:AD12"/>
    <mergeCell ref="A14:A16"/>
    <mergeCell ref="B14:B16"/>
    <mergeCell ref="C14:C16"/>
    <mergeCell ref="D14:D16"/>
    <mergeCell ref="E14:E16"/>
    <mergeCell ref="F14:G15"/>
    <mergeCell ref="H14:M14"/>
    <mergeCell ref="BS15:BW15"/>
    <mergeCell ref="AO15:AS15"/>
    <mergeCell ref="BD15:BH15"/>
    <mergeCell ref="CH14:CH16"/>
    <mergeCell ref="H15:J15"/>
    <mergeCell ref="K15:M15"/>
    <mergeCell ref="U15:Y15"/>
    <mergeCell ref="Z15:AD15"/>
    <mergeCell ref="AE15:AI15"/>
    <mergeCell ref="AJ15:AN15"/>
    <mergeCell ref="AT15:AX15"/>
    <mergeCell ref="AY15:BC15"/>
    <mergeCell ref="BI15:BM15"/>
    <mergeCell ref="N14:N16"/>
    <mergeCell ref="O14:O16"/>
    <mergeCell ref="P14:Q15"/>
    <mergeCell ref="R14:T15"/>
    <mergeCell ref="U14:AD14"/>
    <mergeCell ref="AE14:CG14"/>
    <mergeCell ref="B97:R97"/>
    <mergeCell ref="A86:Q86"/>
    <mergeCell ref="A87:Q87"/>
    <mergeCell ref="A88:Q88"/>
    <mergeCell ref="A89:Q89"/>
    <mergeCell ref="B90:R90"/>
    <mergeCell ref="B92:R92"/>
    <mergeCell ref="B93:R93"/>
    <mergeCell ref="B94:R94"/>
    <mergeCell ref="B95:R95"/>
  </mergeCells>
  <conditionalFormatting sqref="CH48">
    <cfRule type="containsText" dxfId="17" priority="1" operator="containsText" text="Наименование инвестиционного проекта">
      <formula>NOT(ISERROR(SEARCH("Наименование инвестиционного проекта",CH48)))</formula>
    </cfRule>
  </conditionalFormatting>
  <conditionalFormatting sqref="CH48">
    <cfRule type="cellIs" dxfId="16" priority="4" operator="equal">
      <formula>0</formula>
    </cfRule>
  </conditionalFormatting>
  <conditionalFormatting sqref="CH48">
    <cfRule type="cellIs" dxfId="15" priority="3" operator="equal">
      <formula>0</formula>
    </cfRule>
  </conditionalFormatting>
  <conditionalFormatting sqref="CH48">
    <cfRule type="cellIs" dxfId="14" priority="2" operator="equal">
      <formula>0</formula>
    </cfRule>
  </conditionalFormatting>
  <printOptions horizontalCentered="1"/>
  <pageMargins left="0.70866141732283472" right="0.70866141732283472" top="0.74803149606299213" bottom="0.74803149606299213" header="0.31496062992125984" footer="0.31496062992125984"/>
  <pageSetup paperSize="8" scale="52" fitToWidth="2" orientation="landscape" horizontalDpi="4294967295" verticalDpi="4294967295" r:id="rId1"/>
  <headerFooter differentFirst="1">
    <oddHeader>&amp;C&amp;P</oddHeader>
  </headerFooter>
  <ignoredErrors>
    <ignoredError sqref="AT43 BI43 BX43:CA43 AE43:AN43 BD43 CF43 CB43:CC43 BS43" formula="1"/>
    <ignoredError sqref="AO56:AO57 BD56:BD58 BS56:BS58 AO62 AO78:AO80 BD78:BD80 BS78:BS80 AO84:AO85 BD84 BS84 Z84 O51 Z56 Z57:Z58 H51:N51 Z62 Z78:Z80 H75:N75" formulaRange="1"/>
    <ignoredError sqref="A58:A62 A72" twoDigitTextYear="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pageSetUpPr fitToPage="1"/>
  </sheetPr>
  <dimension ref="A1:BU85"/>
  <sheetViews>
    <sheetView zoomScale="70" zoomScaleNormal="70" zoomScaleSheetLayoutView="70" workbookViewId="0">
      <pane xSplit="2" ySplit="17" topLeftCell="C18" activePane="bottomRight" state="frozen"/>
      <selection activeCell="A14" sqref="A14"/>
      <selection pane="topRight" activeCell="C14" sqref="C14"/>
      <selection pane="bottomLeft" activeCell="A18" sqref="A18"/>
      <selection pane="bottomRight" sqref="A1:XFD1"/>
    </sheetView>
  </sheetViews>
  <sheetFormatPr defaultRowHeight="15.75" x14ac:dyDescent="0.25"/>
  <cols>
    <col min="1" max="1" width="12.42578125" style="814" customWidth="1"/>
    <col min="2" max="2" width="85" style="814" customWidth="1"/>
    <col min="3" max="3" width="23.42578125" style="814" customWidth="1"/>
    <col min="4" max="4" width="8.7109375" style="814" customWidth="1"/>
    <col min="5" max="5" width="8.28515625" style="814" customWidth="1"/>
    <col min="6" max="6" width="14.85546875" style="814" customWidth="1"/>
    <col min="7" max="7" width="16.42578125" style="814" customWidth="1"/>
    <col min="8" max="8" width="18.28515625" style="814" customWidth="1"/>
    <col min="9" max="10" width="21.7109375" style="814" customWidth="1"/>
    <col min="11" max="11" width="11.5703125" style="814" customWidth="1"/>
    <col min="12" max="12" width="11.42578125" style="812" customWidth="1"/>
    <col min="13" max="13" width="10.85546875" style="812" customWidth="1"/>
    <col min="14" max="14" width="10" style="812" customWidth="1"/>
    <col min="15" max="15" width="10.5703125" style="812" customWidth="1"/>
    <col min="16" max="16" width="10.28515625" style="812" customWidth="1"/>
    <col min="17" max="20" width="10.5703125" style="812" customWidth="1"/>
    <col min="21" max="21" width="14.28515625" style="812" customWidth="1"/>
    <col min="22" max="22" width="14.7109375" style="812" customWidth="1"/>
    <col min="23" max="23" width="13" style="812" customWidth="1"/>
    <col min="24" max="24" width="12.85546875" style="812" customWidth="1"/>
    <col min="25" max="25" width="15.85546875" style="812" customWidth="1"/>
    <col min="26" max="26" width="17.5703125" style="812" customWidth="1"/>
    <col min="27" max="27" width="17.28515625" style="812" customWidth="1"/>
    <col min="28" max="28" width="18.140625" style="812" customWidth="1"/>
    <col min="29" max="39" width="19" style="812" customWidth="1"/>
    <col min="40" max="40" width="62.5703125" style="812" customWidth="1"/>
    <col min="41" max="41" width="8.28515625" style="812" customWidth="1"/>
    <col min="42" max="42" width="11.28515625" style="812" customWidth="1"/>
    <col min="43" max="43" width="8.140625" style="812" customWidth="1"/>
    <col min="44" max="44" width="6.85546875" style="814" customWidth="1"/>
    <col min="45" max="45" width="9.5703125" style="814" customWidth="1"/>
    <col min="46" max="46" width="6.42578125" style="814" customWidth="1"/>
    <col min="47" max="47" width="8.42578125" style="814" customWidth="1"/>
    <col min="48" max="48" width="11.42578125" style="814" customWidth="1"/>
    <col min="49" max="49" width="9" style="814" customWidth="1"/>
    <col min="50" max="50" width="7.7109375" style="814" customWidth="1"/>
    <col min="51" max="51" width="10.28515625" style="814" customWidth="1"/>
    <col min="52" max="52" width="7" style="814" customWidth="1"/>
    <col min="53" max="53" width="7.7109375" style="814" customWidth="1"/>
    <col min="54" max="54" width="10.7109375" style="814" customWidth="1"/>
    <col min="55" max="55" width="8.42578125" style="814" customWidth="1"/>
    <col min="56" max="62" width="8.28515625" style="814" customWidth="1"/>
    <col min="63" max="63" width="9.85546875" style="814" customWidth="1"/>
    <col min="64" max="64" width="7" style="814" customWidth="1"/>
    <col min="65" max="65" width="7.85546875" style="814" customWidth="1"/>
    <col min="66" max="66" width="11" style="814" customWidth="1"/>
    <col min="67" max="67" width="7.7109375" style="814" customWidth="1"/>
    <col min="68" max="68" width="8.85546875" style="814" customWidth="1"/>
    <col min="69" max="16384" width="9.140625" style="814"/>
  </cols>
  <sheetData>
    <row r="1" spans="1:73" ht="18.75" x14ac:dyDescent="0.25">
      <c r="A1" s="812"/>
      <c r="B1" s="812"/>
      <c r="C1" s="812"/>
      <c r="D1" s="812"/>
      <c r="E1" s="812"/>
      <c r="F1" s="812"/>
      <c r="G1" s="812"/>
      <c r="H1" s="812"/>
      <c r="I1" s="812"/>
      <c r="J1" s="812"/>
      <c r="K1" s="812"/>
      <c r="AN1" s="813" t="s">
        <v>195</v>
      </c>
      <c r="AR1" s="812"/>
      <c r="AS1" s="812"/>
      <c r="AT1" s="812"/>
      <c r="AU1" s="812"/>
      <c r="AV1" s="812"/>
    </row>
    <row r="2" spans="1:73" ht="18.75" x14ac:dyDescent="0.3">
      <c r="A2" s="812"/>
      <c r="B2" s="812"/>
      <c r="C2" s="812"/>
      <c r="D2" s="812"/>
      <c r="E2" s="812"/>
      <c r="F2" s="812"/>
      <c r="G2" s="812"/>
      <c r="H2" s="812"/>
      <c r="I2" s="812"/>
      <c r="J2" s="812"/>
      <c r="K2" s="812"/>
      <c r="AN2" s="815" t="s">
        <v>1</v>
      </c>
      <c r="AR2" s="812"/>
      <c r="AS2" s="812"/>
      <c r="AT2" s="812"/>
      <c r="AU2" s="812"/>
      <c r="AV2" s="812"/>
    </row>
    <row r="3" spans="1:73" ht="18.75" x14ac:dyDescent="0.3">
      <c r="A3" s="812"/>
      <c r="B3" s="812"/>
      <c r="C3" s="812"/>
      <c r="D3" s="812"/>
      <c r="E3" s="812"/>
      <c r="F3" s="812"/>
      <c r="G3" s="812"/>
      <c r="H3" s="812"/>
      <c r="I3" s="812"/>
      <c r="J3" s="812"/>
      <c r="K3" s="812"/>
      <c r="AM3" s="814"/>
      <c r="AN3" s="815" t="s">
        <v>956</v>
      </c>
      <c r="AR3" s="812"/>
      <c r="AS3" s="812"/>
      <c r="AT3" s="812"/>
      <c r="AU3" s="812"/>
      <c r="AV3" s="812"/>
    </row>
    <row r="4" spans="1:73" ht="18.75" x14ac:dyDescent="0.3">
      <c r="A4" s="1379" t="s">
        <v>1068</v>
      </c>
      <c r="B4" s="1379"/>
      <c r="C4" s="1379"/>
      <c r="D4" s="1379"/>
      <c r="E4" s="1379"/>
      <c r="F4" s="1379"/>
      <c r="G4" s="1379"/>
      <c r="H4" s="1379"/>
      <c r="I4" s="1379"/>
      <c r="J4" s="1379"/>
      <c r="K4" s="1379"/>
      <c r="L4" s="1379"/>
      <c r="M4" s="1379"/>
      <c r="N4" s="1379"/>
      <c r="O4" s="1379"/>
      <c r="P4" s="1379"/>
      <c r="Q4" s="1379"/>
      <c r="R4" s="1379"/>
      <c r="S4" s="1379"/>
      <c r="T4" s="1379"/>
      <c r="U4" s="1379"/>
      <c r="V4" s="1379"/>
      <c r="W4" s="1379"/>
      <c r="X4" s="1379"/>
      <c r="Y4" s="1379"/>
      <c r="Z4" s="1379"/>
      <c r="AA4" s="1379"/>
      <c r="AB4" s="1379"/>
      <c r="AC4" s="1379"/>
      <c r="AD4" s="1379"/>
      <c r="AE4" s="1379"/>
      <c r="AF4" s="1379"/>
      <c r="AG4" s="1379"/>
      <c r="AH4" s="1379"/>
      <c r="AI4" s="1379"/>
      <c r="AJ4" s="1379"/>
      <c r="AK4" s="1379"/>
      <c r="AL4" s="1379"/>
      <c r="AM4" s="1379"/>
      <c r="AN4" s="1379"/>
      <c r="AR4" s="812"/>
      <c r="AS4" s="812"/>
      <c r="AT4" s="812"/>
      <c r="AU4" s="812"/>
      <c r="AV4" s="812"/>
    </row>
    <row r="5" spans="1:73" ht="18.75" x14ac:dyDescent="0.3">
      <c r="L5" s="814"/>
      <c r="M5" s="814"/>
      <c r="N5" s="814"/>
      <c r="O5" s="814"/>
      <c r="P5" s="814"/>
      <c r="Q5" s="814"/>
      <c r="R5" s="814"/>
      <c r="S5" s="814"/>
      <c r="T5" s="814"/>
      <c r="U5" s="814"/>
      <c r="V5" s="814"/>
      <c r="W5" s="814"/>
      <c r="X5" s="814"/>
      <c r="Y5" s="814"/>
      <c r="Z5" s="814"/>
      <c r="AA5" s="814"/>
      <c r="AB5" s="814"/>
      <c r="AC5" s="814"/>
      <c r="AD5" s="814"/>
      <c r="AE5" s="814"/>
      <c r="AF5" s="814"/>
      <c r="AG5" s="814"/>
      <c r="AH5" s="814"/>
      <c r="AI5" s="814"/>
      <c r="AJ5" s="814"/>
      <c r="AK5" s="814"/>
      <c r="AL5" s="814"/>
      <c r="AM5" s="814"/>
      <c r="AN5" s="814"/>
      <c r="AO5" s="851"/>
      <c r="AP5" s="851"/>
      <c r="AQ5" s="851"/>
      <c r="AR5" s="851"/>
      <c r="AS5" s="851"/>
      <c r="AT5" s="851"/>
      <c r="AU5" s="851"/>
      <c r="AV5" s="851"/>
      <c r="AW5" s="851"/>
      <c r="AX5" s="851"/>
      <c r="AY5" s="851"/>
      <c r="AZ5" s="851"/>
      <c r="BA5" s="851"/>
      <c r="BB5" s="851"/>
      <c r="BC5" s="851"/>
      <c r="BD5" s="851"/>
      <c r="BE5" s="851"/>
      <c r="BF5" s="851"/>
      <c r="BG5" s="851"/>
      <c r="BH5" s="851"/>
      <c r="BI5" s="851"/>
      <c r="BJ5" s="851"/>
      <c r="BK5" s="851"/>
      <c r="BL5" s="851"/>
      <c r="BM5" s="851"/>
      <c r="BN5" s="851"/>
      <c r="BO5" s="851"/>
      <c r="BP5" s="851"/>
      <c r="BQ5" s="851"/>
      <c r="BR5" s="851"/>
      <c r="BS5" s="851"/>
    </row>
    <row r="6" spans="1:73" ht="18.75" x14ac:dyDescent="0.25">
      <c r="A6" s="1384" t="s">
        <v>958</v>
      </c>
      <c r="B6" s="1384"/>
      <c r="C6" s="1384"/>
      <c r="D6" s="1384"/>
      <c r="E6" s="1384"/>
      <c r="F6" s="1384"/>
      <c r="G6" s="1384"/>
      <c r="H6" s="1384"/>
      <c r="I6" s="1384"/>
      <c r="J6" s="1384"/>
      <c r="K6" s="1384"/>
      <c r="L6" s="1384"/>
      <c r="M6" s="1384"/>
      <c r="N6" s="1384"/>
      <c r="O6" s="1384"/>
      <c r="P6" s="1384"/>
      <c r="Q6" s="1384"/>
      <c r="R6" s="1384"/>
      <c r="S6" s="1384"/>
      <c r="T6" s="1384"/>
      <c r="U6" s="1384"/>
      <c r="V6" s="1384"/>
      <c r="W6" s="1384"/>
      <c r="X6" s="1384"/>
      <c r="Y6" s="1384"/>
      <c r="Z6" s="1384"/>
      <c r="AA6" s="1384"/>
      <c r="AB6" s="1384"/>
      <c r="AC6" s="1384"/>
      <c r="AD6" s="1384"/>
      <c r="AE6" s="1384"/>
      <c r="AF6" s="1384"/>
      <c r="AG6" s="1384"/>
      <c r="AH6" s="1384"/>
      <c r="AI6" s="1384"/>
      <c r="AJ6" s="1384"/>
      <c r="AK6" s="1384"/>
      <c r="AL6" s="1384"/>
      <c r="AM6" s="1384"/>
      <c r="AN6" s="1384"/>
      <c r="AO6" s="817"/>
      <c r="AP6" s="817"/>
      <c r="AQ6" s="817"/>
      <c r="AR6" s="817"/>
      <c r="AS6" s="817"/>
      <c r="AT6" s="817"/>
      <c r="AU6" s="817"/>
      <c r="AV6" s="817"/>
      <c r="AW6" s="817"/>
      <c r="AX6" s="817"/>
      <c r="AY6" s="817"/>
      <c r="AZ6" s="817"/>
      <c r="BA6" s="817"/>
      <c r="BB6" s="817"/>
      <c r="BC6" s="817"/>
      <c r="BD6" s="817"/>
      <c r="BE6" s="817"/>
      <c r="BF6" s="817"/>
      <c r="BG6" s="817"/>
      <c r="BH6" s="817"/>
      <c r="BI6" s="817"/>
      <c r="BJ6" s="817"/>
      <c r="BK6" s="817"/>
      <c r="BL6" s="817"/>
      <c r="BM6" s="817"/>
      <c r="BN6" s="817"/>
      <c r="BO6" s="817"/>
      <c r="BP6" s="817"/>
      <c r="BQ6" s="817"/>
      <c r="BR6" s="817"/>
      <c r="BS6" s="817"/>
      <c r="BT6" s="817"/>
      <c r="BU6" s="817"/>
    </row>
    <row r="7" spans="1:73" x14ac:dyDescent="0.25">
      <c r="A7" s="1340" t="s">
        <v>854</v>
      </c>
      <c r="B7" s="1340"/>
      <c r="C7" s="1340"/>
      <c r="D7" s="1340"/>
      <c r="E7" s="1340"/>
      <c r="F7" s="1340"/>
      <c r="G7" s="1340"/>
      <c r="H7" s="1340"/>
      <c r="I7" s="1340"/>
      <c r="J7" s="1340"/>
      <c r="K7" s="1340"/>
      <c r="L7" s="1340"/>
      <c r="M7" s="1340"/>
      <c r="N7" s="1340"/>
      <c r="O7" s="1340"/>
      <c r="P7" s="1340"/>
      <c r="Q7" s="1340"/>
      <c r="R7" s="1340"/>
      <c r="S7" s="1340"/>
      <c r="T7" s="1340"/>
      <c r="U7" s="1340"/>
      <c r="V7" s="1340"/>
      <c r="W7" s="1340"/>
      <c r="X7" s="1340"/>
      <c r="Y7" s="1340"/>
      <c r="Z7" s="1340"/>
      <c r="AA7" s="1340"/>
      <c r="AB7" s="1340"/>
      <c r="AC7" s="1340"/>
      <c r="AD7" s="1340"/>
      <c r="AE7" s="1340"/>
      <c r="AF7" s="1340"/>
      <c r="AG7" s="1340"/>
      <c r="AH7" s="1340"/>
      <c r="AI7" s="1340"/>
      <c r="AJ7" s="1340"/>
      <c r="AK7" s="1340"/>
      <c r="AL7" s="1340"/>
      <c r="AM7" s="1340"/>
      <c r="AN7" s="1340"/>
      <c r="AO7" s="299"/>
      <c r="AP7" s="299"/>
      <c r="AQ7" s="299"/>
      <c r="AR7" s="299"/>
      <c r="AS7" s="299"/>
      <c r="AT7" s="299"/>
      <c r="AU7" s="299"/>
      <c r="AV7" s="299"/>
      <c r="AW7" s="299"/>
      <c r="AX7" s="299"/>
      <c r="AY7" s="299"/>
      <c r="AZ7" s="299"/>
      <c r="BA7" s="299"/>
      <c r="BB7" s="299"/>
      <c r="BC7" s="299"/>
      <c r="BD7" s="299"/>
      <c r="BE7" s="299"/>
      <c r="BF7" s="299"/>
      <c r="BG7" s="299"/>
      <c r="BH7" s="299"/>
      <c r="BI7" s="299"/>
      <c r="BJ7" s="299"/>
      <c r="BK7" s="299"/>
      <c r="BL7" s="299"/>
      <c r="BM7" s="299"/>
      <c r="BN7" s="299"/>
      <c r="BO7" s="299"/>
      <c r="BP7" s="299"/>
      <c r="BQ7" s="299"/>
      <c r="BR7" s="299"/>
      <c r="BS7" s="299"/>
      <c r="BT7" s="299"/>
      <c r="BU7" s="299"/>
    </row>
    <row r="8" spans="1:73" ht="18.75" x14ac:dyDescent="0.3">
      <c r="A8" s="812"/>
      <c r="B8" s="812"/>
      <c r="C8" s="812"/>
      <c r="D8" s="812"/>
      <c r="E8" s="812"/>
      <c r="F8" s="812"/>
      <c r="G8" s="812"/>
      <c r="H8" s="812"/>
      <c r="I8" s="812"/>
      <c r="J8" s="812"/>
      <c r="K8" s="812"/>
      <c r="AM8" s="815"/>
      <c r="AR8" s="812"/>
      <c r="AS8" s="812"/>
      <c r="AT8" s="812"/>
      <c r="AU8" s="812"/>
      <c r="AV8" s="812"/>
    </row>
    <row r="9" spans="1:73" ht="18.75" x14ac:dyDescent="0.3">
      <c r="A9" s="1379" t="s">
        <v>1741</v>
      </c>
      <c r="B9" s="1379"/>
      <c r="C9" s="1379"/>
      <c r="D9" s="1379"/>
      <c r="E9" s="1379"/>
      <c r="F9" s="1379"/>
      <c r="G9" s="1379"/>
      <c r="H9" s="1379"/>
      <c r="I9" s="1379"/>
      <c r="J9" s="1379"/>
      <c r="K9" s="1379"/>
      <c r="L9" s="1379"/>
      <c r="M9" s="1379"/>
      <c r="N9" s="1379"/>
      <c r="O9" s="1379"/>
      <c r="P9" s="1379"/>
      <c r="Q9" s="1379"/>
      <c r="R9" s="1379"/>
      <c r="S9" s="1379"/>
      <c r="T9" s="1379"/>
      <c r="U9" s="1379"/>
      <c r="V9" s="1379"/>
      <c r="W9" s="1379"/>
      <c r="X9" s="1379"/>
      <c r="Y9" s="1379"/>
      <c r="Z9" s="1379"/>
      <c r="AA9" s="1379"/>
      <c r="AB9" s="1379"/>
      <c r="AC9" s="1379"/>
      <c r="AD9" s="1379"/>
      <c r="AE9" s="1379"/>
      <c r="AF9" s="1379"/>
      <c r="AG9" s="1379"/>
      <c r="AH9" s="1379"/>
      <c r="AI9" s="1379"/>
      <c r="AJ9" s="1379"/>
      <c r="AK9" s="1379"/>
      <c r="AL9" s="1379"/>
      <c r="AM9" s="1379"/>
      <c r="AN9" s="1379"/>
      <c r="AO9" s="851"/>
      <c r="AP9" s="851"/>
      <c r="AQ9" s="851"/>
      <c r="AR9" s="851"/>
      <c r="AS9" s="851"/>
      <c r="AT9" s="851"/>
      <c r="AU9" s="851"/>
      <c r="AV9" s="851"/>
      <c r="AW9" s="851"/>
      <c r="AX9" s="851"/>
      <c r="AY9" s="851"/>
      <c r="AZ9" s="851"/>
      <c r="BA9" s="851"/>
      <c r="BB9" s="851"/>
      <c r="BC9" s="851"/>
      <c r="BD9" s="851"/>
      <c r="BE9" s="851"/>
      <c r="BF9" s="851"/>
      <c r="BG9" s="851"/>
      <c r="BH9" s="851"/>
      <c r="BI9" s="851"/>
      <c r="BJ9" s="851"/>
      <c r="BK9" s="851"/>
      <c r="BL9" s="851"/>
      <c r="BM9" s="851"/>
      <c r="BN9" s="851"/>
      <c r="BO9" s="851"/>
      <c r="BP9" s="851"/>
      <c r="BQ9" s="851"/>
      <c r="BR9" s="851"/>
    </row>
    <row r="10" spans="1:73" ht="18.75" x14ac:dyDescent="0.3">
      <c r="A10" s="816"/>
      <c r="B10" s="816"/>
      <c r="C10" s="816"/>
      <c r="D10" s="816"/>
      <c r="E10" s="816"/>
      <c r="F10" s="816"/>
      <c r="G10" s="816"/>
      <c r="H10" s="816"/>
      <c r="I10" s="816"/>
      <c r="J10" s="816"/>
      <c r="K10" s="816"/>
      <c r="L10" s="816"/>
      <c r="M10" s="816"/>
      <c r="N10" s="816"/>
      <c r="O10" s="816"/>
      <c r="P10" s="816"/>
      <c r="Q10" s="816"/>
      <c r="R10" s="816"/>
      <c r="S10" s="816"/>
      <c r="T10" s="816"/>
      <c r="U10" s="816"/>
      <c r="V10" s="816"/>
      <c r="W10" s="816"/>
      <c r="X10" s="816"/>
      <c r="Y10" s="816"/>
      <c r="Z10" s="816"/>
      <c r="AA10" s="816"/>
      <c r="AB10" s="816"/>
      <c r="AC10" s="816"/>
      <c r="AD10" s="932"/>
      <c r="AE10" s="816"/>
      <c r="AF10" s="816"/>
      <c r="AG10" s="932"/>
      <c r="AH10" s="816"/>
      <c r="AI10" s="816"/>
      <c r="AJ10" s="932"/>
      <c r="AK10" s="816"/>
      <c r="AL10" s="816"/>
      <c r="AM10" s="816"/>
      <c r="AN10" s="816"/>
      <c r="AO10" s="851"/>
      <c r="AP10" s="851"/>
      <c r="AQ10" s="851"/>
      <c r="AR10" s="851"/>
      <c r="AS10" s="851"/>
      <c r="AT10" s="851"/>
      <c r="AU10" s="851"/>
      <c r="AV10" s="851"/>
      <c r="AW10" s="851"/>
      <c r="AX10" s="851"/>
      <c r="AY10" s="851"/>
      <c r="AZ10" s="851"/>
      <c r="BA10" s="851"/>
      <c r="BB10" s="851"/>
      <c r="BC10" s="851"/>
      <c r="BD10" s="851"/>
      <c r="BE10" s="851"/>
      <c r="BF10" s="851"/>
      <c r="BG10" s="851"/>
      <c r="BH10" s="851"/>
      <c r="BI10" s="851"/>
      <c r="BJ10" s="851"/>
      <c r="BK10" s="851"/>
      <c r="BL10" s="851"/>
      <c r="BM10" s="851"/>
      <c r="BN10" s="851"/>
      <c r="BO10" s="851"/>
      <c r="BP10" s="851"/>
      <c r="BQ10" s="851"/>
      <c r="BR10" s="851"/>
    </row>
    <row r="11" spans="1:73" ht="18.75" x14ac:dyDescent="0.3">
      <c r="A11" s="1377" t="s">
        <v>855</v>
      </c>
      <c r="B11" s="1377"/>
      <c r="C11" s="1377"/>
      <c r="D11" s="1377"/>
      <c r="E11" s="1377"/>
      <c r="F11" s="1377"/>
      <c r="G11" s="1377"/>
      <c r="H11" s="1377"/>
      <c r="I11" s="1377"/>
      <c r="J11" s="1377"/>
      <c r="K11" s="1377"/>
      <c r="L11" s="1377"/>
      <c r="M11" s="1377"/>
      <c r="N11" s="1377"/>
      <c r="O11" s="1377"/>
      <c r="P11" s="1377"/>
      <c r="Q11" s="1377"/>
      <c r="R11" s="1377"/>
      <c r="S11" s="1377"/>
      <c r="T11" s="1377"/>
      <c r="U11" s="1377"/>
      <c r="V11" s="1377"/>
      <c r="W11" s="1377"/>
      <c r="X11" s="1377"/>
      <c r="Y11" s="1377"/>
      <c r="Z11" s="1377"/>
      <c r="AA11" s="1377"/>
      <c r="AB11" s="1377"/>
      <c r="AC11" s="1377"/>
      <c r="AD11" s="1377"/>
      <c r="AE11" s="1377"/>
      <c r="AF11" s="1377"/>
      <c r="AG11" s="1377"/>
      <c r="AH11" s="1377"/>
      <c r="AI11" s="1377"/>
      <c r="AJ11" s="1377"/>
      <c r="AK11" s="1377"/>
      <c r="AL11" s="1377"/>
      <c r="AM11" s="1377"/>
      <c r="AN11" s="1377"/>
      <c r="AO11" s="795"/>
      <c r="AP11" s="795"/>
      <c r="AQ11" s="795"/>
      <c r="AR11" s="795"/>
      <c r="AS11" s="795"/>
      <c r="AT11" s="795"/>
      <c r="AU11" s="795"/>
      <c r="AV11" s="795"/>
      <c r="AW11" s="795"/>
      <c r="AX11" s="795"/>
      <c r="AY11" s="795"/>
      <c r="AZ11" s="795"/>
      <c r="BA11" s="795"/>
      <c r="BB11" s="795"/>
      <c r="BC11" s="795"/>
      <c r="BD11" s="795"/>
      <c r="BE11" s="795"/>
      <c r="BF11" s="795"/>
      <c r="BG11" s="795"/>
      <c r="BH11" s="795"/>
      <c r="BI11" s="795"/>
      <c r="BJ11" s="795"/>
      <c r="BK11" s="795"/>
      <c r="BL11" s="795"/>
      <c r="BM11" s="795"/>
      <c r="BN11" s="795"/>
      <c r="BO11" s="795"/>
      <c r="BP11" s="795"/>
      <c r="BQ11" s="795"/>
      <c r="BR11" s="795"/>
      <c r="BS11" s="795"/>
      <c r="BT11" s="795"/>
      <c r="BU11" s="795"/>
    </row>
    <row r="12" spans="1:73" x14ac:dyDescent="0.25">
      <c r="A12" s="1286" t="s">
        <v>1069</v>
      </c>
      <c r="B12" s="1286"/>
      <c r="C12" s="1286"/>
      <c r="D12" s="1286"/>
      <c r="E12" s="1286"/>
      <c r="F12" s="1286"/>
      <c r="G12" s="1286"/>
      <c r="H12" s="1286"/>
      <c r="I12" s="1286"/>
      <c r="J12" s="1286"/>
      <c r="K12" s="1286"/>
      <c r="L12" s="1286"/>
      <c r="M12" s="1286"/>
      <c r="N12" s="1286"/>
      <c r="O12" s="1286"/>
      <c r="P12" s="1286"/>
      <c r="Q12" s="1286"/>
      <c r="R12" s="1286"/>
      <c r="S12" s="1286"/>
      <c r="T12" s="1286"/>
      <c r="U12" s="1286"/>
      <c r="V12" s="1286"/>
      <c r="W12" s="1286"/>
      <c r="X12" s="1286"/>
      <c r="Y12" s="1286"/>
      <c r="Z12" s="1286"/>
      <c r="AA12" s="1286"/>
      <c r="AB12" s="1286"/>
      <c r="AC12" s="1286"/>
      <c r="AD12" s="1286"/>
      <c r="AE12" s="1286"/>
      <c r="AF12" s="1286"/>
      <c r="AG12" s="1286"/>
      <c r="AH12" s="1286"/>
      <c r="AI12" s="1286"/>
      <c r="AJ12" s="1286"/>
      <c r="AK12" s="1286"/>
      <c r="AL12" s="1286"/>
      <c r="AM12" s="1286"/>
      <c r="AN12" s="1286"/>
      <c r="AO12" s="796"/>
      <c r="AP12" s="796"/>
      <c r="AQ12" s="796"/>
      <c r="AR12" s="796"/>
      <c r="AS12" s="796"/>
      <c r="AT12" s="796"/>
      <c r="AU12" s="796"/>
      <c r="AV12" s="796"/>
      <c r="AW12" s="796"/>
      <c r="AX12" s="796"/>
      <c r="AY12" s="796"/>
      <c r="AZ12" s="796"/>
      <c r="BA12" s="796"/>
      <c r="BB12" s="796"/>
      <c r="BC12" s="796"/>
      <c r="BD12" s="796"/>
      <c r="BE12" s="796"/>
      <c r="BF12" s="796"/>
      <c r="BG12" s="796"/>
      <c r="BH12" s="796"/>
      <c r="BI12" s="796"/>
      <c r="BJ12" s="796"/>
      <c r="BK12" s="796"/>
      <c r="BL12" s="796"/>
      <c r="BM12" s="796"/>
      <c r="BN12" s="796"/>
      <c r="BO12" s="796"/>
      <c r="BP12" s="796"/>
      <c r="BQ12" s="796"/>
      <c r="BR12" s="796"/>
      <c r="BS12" s="796"/>
      <c r="BT12" s="796"/>
      <c r="BU12" s="796"/>
    </row>
    <row r="13" spans="1:73" x14ac:dyDescent="0.25">
      <c r="A13" s="1383"/>
      <c r="B13" s="1383"/>
      <c r="C13" s="1383"/>
      <c r="D13" s="1383"/>
      <c r="E13" s="1383"/>
      <c r="F13" s="1383"/>
      <c r="G13" s="1383"/>
      <c r="H13" s="1383"/>
      <c r="I13" s="1383"/>
      <c r="J13" s="1383"/>
      <c r="K13" s="1383"/>
      <c r="L13" s="1383"/>
      <c r="M13" s="1383"/>
      <c r="N13" s="1383"/>
      <c r="O13" s="1383"/>
      <c r="P13" s="1383"/>
      <c r="Q13" s="1383"/>
      <c r="R13" s="1383"/>
      <c r="S13" s="1383"/>
      <c r="T13" s="1383"/>
      <c r="U13" s="1383"/>
      <c r="V13" s="1383"/>
      <c r="W13" s="1383"/>
      <c r="X13" s="1383"/>
      <c r="Y13" s="1383"/>
      <c r="Z13" s="1383"/>
      <c r="AA13" s="1383"/>
      <c r="AB13" s="1383"/>
      <c r="AC13" s="1383"/>
      <c r="AD13" s="1383"/>
      <c r="AE13" s="1383"/>
      <c r="AF13" s="1383"/>
      <c r="AG13" s="1383"/>
      <c r="AH13" s="1383"/>
      <c r="AI13" s="1383"/>
      <c r="AJ13" s="1383"/>
      <c r="AK13" s="1383"/>
      <c r="AL13" s="1383"/>
      <c r="AM13" s="1383"/>
      <c r="AN13" s="852"/>
      <c r="AR13" s="812"/>
      <c r="AS13" s="812"/>
      <c r="AT13" s="812"/>
      <c r="AU13" s="812"/>
      <c r="AV13" s="812"/>
      <c r="AW13" s="812"/>
      <c r="AX13" s="812"/>
      <c r="AY13" s="812"/>
      <c r="AZ13" s="812"/>
      <c r="BA13" s="812"/>
      <c r="BB13" s="812"/>
      <c r="BC13" s="812"/>
      <c r="BD13" s="812"/>
      <c r="BE13" s="812"/>
      <c r="BF13" s="812"/>
      <c r="BG13" s="812"/>
      <c r="BH13" s="812"/>
      <c r="BI13" s="812"/>
      <c r="BJ13" s="812"/>
      <c r="BK13" s="812"/>
      <c r="BL13" s="812"/>
      <c r="BM13" s="812"/>
      <c r="BN13" s="812"/>
      <c r="BO13" s="812"/>
      <c r="BP13" s="812"/>
    </row>
    <row r="14" spans="1:73" ht="72.75" customHeight="1" x14ac:dyDescent="0.25">
      <c r="A14" s="1366" t="s">
        <v>7</v>
      </c>
      <c r="B14" s="1366" t="s">
        <v>8</v>
      </c>
      <c r="C14" s="1366" t="s">
        <v>9</v>
      </c>
      <c r="D14" s="1378" t="s">
        <v>290</v>
      </c>
      <c r="E14" s="1378" t="s">
        <v>199</v>
      </c>
      <c r="F14" s="1366" t="s">
        <v>291</v>
      </c>
      <c r="G14" s="1366"/>
      <c r="H14" s="1382" t="s">
        <v>1070</v>
      </c>
      <c r="I14" s="1382"/>
      <c r="J14" s="1357" t="s">
        <v>1815</v>
      </c>
      <c r="K14" s="1360" t="s">
        <v>1071</v>
      </c>
      <c r="L14" s="1361"/>
      <c r="M14" s="1361"/>
      <c r="N14" s="1361"/>
      <c r="O14" s="1361"/>
      <c r="P14" s="1361"/>
      <c r="Q14" s="1361"/>
      <c r="R14" s="1361"/>
      <c r="S14" s="1361"/>
      <c r="T14" s="1362"/>
      <c r="U14" s="1360" t="s">
        <v>1072</v>
      </c>
      <c r="V14" s="1361"/>
      <c r="W14" s="1361"/>
      <c r="X14" s="1361"/>
      <c r="Y14" s="1361"/>
      <c r="Z14" s="1362"/>
      <c r="AA14" s="1373" t="s">
        <v>1816</v>
      </c>
      <c r="AB14" s="1375"/>
      <c r="AC14" s="1360" t="s">
        <v>1073</v>
      </c>
      <c r="AD14" s="1361"/>
      <c r="AE14" s="1361"/>
      <c r="AF14" s="1361"/>
      <c r="AG14" s="1361"/>
      <c r="AH14" s="1361"/>
      <c r="AI14" s="1361"/>
      <c r="AJ14" s="1361"/>
      <c r="AK14" s="1361"/>
      <c r="AL14" s="1361"/>
      <c r="AM14" s="1361"/>
      <c r="AN14" s="1370" t="s">
        <v>295</v>
      </c>
      <c r="AR14" s="812"/>
      <c r="AS14" s="812"/>
      <c r="AT14" s="812"/>
      <c r="AU14" s="812"/>
      <c r="AV14" s="812"/>
      <c r="AW14" s="812"/>
      <c r="AX14" s="812"/>
      <c r="AY14" s="812"/>
      <c r="AZ14" s="812"/>
      <c r="BA14" s="812"/>
      <c r="BB14" s="812"/>
      <c r="BC14" s="812"/>
      <c r="BD14" s="812"/>
      <c r="BE14" s="812"/>
      <c r="BF14" s="812"/>
      <c r="BG14" s="812"/>
      <c r="BH14" s="812"/>
      <c r="BI14" s="812"/>
      <c r="BJ14" s="812"/>
      <c r="BK14" s="812"/>
      <c r="BL14" s="812"/>
      <c r="BM14" s="812"/>
      <c r="BN14" s="812"/>
      <c r="BO14" s="812"/>
      <c r="BP14" s="812"/>
    </row>
    <row r="15" spans="1:73" ht="66" customHeight="1" x14ac:dyDescent="0.25">
      <c r="A15" s="1366"/>
      <c r="B15" s="1366"/>
      <c r="C15" s="1366"/>
      <c r="D15" s="1378"/>
      <c r="E15" s="1378"/>
      <c r="F15" s="1366"/>
      <c r="G15" s="1366"/>
      <c r="H15" s="1382"/>
      <c r="I15" s="1382"/>
      <c r="J15" s="1358"/>
      <c r="K15" s="1360" t="s">
        <v>208</v>
      </c>
      <c r="L15" s="1361"/>
      <c r="M15" s="1361"/>
      <c r="N15" s="1361"/>
      <c r="O15" s="1362"/>
      <c r="P15" s="1360" t="s">
        <v>1074</v>
      </c>
      <c r="Q15" s="1361"/>
      <c r="R15" s="1361"/>
      <c r="S15" s="1361"/>
      <c r="T15" s="1362"/>
      <c r="U15" s="1366" t="s">
        <v>1075</v>
      </c>
      <c r="V15" s="1366"/>
      <c r="W15" s="1360" t="s">
        <v>1076</v>
      </c>
      <c r="X15" s="1362"/>
      <c r="Y15" s="1366" t="s">
        <v>1764</v>
      </c>
      <c r="Z15" s="1366"/>
      <c r="AA15" s="1363"/>
      <c r="AB15" s="1365"/>
      <c r="AC15" s="1381" t="s">
        <v>297</v>
      </c>
      <c r="AD15" s="1381"/>
      <c r="AE15" s="1381"/>
      <c r="AF15" s="1381" t="s">
        <v>298</v>
      </c>
      <c r="AG15" s="1381"/>
      <c r="AH15" s="1381"/>
      <c r="AI15" s="1381" t="s">
        <v>299</v>
      </c>
      <c r="AJ15" s="1381"/>
      <c r="AK15" s="1381"/>
      <c r="AL15" s="1366" t="s">
        <v>968</v>
      </c>
      <c r="AM15" s="1382" t="s">
        <v>303</v>
      </c>
      <c r="AN15" s="1371"/>
      <c r="AR15" s="812"/>
      <c r="AS15" s="812"/>
      <c r="AT15" s="812"/>
      <c r="AU15" s="812"/>
      <c r="AV15" s="812"/>
      <c r="AW15" s="812"/>
      <c r="AX15" s="812"/>
      <c r="AY15" s="812"/>
      <c r="AZ15" s="812"/>
      <c r="BA15" s="812"/>
      <c r="BB15" s="812"/>
      <c r="BC15" s="812"/>
      <c r="BD15" s="812"/>
      <c r="BE15" s="812"/>
      <c r="BF15" s="812"/>
      <c r="BG15" s="812"/>
      <c r="BH15" s="812"/>
      <c r="BI15" s="812"/>
      <c r="BJ15" s="812"/>
      <c r="BK15" s="812"/>
      <c r="BL15" s="812"/>
      <c r="BM15" s="812"/>
      <c r="BN15" s="812"/>
      <c r="BO15" s="812"/>
      <c r="BP15" s="812"/>
    </row>
    <row r="16" spans="1:73" ht="135" customHeight="1" x14ac:dyDescent="0.25">
      <c r="A16" s="1366"/>
      <c r="B16" s="1366"/>
      <c r="C16" s="1366"/>
      <c r="D16" s="1378"/>
      <c r="E16" s="1378"/>
      <c r="F16" s="853" t="s">
        <v>208</v>
      </c>
      <c r="G16" s="853" t="s">
        <v>43</v>
      </c>
      <c r="H16" s="854" t="s">
        <v>335</v>
      </c>
      <c r="I16" s="854" t="s">
        <v>43</v>
      </c>
      <c r="J16" s="1359"/>
      <c r="K16" s="823" t="s">
        <v>305</v>
      </c>
      <c r="L16" s="823" t="s">
        <v>306</v>
      </c>
      <c r="M16" s="823" t="s">
        <v>307</v>
      </c>
      <c r="N16" s="855" t="s">
        <v>308</v>
      </c>
      <c r="O16" s="855" t="s">
        <v>309</v>
      </c>
      <c r="P16" s="823" t="s">
        <v>305</v>
      </c>
      <c r="Q16" s="823" t="s">
        <v>306</v>
      </c>
      <c r="R16" s="823" t="s">
        <v>307</v>
      </c>
      <c r="S16" s="855" t="s">
        <v>308</v>
      </c>
      <c r="T16" s="855" t="s">
        <v>309</v>
      </c>
      <c r="U16" s="823" t="s">
        <v>312</v>
      </c>
      <c r="V16" s="823" t="s">
        <v>311</v>
      </c>
      <c r="W16" s="823" t="s">
        <v>312</v>
      </c>
      <c r="X16" s="823" t="s">
        <v>311</v>
      </c>
      <c r="Y16" s="823" t="s">
        <v>312</v>
      </c>
      <c r="Z16" s="823" t="s">
        <v>311</v>
      </c>
      <c r="AA16" s="825" t="s">
        <v>1077</v>
      </c>
      <c r="AB16" s="825" t="s">
        <v>1078</v>
      </c>
      <c r="AC16" s="825" t="s">
        <v>208</v>
      </c>
      <c r="AD16" s="931" t="s">
        <v>1710</v>
      </c>
      <c r="AE16" s="825" t="s">
        <v>210</v>
      </c>
      <c r="AF16" s="825" t="s">
        <v>208</v>
      </c>
      <c r="AG16" s="931" t="s">
        <v>1710</v>
      </c>
      <c r="AH16" s="825" t="s">
        <v>210</v>
      </c>
      <c r="AI16" s="825" t="s">
        <v>208</v>
      </c>
      <c r="AJ16" s="931" t="s">
        <v>1710</v>
      </c>
      <c r="AK16" s="825" t="s">
        <v>210</v>
      </c>
      <c r="AL16" s="1366"/>
      <c r="AM16" s="1382"/>
      <c r="AN16" s="1372"/>
      <c r="AR16" s="812"/>
      <c r="AS16" s="812"/>
      <c r="AT16" s="812"/>
      <c r="AU16" s="812"/>
      <c r="AV16" s="812"/>
      <c r="AW16" s="812"/>
      <c r="AX16" s="812"/>
      <c r="AY16" s="812"/>
      <c r="AZ16" s="812"/>
      <c r="BA16" s="812"/>
      <c r="BB16" s="812"/>
      <c r="BC16" s="812"/>
      <c r="BD16" s="812"/>
      <c r="BE16" s="812"/>
      <c r="BF16" s="812"/>
      <c r="BG16" s="812"/>
      <c r="BH16" s="812"/>
      <c r="BI16" s="812"/>
      <c r="BJ16" s="812"/>
      <c r="BK16" s="812"/>
      <c r="BL16" s="812"/>
      <c r="BM16" s="812"/>
      <c r="BN16" s="812"/>
      <c r="BO16" s="812"/>
      <c r="BP16" s="812"/>
    </row>
    <row r="17" spans="1:68" ht="19.5" customHeight="1" x14ac:dyDescent="0.25">
      <c r="A17" s="825">
        <v>1</v>
      </c>
      <c r="B17" s="825">
        <v>2</v>
      </c>
      <c r="C17" s="825">
        <v>3</v>
      </c>
      <c r="D17" s="825">
        <v>4</v>
      </c>
      <c r="E17" s="825">
        <v>5</v>
      </c>
      <c r="F17" s="825">
        <v>6</v>
      </c>
      <c r="G17" s="825">
        <v>7</v>
      </c>
      <c r="H17" s="825">
        <v>8</v>
      </c>
      <c r="I17" s="825">
        <v>9</v>
      </c>
      <c r="J17" s="825">
        <v>10</v>
      </c>
      <c r="K17" s="825">
        <v>11</v>
      </c>
      <c r="L17" s="825">
        <v>12</v>
      </c>
      <c r="M17" s="825">
        <v>13</v>
      </c>
      <c r="N17" s="825">
        <v>14</v>
      </c>
      <c r="O17" s="825">
        <v>15</v>
      </c>
      <c r="P17" s="825">
        <v>16</v>
      </c>
      <c r="Q17" s="825">
        <v>17</v>
      </c>
      <c r="R17" s="825">
        <v>18</v>
      </c>
      <c r="S17" s="825">
        <v>19</v>
      </c>
      <c r="T17" s="825">
        <v>20</v>
      </c>
      <c r="U17" s="825">
        <v>21</v>
      </c>
      <c r="V17" s="825">
        <v>22</v>
      </c>
      <c r="W17" s="825">
        <v>23</v>
      </c>
      <c r="X17" s="825">
        <v>24</v>
      </c>
      <c r="Y17" s="825">
        <v>25</v>
      </c>
      <c r="Z17" s="825">
        <v>26</v>
      </c>
      <c r="AA17" s="825">
        <v>27</v>
      </c>
      <c r="AB17" s="825">
        <v>28</v>
      </c>
      <c r="AC17" s="826" t="s">
        <v>1079</v>
      </c>
      <c r="AD17" s="826"/>
      <c r="AE17" s="826" t="s">
        <v>1080</v>
      </c>
      <c r="AF17" s="826" t="s">
        <v>314</v>
      </c>
      <c r="AG17" s="826"/>
      <c r="AH17" s="826" t="s">
        <v>315</v>
      </c>
      <c r="AI17" s="826" t="s">
        <v>316</v>
      </c>
      <c r="AJ17" s="826"/>
      <c r="AK17" s="826" t="s">
        <v>317</v>
      </c>
      <c r="AL17" s="825">
        <v>30</v>
      </c>
      <c r="AM17" s="825">
        <v>31</v>
      </c>
      <c r="AN17" s="825">
        <v>32</v>
      </c>
      <c r="AR17" s="812"/>
      <c r="AS17" s="812"/>
      <c r="AT17" s="812"/>
      <c r="AU17" s="812"/>
      <c r="AV17" s="812"/>
      <c r="AW17" s="812"/>
      <c r="AX17" s="812"/>
      <c r="AY17" s="812"/>
      <c r="AZ17" s="812"/>
      <c r="BA17" s="812"/>
      <c r="BB17" s="812"/>
      <c r="BC17" s="812"/>
      <c r="BD17" s="812"/>
      <c r="BE17" s="812"/>
      <c r="BF17" s="812"/>
      <c r="BG17" s="812"/>
      <c r="BH17" s="812"/>
      <c r="BI17" s="812"/>
      <c r="BJ17" s="812"/>
      <c r="BK17" s="812"/>
      <c r="BL17" s="812"/>
      <c r="BM17" s="812"/>
      <c r="BN17" s="812"/>
      <c r="BO17" s="812"/>
      <c r="BP17" s="812"/>
    </row>
    <row r="18" spans="1:68" s="857" customFormat="1" ht="48" customHeight="1" x14ac:dyDescent="0.25">
      <c r="A18" s="827" t="s">
        <v>684</v>
      </c>
      <c r="B18" s="828" t="s">
        <v>92</v>
      </c>
      <c r="C18" s="829" t="s">
        <v>93</v>
      </c>
      <c r="D18" s="856"/>
      <c r="E18" s="856"/>
      <c r="F18" s="856"/>
      <c r="G18" s="856"/>
      <c r="H18" s="831">
        <f>SUM(H19:H25)</f>
        <v>328.53083333333336</v>
      </c>
      <c r="I18" s="831">
        <f t="shared" ref="I18:AN18" si="0">SUM(I19:I25)</f>
        <v>293.81416666666667</v>
      </c>
      <c r="J18" s="831">
        <f t="shared" si="0"/>
        <v>35.476000000000006</v>
      </c>
      <c r="K18" s="831">
        <f t="shared" si="0"/>
        <v>221.56300000000002</v>
      </c>
      <c r="L18" s="831">
        <f t="shared" si="0"/>
        <v>20.189</v>
      </c>
      <c r="M18" s="831">
        <f t="shared" si="0"/>
        <v>130.999</v>
      </c>
      <c r="N18" s="831">
        <f t="shared" si="0"/>
        <v>70.375000000000014</v>
      </c>
      <c r="O18" s="831">
        <f t="shared" si="0"/>
        <v>0</v>
      </c>
      <c r="P18" s="831">
        <f t="shared" si="0"/>
        <v>323.61200000000002</v>
      </c>
      <c r="Q18" s="831">
        <f t="shared" si="0"/>
        <v>21.401166666666668</v>
      </c>
      <c r="R18" s="831">
        <f t="shared" si="0"/>
        <v>302.21083333333331</v>
      </c>
      <c r="S18" s="831">
        <f t="shared" si="0"/>
        <v>0</v>
      </c>
      <c r="T18" s="831">
        <f t="shared" si="0"/>
        <v>0</v>
      </c>
      <c r="U18" s="831">
        <f t="shared" si="0"/>
        <v>0</v>
      </c>
      <c r="V18" s="831">
        <f t="shared" si="0"/>
        <v>0</v>
      </c>
      <c r="W18" s="831">
        <f t="shared" si="0"/>
        <v>0</v>
      </c>
      <c r="X18" s="831">
        <f t="shared" si="0"/>
        <v>0</v>
      </c>
      <c r="Y18" s="831">
        <f t="shared" si="0"/>
        <v>0</v>
      </c>
      <c r="Z18" s="831">
        <f t="shared" si="0"/>
        <v>295.58</v>
      </c>
      <c r="AA18" s="831">
        <f t="shared" si="0"/>
        <v>10.0425</v>
      </c>
      <c r="AB18" s="831">
        <f t="shared" si="0"/>
        <v>19.820166666666665</v>
      </c>
      <c r="AC18" s="831">
        <f t="shared" si="0"/>
        <v>25.285</v>
      </c>
      <c r="AD18" s="831">
        <f t="shared" ref="AD18" si="1">SUM(AD19:AD25)</f>
        <v>10.709166666666667</v>
      </c>
      <c r="AE18" s="831">
        <f t="shared" si="0"/>
        <v>6.1991666666666667</v>
      </c>
      <c r="AF18" s="831">
        <f t="shared" si="0"/>
        <v>171.61166666666668</v>
      </c>
      <c r="AG18" s="831">
        <f t="shared" ref="AG18" si="2">SUM(AG19:AG25)</f>
        <v>152.09383333333335</v>
      </c>
      <c r="AH18" s="831">
        <f t="shared" si="0"/>
        <v>0</v>
      </c>
      <c r="AI18" s="831">
        <f t="shared" si="0"/>
        <v>71.678333333333327</v>
      </c>
      <c r="AJ18" s="831">
        <f t="shared" ref="AJ18" si="3">SUM(AJ19:AJ25)</f>
        <v>82.095833333333331</v>
      </c>
      <c r="AK18" s="831">
        <f t="shared" si="0"/>
        <v>0</v>
      </c>
      <c r="AL18" s="831">
        <f t="shared" si="0"/>
        <v>268.57499999999999</v>
      </c>
      <c r="AM18" s="831">
        <f t="shared" si="0"/>
        <v>242.39883333333336</v>
      </c>
      <c r="AN18" s="831">
        <f t="shared" si="0"/>
        <v>0</v>
      </c>
    </row>
    <row r="19" spans="1:68" s="860" customFormat="1" ht="42" customHeight="1" x14ac:dyDescent="0.25">
      <c r="A19" s="833" t="s">
        <v>94</v>
      </c>
      <c r="B19" s="834" t="s">
        <v>1000</v>
      </c>
      <c r="C19" s="835" t="s">
        <v>93</v>
      </c>
      <c r="D19" s="858"/>
      <c r="E19" s="858"/>
      <c r="F19" s="858"/>
      <c r="G19" s="858"/>
      <c r="H19" s="859">
        <f>H27</f>
        <v>0</v>
      </c>
      <c r="I19" s="859">
        <f t="shared" ref="I19:AN19" si="4">I27</f>
        <v>0</v>
      </c>
      <c r="J19" s="859">
        <f t="shared" si="4"/>
        <v>0</v>
      </c>
      <c r="K19" s="859">
        <f t="shared" si="4"/>
        <v>0</v>
      </c>
      <c r="L19" s="859">
        <f t="shared" si="4"/>
        <v>0</v>
      </c>
      <c r="M19" s="859">
        <f t="shared" si="4"/>
        <v>0</v>
      </c>
      <c r="N19" s="859">
        <f t="shared" si="4"/>
        <v>0</v>
      </c>
      <c r="O19" s="859">
        <f t="shared" si="4"/>
        <v>0</v>
      </c>
      <c r="P19" s="859">
        <f t="shared" si="4"/>
        <v>0</v>
      </c>
      <c r="Q19" s="859">
        <f t="shared" si="4"/>
        <v>0</v>
      </c>
      <c r="R19" s="859">
        <f t="shared" si="4"/>
        <v>0</v>
      </c>
      <c r="S19" s="859">
        <f t="shared" si="4"/>
        <v>0</v>
      </c>
      <c r="T19" s="859">
        <f t="shared" si="4"/>
        <v>0</v>
      </c>
      <c r="U19" s="859">
        <f t="shared" si="4"/>
        <v>0</v>
      </c>
      <c r="V19" s="859">
        <f t="shared" si="4"/>
        <v>0</v>
      </c>
      <c r="W19" s="859">
        <f t="shared" si="4"/>
        <v>0</v>
      </c>
      <c r="X19" s="859">
        <f t="shared" si="4"/>
        <v>0</v>
      </c>
      <c r="Y19" s="859">
        <f t="shared" si="4"/>
        <v>0</v>
      </c>
      <c r="Z19" s="859">
        <f t="shared" si="4"/>
        <v>0</v>
      </c>
      <c r="AA19" s="859">
        <f t="shared" si="4"/>
        <v>0</v>
      </c>
      <c r="AB19" s="859">
        <f t="shared" si="4"/>
        <v>0</v>
      </c>
      <c r="AC19" s="859">
        <f t="shared" si="4"/>
        <v>0</v>
      </c>
      <c r="AD19" s="859">
        <f t="shared" ref="AD19" si="5">AD27</f>
        <v>0</v>
      </c>
      <c r="AE19" s="859">
        <f t="shared" si="4"/>
        <v>0</v>
      </c>
      <c r="AF19" s="859">
        <f t="shared" si="4"/>
        <v>0</v>
      </c>
      <c r="AG19" s="859">
        <f t="shared" ref="AG19" si="6">AG27</f>
        <v>0</v>
      </c>
      <c r="AH19" s="859">
        <f t="shared" si="4"/>
        <v>0</v>
      </c>
      <c r="AI19" s="859">
        <f t="shared" si="4"/>
        <v>0</v>
      </c>
      <c r="AJ19" s="859">
        <f t="shared" ref="AJ19" si="7">AJ27</f>
        <v>0</v>
      </c>
      <c r="AK19" s="859">
        <f t="shared" si="4"/>
        <v>0</v>
      </c>
      <c r="AL19" s="859">
        <f t="shared" si="4"/>
        <v>0</v>
      </c>
      <c r="AM19" s="859">
        <f t="shared" si="4"/>
        <v>0</v>
      </c>
      <c r="AN19" s="859">
        <f t="shared" si="4"/>
        <v>0</v>
      </c>
    </row>
    <row r="20" spans="1:68" s="860" customFormat="1" ht="42" customHeight="1" x14ac:dyDescent="0.25">
      <c r="A20" s="833" t="s">
        <v>96</v>
      </c>
      <c r="B20" s="834" t="s">
        <v>1001</v>
      </c>
      <c r="C20" s="835" t="s">
        <v>93</v>
      </c>
      <c r="D20" s="858"/>
      <c r="E20" s="858"/>
      <c r="F20" s="858"/>
      <c r="G20" s="858"/>
      <c r="H20" s="859">
        <f>H41</f>
        <v>172.53666666666669</v>
      </c>
      <c r="I20" s="859">
        <f t="shared" ref="I20:AN20" si="8">I41</f>
        <v>149.75749999999999</v>
      </c>
      <c r="J20" s="859">
        <f t="shared" si="8"/>
        <v>1.4434999999999998</v>
      </c>
      <c r="K20" s="859">
        <f t="shared" si="8"/>
        <v>213.62100000000001</v>
      </c>
      <c r="L20" s="859">
        <f t="shared" si="8"/>
        <v>15.388999999999999</v>
      </c>
      <c r="M20" s="859">
        <f t="shared" si="8"/>
        <v>129.70699999999999</v>
      </c>
      <c r="N20" s="859">
        <f t="shared" si="8"/>
        <v>68.525000000000006</v>
      </c>
      <c r="O20" s="859">
        <f t="shared" si="8"/>
        <v>0</v>
      </c>
      <c r="P20" s="859">
        <f t="shared" si="8"/>
        <v>172.98816666666667</v>
      </c>
      <c r="Q20" s="859">
        <f t="shared" si="8"/>
        <v>15.977166666666667</v>
      </c>
      <c r="R20" s="859">
        <f t="shared" si="8"/>
        <v>157.011</v>
      </c>
      <c r="S20" s="859">
        <f t="shared" si="8"/>
        <v>0</v>
      </c>
      <c r="T20" s="859">
        <f t="shared" si="8"/>
        <v>0</v>
      </c>
      <c r="U20" s="859">
        <f t="shared" si="8"/>
        <v>0</v>
      </c>
      <c r="V20" s="859">
        <f t="shared" si="8"/>
        <v>0</v>
      </c>
      <c r="W20" s="859">
        <f t="shared" si="8"/>
        <v>0</v>
      </c>
      <c r="X20" s="859">
        <f t="shared" si="8"/>
        <v>0</v>
      </c>
      <c r="Y20" s="859">
        <f t="shared" si="8"/>
        <v>0</v>
      </c>
      <c r="Z20" s="859">
        <f t="shared" si="8"/>
        <v>171.55500000000001</v>
      </c>
      <c r="AA20" s="859">
        <f t="shared" si="8"/>
        <v>0</v>
      </c>
      <c r="AB20" s="859">
        <f t="shared" si="8"/>
        <v>0.25333333333333335</v>
      </c>
      <c r="AC20" s="859">
        <f t="shared" si="8"/>
        <v>20</v>
      </c>
      <c r="AD20" s="859">
        <f t="shared" ref="AD20" si="9">AD41</f>
        <v>0</v>
      </c>
      <c r="AE20" s="859">
        <f t="shared" si="8"/>
        <v>0.25333333333333335</v>
      </c>
      <c r="AF20" s="859">
        <f t="shared" si="8"/>
        <v>41.928333333333335</v>
      </c>
      <c r="AG20" s="859">
        <f t="shared" ref="AG20" si="10">AG41</f>
        <v>35.573</v>
      </c>
      <c r="AH20" s="859">
        <f t="shared" si="8"/>
        <v>0</v>
      </c>
      <c r="AI20" s="859">
        <f t="shared" si="8"/>
        <v>63.844999999999999</v>
      </c>
      <c r="AJ20" s="859">
        <f t="shared" ref="AJ20" si="11">AJ41</f>
        <v>74.262500000000003</v>
      </c>
      <c r="AK20" s="859">
        <f t="shared" si="8"/>
        <v>0</v>
      </c>
      <c r="AL20" s="859">
        <f t="shared" si="8"/>
        <v>125.77333333333334</v>
      </c>
      <c r="AM20" s="859">
        <f t="shared" si="8"/>
        <v>107.3355</v>
      </c>
      <c r="AN20" s="859">
        <f t="shared" si="8"/>
        <v>0</v>
      </c>
    </row>
    <row r="21" spans="1:68" s="860" customFormat="1" ht="42" customHeight="1" x14ac:dyDescent="0.25">
      <c r="A21" s="833" t="s">
        <v>98</v>
      </c>
      <c r="B21" s="834" t="s">
        <v>1002</v>
      </c>
      <c r="C21" s="835" t="s">
        <v>93</v>
      </c>
      <c r="D21" s="858"/>
      <c r="E21" s="858"/>
      <c r="F21" s="858"/>
      <c r="G21" s="858"/>
      <c r="H21" s="859">
        <f>H50</f>
        <v>121.55833333333334</v>
      </c>
      <c r="I21" s="859">
        <f t="shared" ref="I21:AN21" si="12">I50</f>
        <v>116.2525</v>
      </c>
      <c r="J21" s="859">
        <f t="shared" si="12"/>
        <v>5.9466666666666672</v>
      </c>
      <c r="K21" s="859">
        <f t="shared" si="12"/>
        <v>2.242</v>
      </c>
      <c r="L21" s="859">
        <f t="shared" si="12"/>
        <v>1</v>
      </c>
      <c r="M21" s="859">
        <f t="shared" si="12"/>
        <v>0.99199999999999999</v>
      </c>
      <c r="N21" s="859">
        <f t="shared" si="12"/>
        <v>0.25</v>
      </c>
      <c r="O21" s="859">
        <f t="shared" si="12"/>
        <v>0</v>
      </c>
      <c r="P21" s="859">
        <f t="shared" si="12"/>
        <v>116.253</v>
      </c>
      <c r="Q21" s="859">
        <f t="shared" si="12"/>
        <v>5.4240000000000004</v>
      </c>
      <c r="R21" s="859">
        <f t="shared" si="12"/>
        <v>110.82899999999999</v>
      </c>
      <c r="S21" s="859">
        <f t="shared" si="12"/>
        <v>0</v>
      </c>
      <c r="T21" s="859">
        <f t="shared" si="12"/>
        <v>0</v>
      </c>
      <c r="U21" s="859">
        <f t="shared" si="12"/>
        <v>0</v>
      </c>
      <c r="V21" s="859">
        <f t="shared" si="12"/>
        <v>0</v>
      </c>
      <c r="W21" s="859">
        <f t="shared" si="12"/>
        <v>0</v>
      </c>
      <c r="X21" s="859">
        <f t="shared" si="12"/>
        <v>0</v>
      </c>
      <c r="Y21" s="859">
        <f t="shared" si="12"/>
        <v>0</v>
      </c>
      <c r="Z21" s="859">
        <f t="shared" si="12"/>
        <v>113.25000000000001</v>
      </c>
      <c r="AA21" s="859">
        <f t="shared" si="12"/>
        <v>7.2925000000000004</v>
      </c>
      <c r="AB21" s="859">
        <f t="shared" si="12"/>
        <v>5.9458333333333337</v>
      </c>
      <c r="AC21" s="859">
        <f t="shared" si="12"/>
        <v>1.8683333333333334</v>
      </c>
      <c r="AD21" s="859">
        <f t="shared" ref="AD21" si="13">AD50</f>
        <v>7.2925000000000004</v>
      </c>
      <c r="AE21" s="859">
        <f t="shared" si="12"/>
        <v>5.9458333333333337</v>
      </c>
      <c r="AF21" s="859">
        <f t="shared" si="12"/>
        <v>121.95</v>
      </c>
      <c r="AG21" s="859">
        <f t="shared" ref="AG21" si="14">AG50</f>
        <v>106.05833333333334</v>
      </c>
      <c r="AH21" s="859">
        <f t="shared" si="12"/>
        <v>0</v>
      </c>
      <c r="AI21" s="859">
        <f t="shared" si="12"/>
        <v>7.5833333333333339</v>
      </c>
      <c r="AJ21" s="859">
        <f t="shared" ref="AJ21" si="15">AJ50</f>
        <v>7.5833333333333339</v>
      </c>
      <c r="AK21" s="859">
        <f t="shared" si="12"/>
        <v>0</v>
      </c>
      <c r="AL21" s="859">
        <f t="shared" si="12"/>
        <v>131.40166666666667</v>
      </c>
      <c r="AM21" s="859">
        <f t="shared" si="12"/>
        <v>120.93416666666668</v>
      </c>
      <c r="AN21" s="859">
        <f t="shared" si="12"/>
        <v>0</v>
      </c>
    </row>
    <row r="22" spans="1:68" s="860" customFormat="1" ht="42" customHeight="1" x14ac:dyDescent="0.25">
      <c r="A22" s="833" t="s">
        <v>100</v>
      </c>
      <c r="B22" s="834" t="s">
        <v>1003</v>
      </c>
      <c r="C22" s="835" t="s">
        <v>93</v>
      </c>
      <c r="D22" s="858"/>
      <c r="E22" s="858"/>
      <c r="F22" s="858"/>
      <c r="G22" s="858"/>
      <c r="H22" s="859">
        <f>H63</f>
        <v>0</v>
      </c>
      <c r="I22" s="859">
        <f t="shared" ref="I22:AN22" si="16">I63</f>
        <v>0</v>
      </c>
      <c r="J22" s="859">
        <f t="shared" si="16"/>
        <v>0</v>
      </c>
      <c r="K22" s="859">
        <f t="shared" si="16"/>
        <v>0</v>
      </c>
      <c r="L22" s="859">
        <f t="shared" si="16"/>
        <v>0</v>
      </c>
      <c r="M22" s="859">
        <f t="shared" si="16"/>
        <v>0</v>
      </c>
      <c r="N22" s="859">
        <f t="shared" si="16"/>
        <v>0</v>
      </c>
      <c r="O22" s="859">
        <f t="shared" si="16"/>
        <v>0</v>
      </c>
      <c r="P22" s="859">
        <f t="shared" si="16"/>
        <v>0</v>
      </c>
      <c r="Q22" s="859">
        <f t="shared" si="16"/>
        <v>0</v>
      </c>
      <c r="R22" s="859">
        <f t="shared" si="16"/>
        <v>0</v>
      </c>
      <c r="S22" s="859">
        <f t="shared" si="16"/>
        <v>0</v>
      </c>
      <c r="T22" s="859">
        <f t="shared" si="16"/>
        <v>0</v>
      </c>
      <c r="U22" s="859">
        <f t="shared" si="16"/>
        <v>0</v>
      </c>
      <c r="V22" s="859">
        <f t="shared" si="16"/>
        <v>0</v>
      </c>
      <c r="W22" s="859">
        <f t="shared" si="16"/>
        <v>0</v>
      </c>
      <c r="X22" s="859">
        <f t="shared" si="16"/>
        <v>0</v>
      </c>
      <c r="Y22" s="859">
        <f t="shared" si="16"/>
        <v>0</v>
      </c>
      <c r="Z22" s="859">
        <f t="shared" si="16"/>
        <v>0</v>
      </c>
      <c r="AA22" s="859">
        <f t="shared" si="16"/>
        <v>0</v>
      </c>
      <c r="AB22" s="859">
        <f t="shared" si="16"/>
        <v>0</v>
      </c>
      <c r="AC22" s="859">
        <f t="shared" si="16"/>
        <v>0</v>
      </c>
      <c r="AD22" s="859">
        <f t="shared" ref="AD22" si="17">AD63</f>
        <v>0</v>
      </c>
      <c r="AE22" s="859">
        <f t="shared" si="16"/>
        <v>0</v>
      </c>
      <c r="AF22" s="859">
        <f t="shared" si="16"/>
        <v>0</v>
      </c>
      <c r="AG22" s="859">
        <f t="shared" ref="AG22" si="18">AG63</f>
        <v>0</v>
      </c>
      <c r="AH22" s="859">
        <f t="shared" si="16"/>
        <v>0</v>
      </c>
      <c r="AI22" s="859">
        <f t="shared" si="16"/>
        <v>0</v>
      </c>
      <c r="AJ22" s="859">
        <f t="shared" ref="AJ22" si="19">AJ63</f>
        <v>0</v>
      </c>
      <c r="AK22" s="859">
        <f t="shared" si="16"/>
        <v>0</v>
      </c>
      <c r="AL22" s="859">
        <f t="shared" si="16"/>
        <v>0</v>
      </c>
      <c r="AM22" s="859">
        <f t="shared" si="16"/>
        <v>0</v>
      </c>
      <c r="AN22" s="859">
        <f t="shared" si="16"/>
        <v>0</v>
      </c>
    </row>
    <row r="23" spans="1:68" s="860" customFormat="1" ht="42" customHeight="1" x14ac:dyDescent="0.25">
      <c r="A23" s="833" t="s">
        <v>102</v>
      </c>
      <c r="B23" s="834" t="s">
        <v>1004</v>
      </c>
      <c r="C23" s="835" t="s">
        <v>93</v>
      </c>
      <c r="D23" s="858"/>
      <c r="E23" s="858"/>
      <c r="F23" s="858"/>
      <c r="G23" s="858"/>
      <c r="H23" s="859">
        <f>H70</f>
        <v>34.435833333333335</v>
      </c>
      <c r="I23" s="859">
        <f t="shared" ref="I23:AN23" si="20">I70</f>
        <v>27.804166666666671</v>
      </c>
      <c r="J23" s="859">
        <f t="shared" si="20"/>
        <v>28.085833333333337</v>
      </c>
      <c r="K23" s="859">
        <f t="shared" si="20"/>
        <v>4.8</v>
      </c>
      <c r="L23" s="859">
        <f t="shared" si="20"/>
        <v>3.8</v>
      </c>
      <c r="M23" s="859">
        <f t="shared" si="20"/>
        <v>0.3</v>
      </c>
      <c r="N23" s="859">
        <f t="shared" si="20"/>
        <v>0.7</v>
      </c>
      <c r="O23" s="859">
        <f t="shared" si="20"/>
        <v>0</v>
      </c>
      <c r="P23" s="859">
        <f t="shared" si="20"/>
        <v>31.937500000000004</v>
      </c>
      <c r="Q23" s="859">
        <f t="shared" si="20"/>
        <v>0</v>
      </c>
      <c r="R23" s="859">
        <f t="shared" si="20"/>
        <v>31.937500000000004</v>
      </c>
      <c r="S23" s="859">
        <f t="shared" si="20"/>
        <v>0</v>
      </c>
      <c r="T23" s="859">
        <f t="shared" si="20"/>
        <v>0</v>
      </c>
      <c r="U23" s="859">
        <f t="shared" si="20"/>
        <v>0</v>
      </c>
      <c r="V23" s="859">
        <f t="shared" si="20"/>
        <v>0</v>
      </c>
      <c r="W23" s="859">
        <f t="shared" si="20"/>
        <v>0</v>
      </c>
      <c r="X23" s="859">
        <f t="shared" si="20"/>
        <v>0</v>
      </c>
      <c r="Y23" s="859">
        <f t="shared" si="20"/>
        <v>0</v>
      </c>
      <c r="Z23" s="859">
        <f t="shared" si="20"/>
        <v>8.3416666666666668</v>
      </c>
      <c r="AA23" s="859">
        <f t="shared" si="20"/>
        <v>2.5</v>
      </c>
      <c r="AB23" s="859">
        <f t="shared" si="20"/>
        <v>12.456</v>
      </c>
      <c r="AC23" s="859">
        <f t="shared" si="20"/>
        <v>3.1666666666666665</v>
      </c>
      <c r="AD23" s="859">
        <f t="shared" ref="AD23" si="21">AD70</f>
        <v>3.1666666666666665</v>
      </c>
      <c r="AE23" s="859">
        <f t="shared" si="20"/>
        <v>0</v>
      </c>
      <c r="AF23" s="859">
        <f t="shared" si="20"/>
        <v>5.833333333333333</v>
      </c>
      <c r="AG23" s="859">
        <f t="shared" ref="AG23" si="22">AG70</f>
        <v>8.3000000000000007</v>
      </c>
      <c r="AH23" s="859">
        <f t="shared" si="20"/>
        <v>0</v>
      </c>
      <c r="AI23" s="859">
        <f t="shared" si="20"/>
        <v>0</v>
      </c>
      <c r="AJ23" s="859">
        <f t="shared" ref="AJ23" si="23">AJ70</f>
        <v>0</v>
      </c>
      <c r="AK23" s="859">
        <f t="shared" si="20"/>
        <v>0</v>
      </c>
      <c r="AL23" s="859">
        <f t="shared" si="20"/>
        <v>9</v>
      </c>
      <c r="AM23" s="859">
        <f t="shared" si="20"/>
        <v>11.466666666666667</v>
      </c>
      <c r="AN23" s="859">
        <f t="shared" si="20"/>
        <v>0</v>
      </c>
    </row>
    <row r="24" spans="1:68" s="860" customFormat="1" ht="42" customHeight="1" x14ac:dyDescent="0.25">
      <c r="A24" s="833" t="s">
        <v>104</v>
      </c>
      <c r="B24" s="834" t="s">
        <v>103</v>
      </c>
      <c r="C24" s="835" t="s">
        <v>93</v>
      </c>
      <c r="D24" s="858"/>
      <c r="E24" s="858"/>
      <c r="F24" s="858"/>
      <c r="G24" s="858"/>
      <c r="H24" s="859">
        <f>H81</f>
        <v>0</v>
      </c>
      <c r="I24" s="859">
        <f t="shared" ref="I24:AN25" si="24">I81</f>
        <v>0</v>
      </c>
      <c r="J24" s="859">
        <f t="shared" si="24"/>
        <v>0</v>
      </c>
      <c r="K24" s="859">
        <f t="shared" si="24"/>
        <v>0</v>
      </c>
      <c r="L24" s="859">
        <f t="shared" si="24"/>
        <v>0</v>
      </c>
      <c r="M24" s="859">
        <f t="shared" si="24"/>
        <v>0</v>
      </c>
      <c r="N24" s="859">
        <f t="shared" si="24"/>
        <v>0</v>
      </c>
      <c r="O24" s="859">
        <f t="shared" si="24"/>
        <v>0</v>
      </c>
      <c r="P24" s="859">
        <f t="shared" si="24"/>
        <v>0</v>
      </c>
      <c r="Q24" s="859">
        <f t="shared" si="24"/>
        <v>0</v>
      </c>
      <c r="R24" s="859">
        <f t="shared" si="24"/>
        <v>0</v>
      </c>
      <c r="S24" s="859">
        <f t="shared" si="24"/>
        <v>0</v>
      </c>
      <c r="T24" s="859">
        <f t="shared" si="24"/>
        <v>0</v>
      </c>
      <c r="U24" s="859">
        <f t="shared" si="24"/>
        <v>0</v>
      </c>
      <c r="V24" s="859">
        <f t="shared" si="24"/>
        <v>0</v>
      </c>
      <c r="W24" s="859">
        <f t="shared" si="24"/>
        <v>0</v>
      </c>
      <c r="X24" s="859">
        <f t="shared" si="24"/>
        <v>0</v>
      </c>
      <c r="Y24" s="859">
        <f t="shared" si="24"/>
        <v>0</v>
      </c>
      <c r="Z24" s="859">
        <f t="shared" si="24"/>
        <v>0</v>
      </c>
      <c r="AA24" s="859">
        <f t="shared" si="24"/>
        <v>0</v>
      </c>
      <c r="AB24" s="859">
        <f t="shared" si="24"/>
        <v>0</v>
      </c>
      <c r="AC24" s="859">
        <f t="shared" si="24"/>
        <v>0</v>
      </c>
      <c r="AD24" s="859">
        <f t="shared" ref="AD24" si="25">AD81</f>
        <v>0</v>
      </c>
      <c r="AE24" s="859">
        <f t="shared" si="24"/>
        <v>0</v>
      </c>
      <c r="AF24" s="859">
        <f t="shared" si="24"/>
        <v>0</v>
      </c>
      <c r="AG24" s="859">
        <f t="shared" ref="AG24" si="26">AG81</f>
        <v>0</v>
      </c>
      <c r="AH24" s="859">
        <f t="shared" si="24"/>
        <v>0</v>
      </c>
      <c r="AI24" s="859">
        <f t="shared" si="24"/>
        <v>0</v>
      </c>
      <c r="AJ24" s="859">
        <f t="shared" ref="AJ24" si="27">AJ81</f>
        <v>0</v>
      </c>
      <c r="AK24" s="859">
        <f t="shared" si="24"/>
        <v>0</v>
      </c>
      <c r="AL24" s="859">
        <f t="shared" si="24"/>
        <v>0</v>
      </c>
      <c r="AM24" s="859">
        <f t="shared" si="24"/>
        <v>0</v>
      </c>
      <c r="AN24" s="859">
        <f t="shared" si="24"/>
        <v>0</v>
      </c>
    </row>
    <row r="25" spans="1:68" s="860" customFormat="1" ht="42" customHeight="1" x14ac:dyDescent="0.25">
      <c r="A25" s="833" t="s">
        <v>1005</v>
      </c>
      <c r="B25" s="834" t="s">
        <v>105</v>
      </c>
      <c r="C25" s="835" t="s">
        <v>93</v>
      </c>
      <c r="D25" s="858"/>
      <c r="E25" s="858"/>
      <c r="F25" s="858"/>
      <c r="G25" s="858"/>
      <c r="H25" s="859">
        <f>H82</f>
        <v>0</v>
      </c>
      <c r="I25" s="859">
        <f t="shared" si="24"/>
        <v>0</v>
      </c>
      <c r="J25" s="859">
        <f t="shared" si="24"/>
        <v>0</v>
      </c>
      <c r="K25" s="859">
        <f t="shared" si="24"/>
        <v>0.9</v>
      </c>
      <c r="L25" s="859">
        <f t="shared" si="24"/>
        <v>0</v>
      </c>
      <c r="M25" s="859">
        <f t="shared" si="24"/>
        <v>0</v>
      </c>
      <c r="N25" s="859">
        <f t="shared" si="24"/>
        <v>0.9</v>
      </c>
      <c r="O25" s="859">
        <f t="shared" si="24"/>
        <v>0</v>
      </c>
      <c r="P25" s="859">
        <f t="shared" si="24"/>
        <v>2.4333333333333336</v>
      </c>
      <c r="Q25" s="859">
        <f t="shared" si="24"/>
        <v>0</v>
      </c>
      <c r="R25" s="859">
        <f t="shared" si="24"/>
        <v>2.4333333333333336</v>
      </c>
      <c r="S25" s="859">
        <f t="shared" si="24"/>
        <v>0</v>
      </c>
      <c r="T25" s="859">
        <f t="shared" si="24"/>
        <v>0</v>
      </c>
      <c r="U25" s="859">
        <f t="shared" si="24"/>
        <v>0</v>
      </c>
      <c r="V25" s="859">
        <f t="shared" si="24"/>
        <v>0</v>
      </c>
      <c r="W25" s="859">
        <f t="shared" si="24"/>
        <v>0</v>
      </c>
      <c r="X25" s="859">
        <f t="shared" si="24"/>
        <v>0</v>
      </c>
      <c r="Y25" s="859">
        <f t="shared" si="24"/>
        <v>0</v>
      </c>
      <c r="Z25" s="859">
        <f t="shared" si="24"/>
        <v>2.4333333333333336</v>
      </c>
      <c r="AA25" s="859">
        <f t="shared" si="24"/>
        <v>0.25</v>
      </c>
      <c r="AB25" s="859">
        <f t="shared" si="24"/>
        <v>1.165</v>
      </c>
      <c r="AC25" s="859">
        <f t="shared" si="24"/>
        <v>0.25</v>
      </c>
      <c r="AD25" s="859">
        <f t="shared" ref="AD25" si="28">AD82</f>
        <v>0.25</v>
      </c>
      <c r="AE25" s="859">
        <f t="shared" si="24"/>
        <v>0</v>
      </c>
      <c r="AF25" s="859">
        <f t="shared" si="24"/>
        <v>1.9</v>
      </c>
      <c r="AG25" s="859">
        <f t="shared" ref="AG25" si="29">AG82</f>
        <v>2.1625000000000001</v>
      </c>
      <c r="AH25" s="859">
        <f t="shared" si="24"/>
        <v>0</v>
      </c>
      <c r="AI25" s="859">
        <f t="shared" si="24"/>
        <v>0.25</v>
      </c>
      <c r="AJ25" s="859">
        <f t="shared" ref="AJ25" si="30">AJ82</f>
        <v>0.25</v>
      </c>
      <c r="AK25" s="859">
        <f t="shared" si="24"/>
        <v>0</v>
      </c>
      <c r="AL25" s="859">
        <f t="shared" si="24"/>
        <v>2.4</v>
      </c>
      <c r="AM25" s="859">
        <f t="shared" si="24"/>
        <v>2.6625000000000001</v>
      </c>
      <c r="AN25" s="859">
        <f t="shared" si="24"/>
        <v>0</v>
      </c>
    </row>
    <row r="26" spans="1:68" s="857" customFormat="1" ht="48" customHeight="1" x14ac:dyDescent="0.25">
      <c r="A26" s="827" t="s">
        <v>106</v>
      </c>
      <c r="B26" s="828" t="s">
        <v>1006</v>
      </c>
      <c r="C26" s="829" t="s">
        <v>93</v>
      </c>
      <c r="D26" s="856"/>
      <c r="E26" s="856"/>
      <c r="F26" s="856"/>
      <c r="G26" s="856"/>
      <c r="H26" s="831">
        <f t="shared" ref="H26:AN26" si="31">SUBTOTAL(9,H27:H85)</f>
        <v>328.53083333333336</v>
      </c>
      <c r="I26" s="831">
        <f t="shared" si="31"/>
        <v>293.81416666666667</v>
      </c>
      <c r="J26" s="831">
        <f t="shared" si="31"/>
        <v>35.476000000000006</v>
      </c>
      <c r="K26" s="831">
        <f t="shared" si="31"/>
        <v>221.9546666666667</v>
      </c>
      <c r="L26" s="831">
        <f t="shared" si="31"/>
        <v>20.189</v>
      </c>
      <c r="M26" s="831">
        <f t="shared" si="31"/>
        <v>131.3906666666667</v>
      </c>
      <c r="N26" s="831">
        <f t="shared" si="31"/>
        <v>70.375000000000014</v>
      </c>
      <c r="O26" s="831">
        <f t="shared" si="31"/>
        <v>0</v>
      </c>
      <c r="P26" s="831">
        <f t="shared" si="31"/>
        <v>330.71199999999999</v>
      </c>
      <c r="Q26" s="831">
        <f t="shared" si="31"/>
        <v>21.401166666666668</v>
      </c>
      <c r="R26" s="831">
        <f t="shared" si="31"/>
        <v>309.31083333333328</v>
      </c>
      <c r="S26" s="831">
        <f t="shared" si="31"/>
        <v>0</v>
      </c>
      <c r="T26" s="831">
        <f t="shared" si="31"/>
        <v>0</v>
      </c>
      <c r="U26" s="831">
        <f t="shared" si="31"/>
        <v>0</v>
      </c>
      <c r="V26" s="831">
        <f t="shared" si="31"/>
        <v>0</v>
      </c>
      <c r="W26" s="831">
        <f t="shared" si="31"/>
        <v>0</v>
      </c>
      <c r="X26" s="831">
        <f t="shared" si="31"/>
        <v>0</v>
      </c>
      <c r="Y26" s="831">
        <f t="shared" si="31"/>
        <v>0</v>
      </c>
      <c r="Z26" s="831">
        <f t="shared" si="31"/>
        <v>298.47166666666669</v>
      </c>
      <c r="AA26" s="831">
        <f t="shared" si="31"/>
        <v>10.0425</v>
      </c>
      <c r="AB26" s="831">
        <f t="shared" si="31"/>
        <v>19.820166666666665</v>
      </c>
      <c r="AC26" s="831">
        <f t="shared" si="31"/>
        <v>25.285000000000004</v>
      </c>
      <c r="AD26" s="831">
        <f t="shared" ref="AD26" si="32">SUBTOTAL(9,AD27:AD85)</f>
        <v>10.709166666666667</v>
      </c>
      <c r="AE26" s="831">
        <f t="shared" si="31"/>
        <v>6.1991666666666676</v>
      </c>
      <c r="AF26" s="831">
        <f t="shared" si="31"/>
        <v>174.11166666666671</v>
      </c>
      <c r="AG26" s="831">
        <f t="shared" ref="AG26" si="33">SUBTOTAL(9,AG27:AG85)</f>
        <v>152.09383333333335</v>
      </c>
      <c r="AH26" s="831">
        <f t="shared" si="31"/>
        <v>0</v>
      </c>
      <c r="AI26" s="831">
        <f t="shared" si="31"/>
        <v>71.678333333333342</v>
      </c>
      <c r="AJ26" s="831">
        <f t="shared" ref="AJ26" si="34">SUBTOTAL(9,AJ27:AJ85)</f>
        <v>82.095833333333346</v>
      </c>
      <c r="AK26" s="831">
        <f t="shared" si="31"/>
        <v>0</v>
      </c>
      <c r="AL26" s="831">
        <f t="shared" si="31"/>
        <v>271.07499999999999</v>
      </c>
      <c r="AM26" s="831">
        <f t="shared" si="31"/>
        <v>244.89883333333333</v>
      </c>
      <c r="AN26" s="831">
        <f t="shared" si="31"/>
        <v>0</v>
      </c>
    </row>
    <row r="27" spans="1:68" s="857" customFormat="1" ht="48" customHeight="1" x14ac:dyDescent="0.25">
      <c r="A27" s="827" t="s">
        <v>108</v>
      </c>
      <c r="B27" s="828" t="s">
        <v>1007</v>
      </c>
      <c r="C27" s="829" t="s">
        <v>93</v>
      </c>
      <c r="D27" s="856"/>
      <c r="E27" s="856"/>
      <c r="F27" s="856"/>
      <c r="G27" s="856"/>
      <c r="H27" s="831">
        <f>SUBTOTAL(9,H28:H40)</f>
        <v>0</v>
      </c>
      <c r="I27" s="831">
        <f t="shared" ref="I27:AN27" si="35">SUBTOTAL(9,I28:I40)</f>
        <v>0</v>
      </c>
      <c r="J27" s="831">
        <f t="shared" si="35"/>
        <v>0</v>
      </c>
      <c r="K27" s="831">
        <f t="shared" si="35"/>
        <v>0</v>
      </c>
      <c r="L27" s="831">
        <f t="shared" si="35"/>
        <v>0</v>
      </c>
      <c r="M27" s="831">
        <f t="shared" si="35"/>
        <v>0</v>
      </c>
      <c r="N27" s="831">
        <f t="shared" si="35"/>
        <v>0</v>
      </c>
      <c r="O27" s="831">
        <f t="shared" si="35"/>
        <v>0</v>
      </c>
      <c r="P27" s="831">
        <f t="shared" si="35"/>
        <v>0</v>
      </c>
      <c r="Q27" s="831">
        <f t="shared" si="35"/>
        <v>0</v>
      </c>
      <c r="R27" s="831">
        <f t="shared" si="35"/>
        <v>0</v>
      </c>
      <c r="S27" s="831">
        <f t="shared" si="35"/>
        <v>0</v>
      </c>
      <c r="T27" s="831">
        <f t="shared" si="35"/>
        <v>0</v>
      </c>
      <c r="U27" s="831">
        <f t="shared" si="35"/>
        <v>0</v>
      </c>
      <c r="V27" s="831">
        <f t="shared" si="35"/>
        <v>0</v>
      </c>
      <c r="W27" s="831">
        <f t="shared" si="35"/>
        <v>0</v>
      </c>
      <c r="X27" s="831">
        <f t="shared" si="35"/>
        <v>0</v>
      </c>
      <c r="Y27" s="831">
        <f t="shared" si="35"/>
        <v>0</v>
      </c>
      <c r="Z27" s="831">
        <f t="shared" si="35"/>
        <v>0</v>
      </c>
      <c r="AA27" s="831">
        <f t="shared" si="35"/>
        <v>0</v>
      </c>
      <c r="AB27" s="831">
        <f t="shared" si="35"/>
        <v>0</v>
      </c>
      <c r="AC27" s="831">
        <f t="shared" si="35"/>
        <v>0</v>
      </c>
      <c r="AD27" s="831">
        <f t="shared" ref="AD27" si="36">SUBTOTAL(9,AD28:AD40)</f>
        <v>0</v>
      </c>
      <c r="AE27" s="831">
        <f t="shared" si="35"/>
        <v>0</v>
      </c>
      <c r="AF27" s="831">
        <f t="shared" si="35"/>
        <v>0</v>
      </c>
      <c r="AG27" s="831">
        <f t="shared" ref="AG27" si="37">SUBTOTAL(9,AG28:AG40)</f>
        <v>0</v>
      </c>
      <c r="AH27" s="831">
        <f t="shared" si="35"/>
        <v>0</v>
      </c>
      <c r="AI27" s="831">
        <f t="shared" si="35"/>
        <v>0</v>
      </c>
      <c r="AJ27" s="831">
        <f t="shared" ref="AJ27" si="38">SUBTOTAL(9,AJ28:AJ40)</f>
        <v>0</v>
      </c>
      <c r="AK27" s="831">
        <f t="shared" si="35"/>
        <v>0</v>
      </c>
      <c r="AL27" s="831">
        <f t="shared" si="35"/>
        <v>0</v>
      </c>
      <c r="AM27" s="831">
        <f t="shared" si="35"/>
        <v>0</v>
      </c>
      <c r="AN27" s="831">
        <f t="shared" si="35"/>
        <v>0</v>
      </c>
    </row>
    <row r="28" spans="1:68" s="857" customFormat="1" ht="48" customHeight="1" x14ac:dyDescent="0.25">
      <c r="A28" s="827" t="s">
        <v>110</v>
      </c>
      <c r="B28" s="828" t="s">
        <v>1008</v>
      </c>
      <c r="C28" s="829" t="s">
        <v>93</v>
      </c>
      <c r="D28" s="856"/>
      <c r="E28" s="856"/>
      <c r="F28" s="856"/>
      <c r="G28" s="856"/>
      <c r="H28" s="831">
        <f>SUBTOTAL(9,H29:H30)</f>
        <v>0</v>
      </c>
      <c r="I28" s="831">
        <f t="shared" ref="I28:AN28" si="39">SUBTOTAL(9,I29:I30)</f>
        <v>0</v>
      </c>
      <c r="J28" s="831">
        <f t="shared" si="39"/>
        <v>0</v>
      </c>
      <c r="K28" s="831">
        <f t="shared" si="39"/>
        <v>0</v>
      </c>
      <c r="L28" s="831">
        <f t="shared" si="39"/>
        <v>0</v>
      </c>
      <c r="M28" s="831">
        <f t="shared" si="39"/>
        <v>0</v>
      </c>
      <c r="N28" s="831">
        <f t="shared" si="39"/>
        <v>0</v>
      </c>
      <c r="O28" s="831">
        <f t="shared" si="39"/>
        <v>0</v>
      </c>
      <c r="P28" s="831">
        <f t="shared" si="39"/>
        <v>0</v>
      </c>
      <c r="Q28" s="831">
        <f t="shared" si="39"/>
        <v>0</v>
      </c>
      <c r="R28" s="831">
        <f t="shared" si="39"/>
        <v>0</v>
      </c>
      <c r="S28" s="831">
        <f t="shared" si="39"/>
        <v>0</v>
      </c>
      <c r="T28" s="831">
        <f t="shared" si="39"/>
        <v>0</v>
      </c>
      <c r="U28" s="831">
        <f t="shared" si="39"/>
        <v>0</v>
      </c>
      <c r="V28" s="831">
        <f t="shared" si="39"/>
        <v>0</v>
      </c>
      <c r="W28" s="831">
        <f t="shared" si="39"/>
        <v>0</v>
      </c>
      <c r="X28" s="831">
        <f t="shared" si="39"/>
        <v>0</v>
      </c>
      <c r="Y28" s="831">
        <f t="shared" si="39"/>
        <v>0</v>
      </c>
      <c r="Z28" s="831">
        <f t="shared" si="39"/>
        <v>0</v>
      </c>
      <c r="AA28" s="831">
        <f t="shared" si="39"/>
        <v>0</v>
      </c>
      <c r="AB28" s="831">
        <f t="shared" si="39"/>
        <v>0</v>
      </c>
      <c r="AC28" s="831">
        <f t="shared" si="39"/>
        <v>0</v>
      </c>
      <c r="AD28" s="831">
        <f t="shared" ref="AD28" si="40">SUBTOTAL(9,AD29:AD30)</f>
        <v>0</v>
      </c>
      <c r="AE28" s="831">
        <f t="shared" si="39"/>
        <v>0</v>
      </c>
      <c r="AF28" s="831">
        <f t="shared" si="39"/>
        <v>0</v>
      </c>
      <c r="AG28" s="831">
        <f t="shared" ref="AG28" si="41">SUBTOTAL(9,AG29:AG30)</f>
        <v>0</v>
      </c>
      <c r="AH28" s="831">
        <f t="shared" si="39"/>
        <v>0</v>
      </c>
      <c r="AI28" s="831">
        <f t="shared" si="39"/>
        <v>0</v>
      </c>
      <c r="AJ28" s="831">
        <f t="shared" ref="AJ28" si="42">SUBTOTAL(9,AJ29:AJ30)</f>
        <v>0</v>
      </c>
      <c r="AK28" s="831">
        <f t="shared" si="39"/>
        <v>0</v>
      </c>
      <c r="AL28" s="831">
        <f t="shared" si="39"/>
        <v>0</v>
      </c>
      <c r="AM28" s="831">
        <f t="shared" si="39"/>
        <v>0</v>
      </c>
      <c r="AN28" s="831">
        <f t="shared" si="39"/>
        <v>0</v>
      </c>
    </row>
    <row r="29" spans="1:68" s="860" customFormat="1" ht="42" customHeight="1" x14ac:dyDescent="0.25">
      <c r="A29" s="833" t="s">
        <v>112</v>
      </c>
      <c r="B29" s="834" t="s">
        <v>1009</v>
      </c>
      <c r="C29" s="835" t="s">
        <v>93</v>
      </c>
      <c r="D29" s="858"/>
      <c r="E29" s="858"/>
      <c r="F29" s="858"/>
      <c r="G29" s="858"/>
      <c r="H29" s="858"/>
      <c r="I29" s="858"/>
      <c r="J29" s="858"/>
      <c r="K29" s="858"/>
      <c r="L29" s="858"/>
      <c r="M29" s="858"/>
      <c r="N29" s="858"/>
      <c r="O29" s="858"/>
      <c r="P29" s="858"/>
      <c r="Q29" s="858"/>
      <c r="R29" s="858"/>
      <c r="S29" s="858"/>
      <c r="T29" s="858"/>
      <c r="U29" s="858"/>
      <c r="V29" s="858"/>
      <c r="W29" s="858"/>
      <c r="X29" s="858"/>
      <c r="Y29" s="858"/>
      <c r="Z29" s="858"/>
      <c r="AA29" s="858"/>
      <c r="AB29" s="858"/>
      <c r="AC29" s="858"/>
      <c r="AD29" s="858"/>
      <c r="AE29" s="858"/>
      <c r="AF29" s="858"/>
      <c r="AG29" s="858"/>
      <c r="AH29" s="858"/>
      <c r="AI29" s="858"/>
      <c r="AJ29" s="858"/>
      <c r="AK29" s="858"/>
      <c r="AL29" s="858"/>
      <c r="AM29" s="858"/>
      <c r="AN29" s="858"/>
    </row>
    <row r="30" spans="1:68" s="860" customFormat="1" ht="42" customHeight="1" x14ac:dyDescent="0.25">
      <c r="A30" s="833" t="s">
        <v>114</v>
      </c>
      <c r="B30" s="834" t="s">
        <v>1009</v>
      </c>
      <c r="C30" s="835" t="s">
        <v>93</v>
      </c>
      <c r="D30" s="858"/>
      <c r="E30" s="858"/>
      <c r="F30" s="858"/>
      <c r="G30" s="858"/>
      <c r="H30" s="858"/>
      <c r="I30" s="858"/>
      <c r="J30" s="858"/>
      <c r="K30" s="858"/>
      <c r="L30" s="858"/>
      <c r="M30" s="858"/>
      <c r="N30" s="858"/>
      <c r="O30" s="858"/>
      <c r="P30" s="858"/>
      <c r="Q30" s="858"/>
      <c r="R30" s="858"/>
      <c r="S30" s="858"/>
      <c r="T30" s="858"/>
      <c r="U30" s="858"/>
      <c r="V30" s="858"/>
      <c r="W30" s="858"/>
      <c r="X30" s="858"/>
      <c r="Y30" s="858"/>
      <c r="Z30" s="858"/>
      <c r="AA30" s="858"/>
      <c r="AB30" s="858"/>
      <c r="AC30" s="858"/>
      <c r="AD30" s="858"/>
      <c r="AE30" s="858"/>
      <c r="AF30" s="858"/>
      <c r="AG30" s="858"/>
      <c r="AH30" s="858"/>
      <c r="AI30" s="858"/>
      <c r="AJ30" s="858"/>
      <c r="AK30" s="858"/>
      <c r="AL30" s="858"/>
      <c r="AM30" s="858"/>
      <c r="AN30" s="858"/>
    </row>
    <row r="31" spans="1:68" s="857" customFormat="1" ht="48" customHeight="1" x14ac:dyDescent="0.25">
      <c r="A31" s="827" t="s">
        <v>118</v>
      </c>
      <c r="B31" s="828" t="s">
        <v>1010</v>
      </c>
      <c r="C31" s="829" t="s">
        <v>93</v>
      </c>
      <c r="D31" s="856"/>
      <c r="E31" s="856"/>
      <c r="F31" s="856"/>
      <c r="G31" s="856"/>
      <c r="H31" s="831">
        <f>SUBTOTAL(9,H32:H33)</f>
        <v>0</v>
      </c>
      <c r="I31" s="831">
        <f t="shared" ref="I31:AN31" si="43">SUBTOTAL(9,I32:I33)</f>
        <v>0</v>
      </c>
      <c r="J31" s="831">
        <f t="shared" si="43"/>
        <v>0</v>
      </c>
      <c r="K31" s="831">
        <f t="shared" si="43"/>
        <v>0</v>
      </c>
      <c r="L31" s="831">
        <f t="shared" si="43"/>
        <v>0</v>
      </c>
      <c r="M31" s="831">
        <f t="shared" si="43"/>
        <v>0</v>
      </c>
      <c r="N31" s="831">
        <f t="shared" si="43"/>
        <v>0</v>
      </c>
      <c r="O31" s="831">
        <f t="shared" si="43"/>
        <v>0</v>
      </c>
      <c r="P31" s="831">
        <f t="shared" si="43"/>
        <v>0</v>
      </c>
      <c r="Q31" s="831">
        <f t="shared" si="43"/>
        <v>0</v>
      </c>
      <c r="R31" s="831">
        <f t="shared" si="43"/>
        <v>0</v>
      </c>
      <c r="S31" s="831">
        <f t="shared" si="43"/>
        <v>0</v>
      </c>
      <c r="T31" s="831">
        <f t="shared" si="43"/>
        <v>0</v>
      </c>
      <c r="U31" s="831">
        <f t="shared" si="43"/>
        <v>0</v>
      </c>
      <c r="V31" s="831">
        <f t="shared" si="43"/>
        <v>0</v>
      </c>
      <c r="W31" s="831">
        <f t="shared" si="43"/>
        <v>0</v>
      </c>
      <c r="X31" s="831">
        <f t="shared" si="43"/>
        <v>0</v>
      </c>
      <c r="Y31" s="831">
        <f t="shared" si="43"/>
        <v>0</v>
      </c>
      <c r="Z31" s="831">
        <f t="shared" si="43"/>
        <v>0</v>
      </c>
      <c r="AA31" s="831">
        <f t="shared" si="43"/>
        <v>0</v>
      </c>
      <c r="AB31" s="831">
        <f t="shared" si="43"/>
        <v>0</v>
      </c>
      <c r="AC31" s="831">
        <f t="shared" si="43"/>
        <v>0</v>
      </c>
      <c r="AD31" s="831">
        <f t="shared" ref="AD31" si="44">SUBTOTAL(9,AD32:AD33)</f>
        <v>0</v>
      </c>
      <c r="AE31" s="831">
        <f t="shared" si="43"/>
        <v>0</v>
      </c>
      <c r="AF31" s="831">
        <f t="shared" si="43"/>
        <v>0</v>
      </c>
      <c r="AG31" s="831">
        <f t="shared" ref="AG31" si="45">SUBTOTAL(9,AG32:AG33)</f>
        <v>0</v>
      </c>
      <c r="AH31" s="831">
        <f t="shared" si="43"/>
        <v>0</v>
      </c>
      <c r="AI31" s="831">
        <f t="shared" si="43"/>
        <v>0</v>
      </c>
      <c r="AJ31" s="831">
        <f t="shared" ref="AJ31" si="46">SUBTOTAL(9,AJ32:AJ33)</f>
        <v>0</v>
      </c>
      <c r="AK31" s="831">
        <f t="shared" si="43"/>
        <v>0</v>
      </c>
      <c r="AL31" s="831">
        <f t="shared" si="43"/>
        <v>0</v>
      </c>
      <c r="AM31" s="831">
        <f t="shared" si="43"/>
        <v>0</v>
      </c>
      <c r="AN31" s="831">
        <f t="shared" si="43"/>
        <v>0</v>
      </c>
    </row>
    <row r="32" spans="1:68" s="860" customFormat="1" ht="42" customHeight="1" x14ac:dyDescent="0.25">
      <c r="A32" s="833" t="s">
        <v>120</v>
      </c>
      <c r="B32" s="834" t="s">
        <v>1011</v>
      </c>
      <c r="C32" s="835" t="s">
        <v>93</v>
      </c>
      <c r="D32" s="858"/>
      <c r="E32" s="858"/>
      <c r="F32" s="858"/>
      <c r="G32" s="858"/>
      <c r="H32" s="858"/>
      <c r="I32" s="858"/>
      <c r="J32" s="858"/>
      <c r="K32" s="858"/>
      <c r="L32" s="858"/>
      <c r="M32" s="858"/>
      <c r="N32" s="858"/>
      <c r="O32" s="858"/>
      <c r="P32" s="858"/>
      <c r="Q32" s="858"/>
      <c r="R32" s="858"/>
      <c r="S32" s="858"/>
      <c r="T32" s="858"/>
      <c r="U32" s="858"/>
      <c r="V32" s="858"/>
      <c r="W32" s="858"/>
      <c r="X32" s="858"/>
      <c r="Y32" s="858"/>
      <c r="Z32" s="858"/>
      <c r="AA32" s="858"/>
      <c r="AB32" s="858"/>
      <c r="AC32" s="858"/>
      <c r="AD32" s="858"/>
      <c r="AE32" s="858"/>
      <c r="AF32" s="858"/>
      <c r="AG32" s="858"/>
      <c r="AH32" s="858"/>
      <c r="AI32" s="858"/>
      <c r="AJ32" s="858"/>
      <c r="AK32" s="858"/>
      <c r="AL32" s="858"/>
      <c r="AM32" s="858"/>
      <c r="AN32" s="858"/>
    </row>
    <row r="33" spans="1:40" s="860" customFormat="1" ht="42" customHeight="1" x14ac:dyDescent="0.25">
      <c r="A33" s="833" t="s">
        <v>122</v>
      </c>
      <c r="B33" s="834" t="s">
        <v>1009</v>
      </c>
      <c r="C33" s="835" t="s">
        <v>93</v>
      </c>
      <c r="D33" s="858"/>
      <c r="E33" s="858"/>
      <c r="F33" s="858"/>
      <c r="G33" s="858"/>
      <c r="H33" s="858"/>
      <c r="I33" s="858"/>
      <c r="J33" s="858"/>
      <c r="K33" s="858"/>
      <c r="L33" s="858"/>
      <c r="M33" s="858"/>
      <c r="N33" s="858"/>
      <c r="O33" s="858"/>
      <c r="P33" s="858"/>
      <c r="Q33" s="858"/>
      <c r="R33" s="858"/>
      <c r="S33" s="858"/>
      <c r="T33" s="858"/>
      <c r="U33" s="858"/>
      <c r="V33" s="858"/>
      <c r="W33" s="858"/>
      <c r="X33" s="858"/>
      <c r="Y33" s="858"/>
      <c r="Z33" s="858"/>
      <c r="AA33" s="858"/>
      <c r="AB33" s="858"/>
      <c r="AC33" s="858"/>
      <c r="AD33" s="858"/>
      <c r="AE33" s="836"/>
      <c r="AF33" s="858"/>
      <c r="AG33" s="858"/>
      <c r="AH33" s="858"/>
      <c r="AI33" s="858"/>
      <c r="AJ33" s="858"/>
      <c r="AK33" s="858"/>
      <c r="AL33" s="858"/>
      <c r="AM33" s="858"/>
      <c r="AN33" s="858"/>
    </row>
    <row r="34" spans="1:40" s="857" customFormat="1" ht="48" customHeight="1" x14ac:dyDescent="0.25">
      <c r="A34" s="827" t="s">
        <v>124</v>
      </c>
      <c r="B34" s="828" t="s">
        <v>1012</v>
      </c>
      <c r="C34" s="829" t="s">
        <v>93</v>
      </c>
      <c r="D34" s="856"/>
      <c r="E34" s="856"/>
      <c r="F34" s="856"/>
      <c r="G34" s="856"/>
      <c r="H34" s="831">
        <f>SUBTOTAL(9,H35:H39)</f>
        <v>0</v>
      </c>
      <c r="I34" s="831">
        <f t="shared" ref="I34:AN34" si="47">SUBTOTAL(9,I35:I39)</f>
        <v>0</v>
      </c>
      <c r="J34" s="831">
        <f t="shared" si="47"/>
        <v>0</v>
      </c>
      <c r="K34" s="831">
        <f t="shared" si="47"/>
        <v>0</v>
      </c>
      <c r="L34" s="831">
        <f t="shared" si="47"/>
        <v>0</v>
      </c>
      <c r="M34" s="831">
        <f t="shared" si="47"/>
        <v>0</v>
      </c>
      <c r="N34" s="831">
        <f t="shared" si="47"/>
        <v>0</v>
      </c>
      <c r="O34" s="831">
        <f t="shared" si="47"/>
        <v>0</v>
      </c>
      <c r="P34" s="831">
        <f t="shared" si="47"/>
        <v>0</v>
      </c>
      <c r="Q34" s="831">
        <f t="shared" si="47"/>
        <v>0</v>
      </c>
      <c r="R34" s="831">
        <f t="shared" si="47"/>
        <v>0</v>
      </c>
      <c r="S34" s="831">
        <f t="shared" si="47"/>
        <v>0</v>
      </c>
      <c r="T34" s="831">
        <f t="shared" si="47"/>
        <v>0</v>
      </c>
      <c r="U34" s="831">
        <f t="shared" si="47"/>
        <v>0</v>
      </c>
      <c r="V34" s="831">
        <f t="shared" si="47"/>
        <v>0</v>
      </c>
      <c r="W34" s="831">
        <f t="shared" si="47"/>
        <v>0</v>
      </c>
      <c r="X34" s="831">
        <f t="shared" si="47"/>
        <v>0</v>
      </c>
      <c r="Y34" s="831">
        <f t="shared" si="47"/>
        <v>0</v>
      </c>
      <c r="Z34" s="831">
        <f t="shared" si="47"/>
        <v>0</v>
      </c>
      <c r="AA34" s="831">
        <f t="shared" si="47"/>
        <v>0</v>
      </c>
      <c r="AB34" s="831">
        <f t="shared" si="47"/>
        <v>0</v>
      </c>
      <c r="AC34" s="831">
        <f t="shared" si="47"/>
        <v>0</v>
      </c>
      <c r="AD34" s="831">
        <f t="shared" ref="AD34" si="48">SUBTOTAL(9,AD35:AD39)</f>
        <v>0</v>
      </c>
      <c r="AE34" s="831">
        <f t="shared" si="47"/>
        <v>0</v>
      </c>
      <c r="AF34" s="831">
        <f t="shared" si="47"/>
        <v>0</v>
      </c>
      <c r="AG34" s="831">
        <f t="shared" ref="AG34" si="49">SUBTOTAL(9,AG35:AG39)</f>
        <v>0</v>
      </c>
      <c r="AH34" s="831">
        <f t="shared" si="47"/>
        <v>0</v>
      </c>
      <c r="AI34" s="831">
        <f t="shared" si="47"/>
        <v>0</v>
      </c>
      <c r="AJ34" s="831">
        <f t="shared" ref="AJ34" si="50">SUBTOTAL(9,AJ35:AJ39)</f>
        <v>0</v>
      </c>
      <c r="AK34" s="831">
        <f t="shared" si="47"/>
        <v>0</v>
      </c>
      <c r="AL34" s="831">
        <f t="shared" si="47"/>
        <v>0</v>
      </c>
      <c r="AM34" s="831">
        <f t="shared" si="47"/>
        <v>0</v>
      </c>
      <c r="AN34" s="831">
        <f t="shared" si="47"/>
        <v>0</v>
      </c>
    </row>
    <row r="35" spans="1:40" s="860" customFormat="1" ht="42" customHeight="1" x14ac:dyDescent="0.25">
      <c r="A35" s="833" t="s">
        <v>879</v>
      </c>
      <c r="B35" s="834" t="s">
        <v>1013</v>
      </c>
      <c r="C35" s="835" t="s">
        <v>93</v>
      </c>
      <c r="D35" s="858"/>
      <c r="E35" s="858"/>
      <c r="F35" s="858"/>
      <c r="G35" s="858"/>
      <c r="H35" s="858"/>
      <c r="I35" s="858"/>
      <c r="J35" s="858"/>
      <c r="K35" s="858"/>
      <c r="L35" s="858"/>
      <c r="M35" s="858"/>
      <c r="N35" s="858"/>
      <c r="O35" s="858"/>
      <c r="P35" s="858"/>
      <c r="Q35" s="858"/>
      <c r="R35" s="858"/>
      <c r="S35" s="858"/>
      <c r="T35" s="858"/>
      <c r="U35" s="858"/>
      <c r="V35" s="858"/>
      <c r="W35" s="858"/>
      <c r="X35" s="858"/>
      <c r="Y35" s="858"/>
      <c r="Z35" s="858"/>
      <c r="AA35" s="858"/>
      <c r="AB35" s="858"/>
      <c r="AC35" s="858"/>
      <c r="AD35" s="858"/>
      <c r="AE35" s="858"/>
      <c r="AF35" s="858"/>
      <c r="AG35" s="858"/>
      <c r="AH35" s="858"/>
      <c r="AI35" s="858"/>
      <c r="AJ35" s="858"/>
      <c r="AK35" s="858"/>
      <c r="AL35" s="858"/>
      <c r="AM35" s="858"/>
      <c r="AN35" s="858"/>
    </row>
    <row r="36" spans="1:40" s="860" customFormat="1" ht="42" customHeight="1" x14ac:dyDescent="0.25">
      <c r="A36" s="833" t="s">
        <v>880</v>
      </c>
      <c r="B36" s="834" t="s">
        <v>1014</v>
      </c>
      <c r="C36" s="835" t="s">
        <v>93</v>
      </c>
      <c r="D36" s="858"/>
      <c r="E36" s="858"/>
      <c r="F36" s="858"/>
      <c r="G36" s="858"/>
      <c r="H36" s="858"/>
      <c r="I36" s="858"/>
      <c r="J36" s="858"/>
      <c r="K36" s="858"/>
      <c r="L36" s="858"/>
      <c r="M36" s="858"/>
      <c r="N36" s="858"/>
      <c r="O36" s="858"/>
      <c r="P36" s="858"/>
      <c r="Q36" s="858"/>
      <c r="R36" s="858"/>
      <c r="S36" s="858"/>
      <c r="T36" s="858"/>
      <c r="U36" s="858"/>
      <c r="V36" s="858"/>
      <c r="W36" s="858"/>
      <c r="X36" s="858"/>
      <c r="Y36" s="858"/>
      <c r="Z36" s="858"/>
      <c r="AA36" s="858"/>
      <c r="AB36" s="858"/>
      <c r="AC36" s="858"/>
      <c r="AD36" s="858"/>
      <c r="AE36" s="858"/>
      <c r="AF36" s="858"/>
      <c r="AG36" s="858"/>
      <c r="AH36" s="858"/>
      <c r="AI36" s="858"/>
      <c r="AJ36" s="858"/>
      <c r="AK36" s="858"/>
      <c r="AL36" s="858"/>
      <c r="AM36" s="858"/>
      <c r="AN36" s="858"/>
    </row>
    <row r="37" spans="1:40" s="860" customFormat="1" ht="42" customHeight="1" x14ac:dyDescent="0.25">
      <c r="A37" s="833" t="s">
        <v>881</v>
      </c>
      <c r="B37" s="834" t="s">
        <v>1015</v>
      </c>
      <c r="C37" s="835" t="s">
        <v>93</v>
      </c>
      <c r="D37" s="858"/>
      <c r="E37" s="858"/>
      <c r="F37" s="858"/>
      <c r="G37" s="858"/>
      <c r="H37" s="858"/>
      <c r="I37" s="858"/>
      <c r="J37" s="858"/>
      <c r="K37" s="858"/>
      <c r="L37" s="858"/>
      <c r="M37" s="858"/>
      <c r="N37" s="858"/>
      <c r="O37" s="858"/>
      <c r="P37" s="858"/>
      <c r="Q37" s="858"/>
      <c r="R37" s="858"/>
      <c r="S37" s="858"/>
      <c r="T37" s="858"/>
      <c r="U37" s="858"/>
      <c r="V37" s="858"/>
      <c r="W37" s="858"/>
      <c r="X37" s="858"/>
      <c r="Y37" s="858"/>
      <c r="Z37" s="858"/>
      <c r="AA37" s="858"/>
      <c r="AB37" s="858"/>
      <c r="AC37" s="858"/>
      <c r="AD37" s="858"/>
      <c r="AE37" s="858"/>
      <c r="AF37" s="858"/>
      <c r="AG37" s="858"/>
      <c r="AH37" s="858"/>
      <c r="AI37" s="858"/>
      <c r="AJ37" s="858"/>
      <c r="AK37" s="858"/>
      <c r="AL37" s="858"/>
      <c r="AM37" s="858"/>
      <c r="AN37" s="858"/>
    </row>
    <row r="38" spans="1:40" s="860" customFormat="1" ht="42" customHeight="1" x14ac:dyDescent="0.25">
      <c r="A38" s="833" t="s">
        <v>882</v>
      </c>
      <c r="B38" s="834" t="s">
        <v>1016</v>
      </c>
      <c r="C38" s="835" t="s">
        <v>93</v>
      </c>
      <c r="D38" s="858"/>
      <c r="E38" s="858"/>
      <c r="F38" s="858"/>
      <c r="G38" s="858"/>
      <c r="H38" s="858"/>
      <c r="I38" s="858"/>
      <c r="J38" s="858"/>
      <c r="K38" s="858"/>
      <c r="L38" s="858"/>
      <c r="M38" s="858"/>
      <c r="N38" s="858"/>
      <c r="O38" s="858"/>
      <c r="P38" s="858"/>
      <c r="Q38" s="858"/>
      <c r="R38" s="858"/>
      <c r="S38" s="858"/>
      <c r="T38" s="858"/>
      <c r="U38" s="858"/>
      <c r="V38" s="858"/>
      <c r="W38" s="858"/>
      <c r="X38" s="858"/>
      <c r="Y38" s="858"/>
      <c r="Z38" s="858"/>
      <c r="AA38" s="858"/>
      <c r="AB38" s="858"/>
      <c r="AC38" s="858"/>
      <c r="AD38" s="858"/>
      <c r="AE38" s="858"/>
      <c r="AF38" s="858"/>
      <c r="AG38" s="858"/>
      <c r="AH38" s="858"/>
      <c r="AI38" s="858"/>
      <c r="AJ38" s="858"/>
      <c r="AK38" s="858"/>
      <c r="AL38" s="858"/>
      <c r="AM38" s="858"/>
      <c r="AN38" s="858"/>
    </row>
    <row r="39" spans="1:40" s="860" customFormat="1" ht="42" customHeight="1" x14ac:dyDescent="0.25">
      <c r="A39" s="833" t="s">
        <v>1017</v>
      </c>
      <c r="B39" s="834" t="s">
        <v>1018</v>
      </c>
      <c r="C39" s="835" t="s">
        <v>93</v>
      </c>
      <c r="D39" s="858"/>
      <c r="E39" s="858"/>
      <c r="F39" s="858"/>
      <c r="G39" s="858"/>
      <c r="H39" s="858"/>
      <c r="I39" s="858"/>
      <c r="J39" s="858"/>
      <c r="K39" s="858"/>
      <c r="L39" s="858"/>
      <c r="M39" s="858"/>
      <c r="N39" s="858"/>
      <c r="O39" s="858"/>
      <c r="P39" s="858"/>
      <c r="Q39" s="858"/>
      <c r="R39" s="858"/>
      <c r="S39" s="858"/>
      <c r="T39" s="858"/>
      <c r="U39" s="858"/>
      <c r="V39" s="858"/>
      <c r="W39" s="858"/>
      <c r="X39" s="858"/>
      <c r="Y39" s="858"/>
      <c r="Z39" s="858"/>
      <c r="AA39" s="858"/>
      <c r="AB39" s="858"/>
      <c r="AC39" s="858"/>
      <c r="AD39" s="858"/>
      <c r="AE39" s="858"/>
      <c r="AF39" s="858"/>
      <c r="AG39" s="858"/>
      <c r="AH39" s="858"/>
      <c r="AI39" s="858"/>
      <c r="AJ39" s="858"/>
      <c r="AK39" s="858"/>
      <c r="AL39" s="858"/>
      <c r="AM39" s="858"/>
      <c r="AN39" s="858"/>
    </row>
    <row r="40" spans="1:40" s="857" customFormat="1" ht="48" customHeight="1" x14ac:dyDescent="0.25">
      <c r="A40" s="827" t="s">
        <v>126</v>
      </c>
      <c r="B40" s="828" t="s">
        <v>1019</v>
      </c>
      <c r="C40" s="829" t="s">
        <v>93</v>
      </c>
      <c r="D40" s="856"/>
      <c r="E40" s="856"/>
      <c r="F40" s="856"/>
      <c r="G40" s="856"/>
      <c r="H40" s="856"/>
      <c r="I40" s="856"/>
      <c r="J40" s="856"/>
      <c r="K40" s="856"/>
      <c r="L40" s="856"/>
      <c r="M40" s="856"/>
      <c r="N40" s="856"/>
      <c r="O40" s="856"/>
      <c r="P40" s="856"/>
      <c r="Q40" s="856"/>
      <c r="R40" s="856"/>
      <c r="S40" s="856"/>
      <c r="T40" s="856"/>
      <c r="U40" s="856"/>
      <c r="V40" s="856"/>
      <c r="W40" s="856"/>
      <c r="X40" s="856"/>
      <c r="Y40" s="856"/>
      <c r="Z40" s="856"/>
      <c r="AA40" s="856"/>
      <c r="AB40" s="856"/>
      <c r="AC40" s="856"/>
      <c r="AD40" s="856"/>
      <c r="AE40" s="856"/>
      <c r="AF40" s="856"/>
      <c r="AG40" s="856"/>
      <c r="AH40" s="856"/>
      <c r="AI40" s="856"/>
      <c r="AJ40" s="856"/>
      <c r="AK40" s="856"/>
      <c r="AL40" s="856"/>
      <c r="AM40" s="856"/>
      <c r="AN40" s="856"/>
    </row>
    <row r="41" spans="1:40" s="857" customFormat="1" ht="48" customHeight="1" x14ac:dyDescent="0.25">
      <c r="A41" s="827" t="s">
        <v>130</v>
      </c>
      <c r="B41" s="828" t="s">
        <v>1020</v>
      </c>
      <c r="C41" s="829" t="s">
        <v>93</v>
      </c>
      <c r="D41" s="856"/>
      <c r="E41" s="856"/>
      <c r="F41" s="856"/>
      <c r="G41" s="856"/>
      <c r="H41" s="831">
        <f t="shared" ref="H41:AN41" si="51">SUBTOTAL(9,H42:H48)</f>
        <v>172.53666666666669</v>
      </c>
      <c r="I41" s="831">
        <f t="shared" si="51"/>
        <v>149.75749999999999</v>
      </c>
      <c r="J41" s="831">
        <f t="shared" si="51"/>
        <v>1.4434999999999998</v>
      </c>
      <c r="K41" s="831">
        <f t="shared" si="51"/>
        <v>213.62100000000001</v>
      </c>
      <c r="L41" s="831">
        <f t="shared" si="51"/>
        <v>15.388999999999999</v>
      </c>
      <c r="M41" s="831">
        <f t="shared" si="51"/>
        <v>129.70699999999999</v>
      </c>
      <c r="N41" s="831">
        <f t="shared" si="51"/>
        <v>68.525000000000006</v>
      </c>
      <c r="O41" s="831">
        <f t="shared" si="51"/>
        <v>0</v>
      </c>
      <c r="P41" s="831">
        <f t="shared" si="51"/>
        <v>172.98816666666667</v>
      </c>
      <c r="Q41" s="831">
        <f t="shared" si="51"/>
        <v>15.977166666666667</v>
      </c>
      <c r="R41" s="831">
        <f t="shared" si="51"/>
        <v>157.011</v>
      </c>
      <c r="S41" s="831">
        <f t="shared" si="51"/>
        <v>0</v>
      </c>
      <c r="T41" s="831">
        <f t="shared" si="51"/>
        <v>0</v>
      </c>
      <c r="U41" s="831">
        <f t="shared" si="51"/>
        <v>0</v>
      </c>
      <c r="V41" s="831">
        <f t="shared" si="51"/>
        <v>0</v>
      </c>
      <c r="W41" s="831">
        <f t="shared" si="51"/>
        <v>0</v>
      </c>
      <c r="X41" s="831">
        <f t="shared" si="51"/>
        <v>0</v>
      </c>
      <c r="Y41" s="831">
        <f t="shared" si="51"/>
        <v>0</v>
      </c>
      <c r="Z41" s="831">
        <f t="shared" si="51"/>
        <v>171.55500000000001</v>
      </c>
      <c r="AA41" s="831">
        <f t="shared" si="51"/>
        <v>0</v>
      </c>
      <c r="AB41" s="831">
        <f t="shared" si="51"/>
        <v>0.25333333333333335</v>
      </c>
      <c r="AC41" s="831">
        <f t="shared" si="51"/>
        <v>20</v>
      </c>
      <c r="AD41" s="831">
        <f t="shared" ref="AD41" si="52">SUBTOTAL(9,AD42:AD48)</f>
        <v>0</v>
      </c>
      <c r="AE41" s="831">
        <f t="shared" si="51"/>
        <v>0.25333333333333335</v>
      </c>
      <c r="AF41" s="831">
        <f t="shared" si="51"/>
        <v>41.928333333333335</v>
      </c>
      <c r="AG41" s="831">
        <f>SUBTOTAL(9,AG42:AG49)</f>
        <v>35.573</v>
      </c>
      <c r="AH41" s="831">
        <f t="shared" si="51"/>
        <v>0</v>
      </c>
      <c r="AI41" s="831">
        <f t="shared" si="51"/>
        <v>63.844999999999999</v>
      </c>
      <c r="AJ41" s="831">
        <f t="shared" ref="AJ41" si="53">SUBTOTAL(9,AJ42:AJ48)</f>
        <v>74.262500000000003</v>
      </c>
      <c r="AK41" s="831">
        <f t="shared" si="51"/>
        <v>0</v>
      </c>
      <c r="AL41" s="831">
        <f t="shared" si="51"/>
        <v>125.77333333333334</v>
      </c>
      <c r="AM41" s="831">
        <f t="shared" si="51"/>
        <v>107.3355</v>
      </c>
      <c r="AN41" s="831">
        <f t="shared" si="51"/>
        <v>0</v>
      </c>
    </row>
    <row r="42" spans="1:40" s="860" customFormat="1" ht="42" customHeight="1" x14ac:dyDescent="0.25">
      <c r="A42" s="833" t="s">
        <v>132</v>
      </c>
      <c r="B42" s="834" t="s">
        <v>1021</v>
      </c>
      <c r="C42" s="835" t="s">
        <v>93</v>
      </c>
      <c r="D42" s="858"/>
      <c r="E42" s="858"/>
      <c r="F42" s="858"/>
      <c r="G42" s="858"/>
      <c r="H42" s="837">
        <f>SUBTOTAL(9,H43)</f>
        <v>87.013333333333335</v>
      </c>
      <c r="I42" s="837">
        <f>SUBTOTAL(9,I43)</f>
        <v>79.0625</v>
      </c>
      <c r="J42" s="837">
        <f t="shared" ref="J42:AN42" si="54">SUBTOTAL(9,J43)</f>
        <v>0</v>
      </c>
      <c r="K42" s="837">
        <f t="shared" si="54"/>
        <v>87.013000000000005</v>
      </c>
      <c r="L42" s="837">
        <f t="shared" si="54"/>
        <v>3.173</v>
      </c>
      <c r="M42" s="837">
        <f t="shared" si="54"/>
        <v>83.84</v>
      </c>
      <c r="N42" s="837">
        <f t="shared" si="54"/>
        <v>0</v>
      </c>
      <c r="O42" s="837">
        <f t="shared" si="54"/>
        <v>0</v>
      </c>
      <c r="P42" s="837">
        <f t="shared" si="54"/>
        <v>79.063000000000002</v>
      </c>
      <c r="Q42" s="837">
        <f t="shared" si="54"/>
        <v>3.173</v>
      </c>
      <c r="R42" s="837">
        <f>SUBTOTAL(9,R43)</f>
        <v>75.89</v>
      </c>
      <c r="S42" s="837">
        <f t="shared" si="54"/>
        <v>0</v>
      </c>
      <c r="T42" s="837">
        <f t="shared" si="54"/>
        <v>0</v>
      </c>
      <c r="U42" s="837">
        <f t="shared" si="54"/>
        <v>0</v>
      </c>
      <c r="V42" s="837">
        <f t="shared" si="54"/>
        <v>0</v>
      </c>
      <c r="W42" s="837">
        <f t="shared" si="54"/>
        <v>0</v>
      </c>
      <c r="X42" s="837">
        <f t="shared" si="54"/>
        <v>0</v>
      </c>
      <c r="Y42" s="837">
        <f t="shared" si="54"/>
        <v>0</v>
      </c>
      <c r="Z42" s="837">
        <f t="shared" si="54"/>
        <v>79.0625</v>
      </c>
      <c r="AA42" s="837">
        <f t="shared" si="54"/>
        <v>0</v>
      </c>
      <c r="AB42" s="837">
        <f t="shared" si="54"/>
        <v>0</v>
      </c>
      <c r="AC42" s="837">
        <f t="shared" si="54"/>
        <v>5.8333333333333339</v>
      </c>
      <c r="AD42" s="837">
        <f t="shared" si="54"/>
        <v>0</v>
      </c>
      <c r="AE42" s="837">
        <f t="shared" si="54"/>
        <v>0</v>
      </c>
      <c r="AF42" s="837">
        <f t="shared" si="54"/>
        <v>0</v>
      </c>
      <c r="AG42" s="837">
        <f t="shared" si="54"/>
        <v>3.173</v>
      </c>
      <c r="AH42" s="837">
        <f t="shared" si="54"/>
        <v>0</v>
      </c>
      <c r="AI42" s="837">
        <f t="shared" si="54"/>
        <v>11.666666666666668</v>
      </c>
      <c r="AJ42" s="837">
        <f t="shared" si="54"/>
        <v>11.666666666666668</v>
      </c>
      <c r="AK42" s="837">
        <f t="shared" si="54"/>
        <v>0</v>
      </c>
      <c r="AL42" s="837">
        <f t="shared" si="54"/>
        <v>17.5</v>
      </c>
      <c r="AM42" s="837">
        <f t="shared" si="54"/>
        <v>14.839666666666668</v>
      </c>
      <c r="AN42" s="837">
        <f t="shared" si="54"/>
        <v>0</v>
      </c>
    </row>
    <row r="43" spans="1:40" ht="33" customHeight="1" x14ac:dyDescent="0.25">
      <c r="A43" s="844" t="s">
        <v>132</v>
      </c>
      <c r="B43" s="845" t="s">
        <v>1022</v>
      </c>
      <c r="C43" s="839" t="s">
        <v>1023</v>
      </c>
      <c r="D43" s="861" t="str">
        <f>[19]Ф1!D43</f>
        <v>П</v>
      </c>
      <c r="E43" s="861">
        <f>'Г № 15'!E43</f>
        <v>2020</v>
      </c>
      <c r="F43" s="861">
        <f>'Г № 15'!F43</f>
        <v>2022</v>
      </c>
      <c r="G43" s="861">
        <f>'Г № 15'!G43</f>
        <v>2025</v>
      </c>
      <c r="H43" s="846">
        <f>'Г № 15'!I43/1.2</f>
        <v>87.013333333333335</v>
      </c>
      <c r="I43" s="846">
        <f>'Г № 15'!L43/1.2</f>
        <v>79.0625</v>
      </c>
      <c r="J43" s="846">
        <f>[19]Ф1!O43</f>
        <v>0</v>
      </c>
      <c r="K43" s="846">
        <f>SUM(L43:O43)</f>
        <v>87.013000000000005</v>
      </c>
      <c r="L43" s="842">
        <v>3.173</v>
      </c>
      <c r="M43" s="842">
        <v>83.84</v>
      </c>
      <c r="N43" s="842"/>
      <c r="O43" s="934"/>
      <c r="P43" s="842">
        <f>SUM(Q43:T43)</f>
        <v>79.063000000000002</v>
      </c>
      <c r="Q43" s="842">
        <v>3.173</v>
      </c>
      <c r="R43" s="842">
        <v>75.89</v>
      </c>
      <c r="S43" s="934"/>
      <c r="T43" s="934"/>
      <c r="U43" s="840"/>
      <c r="V43" s="840"/>
      <c r="W43" s="840"/>
      <c r="X43" s="840"/>
      <c r="Y43" s="840"/>
      <c r="Z43" s="842">
        <f>I43</f>
        <v>79.0625</v>
      </c>
      <c r="AA43" s="840"/>
      <c r="AB43" s="840"/>
      <c r="AC43" s="842">
        <f>[19]Ф1!AE43/1.2</f>
        <v>5.8333333333333339</v>
      </c>
      <c r="AD43" s="842">
        <v>0</v>
      </c>
      <c r="AE43" s="842">
        <v>0</v>
      </c>
      <c r="AF43" s="842">
        <f>'Г № 15'!AT43</f>
        <v>0</v>
      </c>
      <c r="AG43" s="842">
        <f>'Г № 15'!BD43</f>
        <v>3.173</v>
      </c>
      <c r="AH43" s="842">
        <v>0</v>
      </c>
      <c r="AI43" s="842">
        <f>'Г № 15'!BI43/1.2</f>
        <v>11.666666666666668</v>
      </c>
      <c r="AJ43" s="842">
        <f>'Г № 15'!BS43/1.2</f>
        <v>11.666666666666668</v>
      </c>
      <c r="AK43" s="842"/>
      <c r="AL43" s="842">
        <f>SUM(AC43+AF43+AI43)</f>
        <v>17.5</v>
      </c>
      <c r="AM43" s="842">
        <f>SUM(AD43+AG43+AJ43)</f>
        <v>14.839666666666668</v>
      </c>
      <c r="AN43" s="988" t="s">
        <v>1775</v>
      </c>
    </row>
    <row r="44" spans="1:40" s="860" customFormat="1" ht="42" customHeight="1" x14ac:dyDescent="0.25">
      <c r="A44" s="833" t="s">
        <v>141</v>
      </c>
      <c r="B44" s="834" t="s">
        <v>1024</v>
      </c>
      <c r="C44" s="835" t="s">
        <v>93</v>
      </c>
      <c r="D44" s="858"/>
      <c r="E44" s="858"/>
      <c r="F44" s="858"/>
      <c r="G44" s="858"/>
      <c r="H44" s="837">
        <f>SUBTOTAL(9,H45)</f>
        <v>0</v>
      </c>
      <c r="I44" s="837">
        <f t="shared" ref="I44:AN44" si="55">SUBTOTAL(9,I45)</f>
        <v>0</v>
      </c>
      <c r="J44" s="837">
        <f t="shared" si="55"/>
        <v>1.0999999999999999E-2</v>
      </c>
      <c r="K44" s="837">
        <f t="shared" si="55"/>
        <v>24</v>
      </c>
      <c r="L44" s="837">
        <f t="shared" si="55"/>
        <v>7.5</v>
      </c>
      <c r="M44" s="837">
        <f t="shared" si="55"/>
        <v>16.5</v>
      </c>
      <c r="N44" s="837">
        <f t="shared" si="55"/>
        <v>0</v>
      </c>
      <c r="O44" s="837">
        <f t="shared" si="55"/>
        <v>0</v>
      </c>
      <c r="P44" s="837">
        <f t="shared" si="55"/>
        <v>23.23</v>
      </c>
      <c r="Q44" s="837">
        <f t="shared" si="55"/>
        <v>7.4</v>
      </c>
      <c r="R44" s="837">
        <f>SUBTOTAL(9,R45)</f>
        <v>15.83</v>
      </c>
      <c r="S44" s="837">
        <f t="shared" si="55"/>
        <v>0</v>
      </c>
      <c r="T44" s="837">
        <f t="shared" si="55"/>
        <v>0</v>
      </c>
      <c r="U44" s="837">
        <f t="shared" si="55"/>
        <v>0</v>
      </c>
      <c r="V44" s="837">
        <f t="shared" si="55"/>
        <v>0</v>
      </c>
      <c r="W44" s="837">
        <f t="shared" si="55"/>
        <v>0</v>
      </c>
      <c r="X44" s="837">
        <f t="shared" si="55"/>
        <v>0</v>
      </c>
      <c r="Y44" s="837">
        <f t="shared" si="55"/>
        <v>0</v>
      </c>
      <c r="Z44" s="837">
        <f t="shared" si="55"/>
        <v>23.23</v>
      </c>
      <c r="AA44" s="837">
        <f t="shared" si="55"/>
        <v>0</v>
      </c>
      <c r="AB44" s="837">
        <f t="shared" si="55"/>
        <v>0</v>
      </c>
      <c r="AC44" s="837">
        <f t="shared" si="55"/>
        <v>0</v>
      </c>
      <c r="AD44" s="837">
        <f t="shared" si="55"/>
        <v>0</v>
      </c>
      <c r="AE44" s="837">
        <f t="shared" si="55"/>
        <v>0</v>
      </c>
      <c r="AF44" s="837">
        <f t="shared" si="55"/>
        <v>6.25</v>
      </c>
      <c r="AG44" s="837">
        <f t="shared" si="55"/>
        <v>7.4</v>
      </c>
      <c r="AH44" s="837">
        <f t="shared" si="55"/>
        <v>0</v>
      </c>
      <c r="AI44" s="837">
        <f t="shared" si="55"/>
        <v>16.5</v>
      </c>
      <c r="AJ44" s="837">
        <f t="shared" si="55"/>
        <v>15.833333333333334</v>
      </c>
      <c r="AK44" s="837">
        <f t="shared" si="55"/>
        <v>0</v>
      </c>
      <c r="AL44" s="837">
        <f t="shared" si="55"/>
        <v>22.75</v>
      </c>
      <c r="AM44" s="837">
        <f t="shared" si="55"/>
        <v>23.233333333333334</v>
      </c>
      <c r="AN44" s="837">
        <f t="shared" si="55"/>
        <v>0</v>
      </c>
    </row>
    <row r="45" spans="1:40" ht="33" customHeight="1" x14ac:dyDescent="0.25">
      <c r="A45" s="844" t="s">
        <v>141</v>
      </c>
      <c r="B45" s="845" t="s">
        <v>1697</v>
      </c>
      <c r="C45" s="839" t="s">
        <v>1025</v>
      </c>
      <c r="D45" s="861" t="str">
        <f>[19]Ф1!D45</f>
        <v>П</v>
      </c>
      <c r="E45" s="861">
        <f>'Г № 15'!E45</f>
        <v>2022</v>
      </c>
      <c r="F45" s="861">
        <f>'Г № 15'!F45</f>
        <v>2022</v>
      </c>
      <c r="G45" s="861">
        <f>'Г № 15'!G45</f>
        <v>2022</v>
      </c>
      <c r="H45" s="861"/>
      <c r="I45" s="861"/>
      <c r="J45" s="846">
        <f>'Г № 15'!O45</f>
        <v>1.0999999999999999E-2</v>
      </c>
      <c r="K45" s="846">
        <f>SUM(L45:O45)</f>
        <v>24</v>
      </c>
      <c r="L45" s="842">
        <v>7.5</v>
      </c>
      <c r="M45" s="842">
        <v>16.5</v>
      </c>
      <c r="N45" s="842"/>
      <c r="O45" s="842"/>
      <c r="P45" s="842">
        <f>SUM(Q45:T45)</f>
        <v>23.23</v>
      </c>
      <c r="Q45" s="842">
        <v>7.4</v>
      </c>
      <c r="R45" s="842">
        <v>15.83</v>
      </c>
      <c r="S45" s="842"/>
      <c r="T45" s="842"/>
      <c r="U45" s="840"/>
      <c r="V45" s="840"/>
      <c r="W45" s="840"/>
      <c r="X45" s="840"/>
      <c r="Y45" s="840"/>
      <c r="Z45" s="842">
        <f>P45</f>
        <v>23.23</v>
      </c>
      <c r="AA45" s="840"/>
      <c r="AB45" s="840"/>
      <c r="AC45" s="842">
        <f>'Г № 15'!AE45</f>
        <v>0</v>
      </c>
      <c r="AD45" s="842">
        <f>'Г № 15'!AO45</f>
        <v>0</v>
      </c>
      <c r="AE45" s="842"/>
      <c r="AF45" s="842">
        <f>'Г № 15'!AT45/1.2</f>
        <v>6.25</v>
      </c>
      <c r="AG45" s="842">
        <f>'Г № 15'!BD45</f>
        <v>7.4</v>
      </c>
      <c r="AH45" s="842"/>
      <c r="AI45" s="842">
        <f>'Г № 15'!BI45/1.2</f>
        <v>16.5</v>
      </c>
      <c r="AJ45" s="842">
        <f>'Г № 15'!BS45/1.2</f>
        <v>15.833333333333334</v>
      </c>
      <c r="AK45" s="842"/>
      <c r="AL45" s="842">
        <f>SUM(AC45+AF45+AI45)</f>
        <v>22.75</v>
      </c>
      <c r="AM45" s="842">
        <f>SUM(AD45+AG45+AJ45)</f>
        <v>23.233333333333334</v>
      </c>
      <c r="AN45" s="846" t="s">
        <v>1817</v>
      </c>
    </row>
    <row r="46" spans="1:40" s="860" customFormat="1" ht="42" customHeight="1" x14ac:dyDescent="0.25">
      <c r="A46" s="833" t="s">
        <v>150</v>
      </c>
      <c r="B46" s="834" t="s">
        <v>1026</v>
      </c>
      <c r="C46" s="835" t="s">
        <v>93</v>
      </c>
      <c r="D46" s="858"/>
      <c r="E46" s="858"/>
      <c r="F46" s="858"/>
      <c r="G46" s="858"/>
      <c r="H46" s="858"/>
      <c r="I46" s="858"/>
      <c r="J46" s="858"/>
      <c r="K46" s="858"/>
      <c r="L46" s="858"/>
      <c r="M46" s="858"/>
      <c r="N46" s="858"/>
      <c r="O46" s="858"/>
      <c r="P46" s="858"/>
      <c r="Q46" s="858"/>
      <c r="R46" s="858"/>
      <c r="S46" s="858"/>
      <c r="T46" s="858"/>
      <c r="U46" s="858"/>
      <c r="V46" s="858"/>
      <c r="W46" s="858"/>
      <c r="X46" s="858"/>
      <c r="Y46" s="858"/>
      <c r="Z46" s="858"/>
      <c r="AA46" s="858"/>
      <c r="AB46" s="858"/>
      <c r="AC46" s="858"/>
      <c r="AD46" s="858"/>
      <c r="AE46" s="858"/>
      <c r="AF46" s="858"/>
      <c r="AG46" s="858"/>
      <c r="AH46" s="858"/>
      <c r="AI46" s="858"/>
      <c r="AJ46" s="858"/>
      <c r="AK46" s="858"/>
      <c r="AL46" s="858"/>
      <c r="AM46" s="858"/>
      <c r="AN46" s="858"/>
    </row>
    <row r="47" spans="1:40" s="860" customFormat="1" ht="42" customHeight="1" x14ac:dyDescent="0.25">
      <c r="A47" s="833" t="s">
        <v>171</v>
      </c>
      <c r="B47" s="834" t="s">
        <v>174</v>
      </c>
      <c r="C47" s="835" t="s">
        <v>93</v>
      </c>
      <c r="D47" s="858"/>
      <c r="E47" s="858"/>
      <c r="F47" s="858"/>
      <c r="G47" s="858"/>
      <c r="H47" s="837">
        <f t="shared" ref="H47:AN47" si="56">SUBTOTAL(9,H48:H48)</f>
        <v>85.523333333333341</v>
      </c>
      <c r="I47" s="837">
        <f t="shared" si="56"/>
        <v>70.695000000000007</v>
      </c>
      <c r="J47" s="837">
        <f>SUBTOTAL(9,J48:J49)</f>
        <v>1.4324999999999999</v>
      </c>
      <c r="K47" s="837">
        <f t="shared" ref="K47:AB47" si="57">SUBTOTAL(9,K48:K49)</f>
        <v>102.608</v>
      </c>
      <c r="L47" s="837">
        <f t="shared" si="57"/>
        <v>4.7160000000000002</v>
      </c>
      <c r="M47" s="837">
        <f t="shared" si="57"/>
        <v>29.367000000000001</v>
      </c>
      <c r="N47" s="837">
        <f t="shared" si="57"/>
        <v>68.525000000000006</v>
      </c>
      <c r="O47" s="837">
        <f t="shared" si="57"/>
        <v>0</v>
      </c>
      <c r="P47" s="837">
        <f t="shared" si="57"/>
        <v>73.195166666666665</v>
      </c>
      <c r="Q47" s="837">
        <f t="shared" si="57"/>
        <v>5.4041666666666668</v>
      </c>
      <c r="R47" s="837">
        <f t="shared" si="57"/>
        <v>67.790999999999997</v>
      </c>
      <c r="S47" s="837">
        <f t="shared" si="57"/>
        <v>0</v>
      </c>
      <c r="T47" s="837">
        <f t="shared" si="57"/>
        <v>0</v>
      </c>
      <c r="U47" s="837">
        <f t="shared" si="57"/>
        <v>0</v>
      </c>
      <c r="V47" s="837">
        <f t="shared" si="57"/>
        <v>0</v>
      </c>
      <c r="W47" s="837">
        <f t="shared" si="57"/>
        <v>0</v>
      </c>
      <c r="X47" s="837">
        <f t="shared" si="57"/>
        <v>0</v>
      </c>
      <c r="Y47" s="837">
        <f t="shared" si="57"/>
        <v>0</v>
      </c>
      <c r="Z47" s="837">
        <f t="shared" si="57"/>
        <v>71.762500000000017</v>
      </c>
      <c r="AA47" s="837">
        <f t="shared" si="57"/>
        <v>0</v>
      </c>
      <c r="AB47" s="837">
        <f t="shared" si="57"/>
        <v>0.25333333333333335</v>
      </c>
      <c r="AC47" s="837">
        <f t="shared" ref="AC47:AM47" si="58">SUBTOTAL(9,AC48:AC49)</f>
        <v>14.166666666666668</v>
      </c>
      <c r="AD47" s="837">
        <f t="shared" si="58"/>
        <v>0</v>
      </c>
      <c r="AE47" s="837">
        <f t="shared" si="58"/>
        <v>0.25333333333333335</v>
      </c>
      <c r="AF47" s="837">
        <f t="shared" si="58"/>
        <v>38.178333333333335</v>
      </c>
      <c r="AG47" s="837">
        <f t="shared" si="58"/>
        <v>25</v>
      </c>
      <c r="AH47" s="837">
        <f t="shared" si="58"/>
        <v>0</v>
      </c>
      <c r="AI47" s="837">
        <f t="shared" si="58"/>
        <v>35.678333333333335</v>
      </c>
      <c r="AJ47" s="837">
        <f t="shared" si="58"/>
        <v>46.762500000000003</v>
      </c>
      <c r="AK47" s="837">
        <f t="shared" si="58"/>
        <v>0</v>
      </c>
      <c r="AL47" s="837">
        <f t="shared" si="58"/>
        <v>88.023333333333341</v>
      </c>
      <c r="AM47" s="837">
        <f t="shared" si="58"/>
        <v>71.762500000000003</v>
      </c>
      <c r="AN47" s="837">
        <f t="shared" si="56"/>
        <v>0</v>
      </c>
    </row>
    <row r="48" spans="1:40" ht="33" customHeight="1" x14ac:dyDescent="0.25">
      <c r="A48" s="844" t="s">
        <v>171</v>
      </c>
      <c r="B48" s="845" t="s">
        <v>1027</v>
      </c>
      <c r="C48" s="839" t="s">
        <v>1028</v>
      </c>
      <c r="D48" s="861" t="str">
        <f>[19]Ф1!D48</f>
        <v>П</v>
      </c>
      <c r="E48" s="861">
        <f>'Г № 15'!E48</f>
        <v>2016</v>
      </c>
      <c r="F48" s="861">
        <f>'Г № 15'!F48</f>
        <v>2022</v>
      </c>
      <c r="G48" s="861">
        <f>'Г № 15'!G48</f>
        <v>2022</v>
      </c>
      <c r="H48" s="846">
        <f>'Г № 15'!I48/1.2</f>
        <v>85.523333333333341</v>
      </c>
      <c r="I48" s="846">
        <f>'Г № 15'!L48/1.2</f>
        <v>70.695000000000007</v>
      </c>
      <c r="J48" s="846">
        <f>'Г № 15'!O48/1.2</f>
        <v>1.4324999999999999</v>
      </c>
      <c r="K48" s="846">
        <f>SUM(L48:O48)</f>
        <v>102.608</v>
      </c>
      <c r="L48" s="842">
        <v>4.7160000000000002</v>
      </c>
      <c r="M48" s="842">
        <v>29.367000000000001</v>
      </c>
      <c r="N48" s="842">
        <v>68.525000000000006</v>
      </c>
      <c r="O48" s="842"/>
      <c r="P48" s="842">
        <f>SUM(Q48:T48)</f>
        <v>70.695166666666665</v>
      </c>
      <c r="Q48" s="842">
        <f>6.485/1.2</f>
        <v>5.4041666666666668</v>
      </c>
      <c r="R48" s="842">
        <v>65.290999999999997</v>
      </c>
      <c r="S48" s="842"/>
      <c r="T48" s="842"/>
      <c r="U48" s="840"/>
      <c r="V48" s="840"/>
      <c r="W48" s="840"/>
      <c r="X48" s="840"/>
      <c r="Y48" s="840"/>
      <c r="Z48" s="842">
        <f>'Г № 15'!T48/1.2</f>
        <v>69.262500000000017</v>
      </c>
      <c r="AA48" s="842"/>
      <c r="AB48" s="842">
        <f>0.304/1.2</f>
        <v>0.25333333333333335</v>
      </c>
      <c r="AC48" s="842">
        <f>[19]Ф1!AE48/1.2</f>
        <v>14.166666666666668</v>
      </c>
      <c r="AD48" s="842">
        <v>0</v>
      </c>
      <c r="AE48" s="842">
        <f>AB48</f>
        <v>0.25333333333333335</v>
      </c>
      <c r="AF48" s="842">
        <f>[19]Ф1!AO48/1.2</f>
        <v>35.678333333333335</v>
      </c>
      <c r="AG48" s="842">
        <f>'Г № 15'!BD48/1.2</f>
        <v>22.5</v>
      </c>
      <c r="AH48" s="842"/>
      <c r="AI48" s="842">
        <f>[19]Ф1!AY48/1.2</f>
        <v>35.678333333333335</v>
      </c>
      <c r="AJ48" s="842">
        <f>'Г № 15'!BS48/1.2</f>
        <v>46.762500000000003</v>
      </c>
      <c r="AK48" s="842"/>
      <c r="AL48" s="842">
        <f>SUM(AC48+AF48+AI48)</f>
        <v>85.523333333333341</v>
      </c>
      <c r="AM48" s="842">
        <f>SUM(AD48+AG48+AJ48)</f>
        <v>69.262500000000003</v>
      </c>
      <c r="AN48" s="77" t="s">
        <v>1768</v>
      </c>
    </row>
    <row r="49" spans="1:40" ht="33" customHeight="1" x14ac:dyDescent="0.25">
      <c r="A49" s="844" t="s">
        <v>171</v>
      </c>
      <c r="B49" s="845" t="s">
        <v>1698</v>
      </c>
      <c r="C49" s="839" t="s">
        <v>1820</v>
      </c>
      <c r="D49" s="861" t="s">
        <v>754</v>
      </c>
      <c r="E49" s="861">
        <f>'Г № 15'!E49</f>
        <v>2021</v>
      </c>
      <c r="F49" s="861">
        <f>'Г № 15'!F49</f>
        <v>2021</v>
      </c>
      <c r="G49" s="861">
        <f>'Г № 15'!G49</f>
        <v>2021</v>
      </c>
      <c r="H49" s="861"/>
      <c r="I49" s="862"/>
      <c r="J49" s="846">
        <v>0</v>
      </c>
      <c r="K49" s="846"/>
      <c r="L49" s="842"/>
      <c r="M49" s="842"/>
      <c r="N49" s="842"/>
      <c r="O49" s="842"/>
      <c r="P49" s="842">
        <f>SUM(Q49:T49)</f>
        <v>2.5</v>
      </c>
      <c r="Q49" s="842"/>
      <c r="R49" s="842">
        <f>3/1.2</f>
        <v>2.5</v>
      </c>
      <c r="S49" s="842"/>
      <c r="T49" s="842"/>
      <c r="U49" s="930"/>
      <c r="V49" s="930"/>
      <c r="W49" s="930"/>
      <c r="X49" s="930"/>
      <c r="Y49" s="930"/>
      <c r="Z49" s="842">
        <v>2.5</v>
      </c>
      <c r="AA49" s="842"/>
      <c r="AB49" s="842"/>
      <c r="AC49" s="842"/>
      <c r="AD49" s="842"/>
      <c r="AE49" s="842"/>
      <c r="AF49" s="842">
        <f>'Г № 15'!AT49/1.2</f>
        <v>2.5</v>
      </c>
      <c r="AG49" s="842">
        <f>'Г № 15'!BD49/1.2</f>
        <v>2.5</v>
      </c>
      <c r="AH49" s="842"/>
      <c r="AI49" s="842"/>
      <c r="AJ49" s="842"/>
      <c r="AK49" s="842"/>
      <c r="AL49" s="842">
        <f>SUM(AC49+AF49+AI49)</f>
        <v>2.5</v>
      </c>
      <c r="AM49" s="842">
        <f>SUM(AD49+AG49+AJ49)</f>
        <v>2.5</v>
      </c>
      <c r="AN49" s="846" t="s">
        <v>1818</v>
      </c>
    </row>
    <row r="50" spans="1:40" s="857" customFormat="1" ht="48" customHeight="1" x14ac:dyDescent="0.25">
      <c r="A50" s="827" t="s">
        <v>177</v>
      </c>
      <c r="B50" s="828" t="s">
        <v>1029</v>
      </c>
      <c r="C50" s="829" t="s">
        <v>93</v>
      </c>
      <c r="D50" s="856"/>
      <c r="E50" s="856"/>
      <c r="F50" s="856"/>
      <c r="G50" s="856"/>
      <c r="H50" s="831">
        <f t="shared" ref="H50:AN50" si="59">SUBTOTAL(9,H51:H61)</f>
        <v>121.55833333333334</v>
      </c>
      <c r="I50" s="831">
        <f t="shared" si="59"/>
        <v>116.2525</v>
      </c>
      <c r="J50" s="831">
        <f t="shared" si="59"/>
        <v>5.9466666666666672</v>
      </c>
      <c r="K50" s="831">
        <f t="shared" si="59"/>
        <v>2.242</v>
      </c>
      <c r="L50" s="831">
        <f t="shared" si="59"/>
        <v>1</v>
      </c>
      <c r="M50" s="831">
        <f t="shared" si="59"/>
        <v>0.99199999999999999</v>
      </c>
      <c r="N50" s="831">
        <f t="shared" si="59"/>
        <v>0.25</v>
      </c>
      <c r="O50" s="831">
        <f t="shared" si="59"/>
        <v>0</v>
      </c>
      <c r="P50" s="831">
        <f t="shared" si="59"/>
        <v>116.253</v>
      </c>
      <c r="Q50" s="831">
        <f t="shared" si="59"/>
        <v>5.4240000000000004</v>
      </c>
      <c r="R50" s="831">
        <f t="shared" si="59"/>
        <v>110.82899999999999</v>
      </c>
      <c r="S50" s="831">
        <f t="shared" si="59"/>
        <v>0</v>
      </c>
      <c r="T50" s="831">
        <f t="shared" si="59"/>
        <v>0</v>
      </c>
      <c r="U50" s="831">
        <f t="shared" si="59"/>
        <v>0</v>
      </c>
      <c r="V50" s="831">
        <f t="shared" si="59"/>
        <v>0</v>
      </c>
      <c r="W50" s="831">
        <f t="shared" si="59"/>
        <v>0</v>
      </c>
      <c r="X50" s="831">
        <f t="shared" si="59"/>
        <v>0</v>
      </c>
      <c r="Y50" s="831">
        <f t="shared" si="59"/>
        <v>0</v>
      </c>
      <c r="Z50" s="831">
        <f t="shared" si="59"/>
        <v>113.25000000000001</v>
      </c>
      <c r="AA50" s="831">
        <f>SUBTOTAL(9,AA51:AA62)</f>
        <v>7.2925000000000004</v>
      </c>
      <c r="AB50" s="831">
        <f t="shared" ref="AB50:AM50" si="60">SUBTOTAL(9,AB51:AB62)</f>
        <v>5.9458333333333337</v>
      </c>
      <c r="AC50" s="831">
        <f t="shared" si="60"/>
        <v>1.8683333333333334</v>
      </c>
      <c r="AD50" s="831">
        <f t="shared" si="60"/>
        <v>7.2925000000000004</v>
      </c>
      <c r="AE50" s="831">
        <f t="shared" si="60"/>
        <v>5.9458333333333337</v>
      </c>
      <c r="AF50" s="831">
        <f t="shared" si="60"/>
        <v>121.95</v>
      </c>
      <c r="AG50" s="831">
        <f t="shared" si="60"/>
        <v>106.05833333333334</v>
      </c>
      <c r="AH50" s="831">
        <f t="shared" si="60"/>
        <v>0</v>
      </c>
      <c r="AI50" s="831">
        <f t="shared" si="60"/>
        <v>7.5833333333333339</v>
      </c>
      <c r="AJ50" s="831">
        <f t="shared" si="60"/>
        <v>7.5833333333333339</v>
      </c>
      <c r="AK50" s="831">
        <f t="shared" si="60"/>
        <v>0</v>
      </c>
      <c r="AL50" s="831">
        <f t="shared" si="60"/>
        <v>131.40166666666667</v>
      </c>
      <c r="AM50" s="831">
        <f t="shared" si="60"/>
        <v>120.93416666666668</v>
      </c>
      <c r="AN50" s="831">
        <f t="shared" si="59"/>
        <v>0</v>
      </c>
    </row>
    <row r="51" spans="1:40" s="860" customFormat="1" ht="42" customHeight="1" x14ac:dyDescent="0.25">
      <c r="A51" s="833" t="s">
        <v>179</v>
      </c>
      <c r="B51" s="834" t="s">
        <v>1030</v>
      </c>
      <c r="C51" s="835" t="s">
        <v>93</v>
      </c>
      <c r="D51" s="858"/>
      <c r="E51" s="858"/>
      <c r="F51" s="858"/>
      <c r="G51" s="858"/>
      <c r="H51" s="859">
        <f>SUBTOTAL(9,H52:H58)</f>
        <v>121.55833333333334</v>
      </c>
      <c r="I51" s="837">
        <f t="shared" ref="I51:AB51" si="61">SUBTOTAL(9,I52:I58)</f>
        <v>116.2525</v>
      </c>
      <c r="J51" s="837">
        <f t="shared" si="61"/>
        <v>5.9466666666666672</v>
      </c>
      <c r="K51" s="837">
        <f t="shared" si="61"/>
        <v>2.242</v>
      </c>
      <c r="L51" s="837">
        <f t="shared" si="61"/>
        <v>1</v>
      </c>
      <c r="M51" s="837">
        <f t="shared" si="61"/>
        <v>0.99199999999999999</v>
      </c>
      <c r="N51" s="837">
        <f t="shared" si="61"/>
        <v>0.25</v>
      </c>
      <c r="O51" s="837">
        <f t="shared" si="61"/>
        <v>0</v>
      </c>
      <c r="P51" s="837">
        <f t="shared" si="61"/>
        <v>116.253</v>
      </c>
      <c r="Q51" s="837">
        <f t="shared" si="61"/>
        <v>5.4240000000000004</v>
      </c>
      <c r="R51" s="837">
        <f t="shared" si="61"/>
        <v>110.82899999999999</v>
      </c>
      <c r="S51" s="837">
        <f t="shared" si="61"/>
        <v>0</v>
      </c>
      <c r="T51" s="837">
        <f t="shared" si="61"/>
        <v>0</v>
      </c>
      <c r="U51" s="837">
        <f t="shared" si="61"/>
        <v>0</v>
      </c>
      <c r="V51" s="837">
        <f t="shared" si="61"/>
        <v>0</v>
      </c>
      <c r="W51" s="837">
        <f t="shared" si="61"/>
        <v>0</v>
      </c>
      <c r="X51" s="837">
        <f t="shared" si="61"/>
        <v>0</v>
      </c>
      <c r="Y51" s="837">
        <f t="shared" si="61"/>
        <v>0</v>
      </c>
      <c r="Z51" s="837">
        <f t="shared" si="61"/>
        <v>113.25000000000001</v>
      </c>
      <c r="AA51" s="837">
        <f t="shared" si="61"/>
        <v>7.2925000000000004</v>
      </c>
      <c r="AB51" s="837">
        <f t="shared" si="61"/>
        <v>5.9458333333333337</v>
      </c>
      <c r="AC51" s="837">
        <f t="shared" ref="AC51:AM51" si="62">SUBTOTAL(9,AC52:AC58)</f>
        <v>1.8683333333333334</v>
      </c>
      <c r="AD51" s="837">
        <f t="shared" si="62"/>
        <v>7.2925000000000004</v>
      </c>
      <c r="AE51" s="837">
        <f t="shared" si="62"/>
        <v>5.9458333333333337</v>
      </c>
      <c r="AF51" s="837">
        <f t="shared" si="62"/>
        <v>121.55833333333334</v>
      </c>
      <c r="AG51" s="837">
        <f t="shared" si="62"/>
        <v>105.66666666666667</v>
      </c>
      <c r="AH51" s="837">
        <f t="shared" si="62"/>
        <v>0</v>
      </c>
      <c r="AI51" s="837">
        <f t="shared" si="62"/>
        <v>7.5833333333333339</v>
      </c>
      <c r="AJ51" s="837">
        <f t="shared" si="62"/>
        <v>7.5833333333333339</v>
      </c>
      <c r="AK51" s="837">
        <f t="shared" si="62"/>
        <v>0</v>
      </c>
      <c r="AL51" s="837">
        <f t="shared" si="62"/>
        <v>131.01</v>
      </c>
      <c r="AM51" s="837">
        <f t="shared" si="62"/>
        <v>120.54250000000002</v>
      </c>
      <c r="AN51" s="837">
        <f t="shared" ref="AN51" si="63">SUBTOTAL(9,AN52:AN55)</f>
        <v>0</v>
      </c>
    </row>
    <row r="52" spans="1:40" ht="33" customHeight="1" x14ac:dyDescent="0.25">
      <c r="A52" s="844" t="s">
        <v>179</v>
      </c>
      <c r="B52" s="845" t="s">
        <v>1031</v>
      </c>
      <c r="C52" s="839" t="s">
        <v>1821</v>
      </c>
      <c r="D52" s="861" t="str">
        <f>[19]Ф1!D51</f>
        <v>Н</v>
      </c>
      <c r="E52" s="861">
        <f>'Г № 15'!E52</f>
        <v>2020</v>
      </c>
      <c r="F52" s="861">
        <f>'Г № 15'!F52</f>
        <v>2020</v>
      </c>
      <c r="G52" s="861">
        <f>'Г № 15'!G52</f>
        <v>2020</v>
      </c>
      <c r="H52" s="861"/>
      <c r="I52" s="862"/>
      <c r="J52" s="846">
        <f>'Г № 15'!O52/1.2</f>
        <v>0</v>
      </c>
      <c r="K52" s="846">
        <f>SUM(L52:O52)</f>
        <v>0.94199999999999995</v>
      </c>
      <c r="L52" s="842"/>
      <c r="M52" s="842">
        <f>[19]Ф1!AH51</f>
        <v>0.94199999999999995</v>
      </c>
      <c r="N52" s="842"/>
      <c r="O52" s="842"/>
      <c r="P52" s="842">
        <f>SUM(Q52:T52)</f>
        <v>0</v>
      </c>
      <c r="Q52" s="842"/>
      <c r="R52" s="842"/>
      <c r="S52" s="842"/>
      <c r="T52" s="842"/>
      <c r="U52" s="840"/>
      <c r="V52" s="840"/>
      <c r="W52" s="840"/>
      <c r="X52" s="840"/>
      <c r="Y52" s="840"/>
      <c r="Z52" s="842">
        <f>'Г № 15'!T52/1.2</f>
        <v>0</v>
      </c>
      <c r="AA52" s="842">
        <f>'Г № 15'!U52/1.2</f>
        <v>0.78500000000000003</v>
      </c>
      <c r="AB52" s="842">
        <f>'Г № 15'!Z52/1.2</f>
        <v>0</v>
      </c>
      <c r="AC52" s="842">
        <f>'Г № 15'!AE52/1.2</f>
        <v>0.78500000000000003</v>
      </c>
      <c r="AD52" s="842">
        <f>'Г № 15'!AO52/1.2</f>
        <v>0.78500000000000003</v>
      </c>
      <c r="AE52" s="842">
        <f>'Г № 15'!Z52/1.2</f>
        <v>0</v>
      </c>
      <c r="AF52" s="842">
        <f>'Г № 15'!AT52</f>
        <v>0</v>
      </c>
      <c r="AG52" s="842">
        <f>'Г № 15'!BD52/1.2</f>
        <v>0</v>
      </c>
      <c r="AH52" s="842"/>
      <c r="AI52" s="842">
        <f>'Г № 15'!BI52/1.2</f>
        <v>0</v>
      </c>
      <c r="AJ52" s="842">
        <f>'Г № 15'!BS52/1.2</f>
        <v>0</v>
      </c>
      <c r="AK52" s="842"/>
      <c r="AL52" s="842">
        <f>SUM(AC52+AF52+AI52)</f>
        <v>0.78500000000000003</v>
      </c>
      <c r="AM52" s="842">
        <f>SUM(AD52+AG52+AJ52)</f>
        <v>0.78500000000000003</v>
      </c>
      <c r="AN52" s="846" t="s">
        <v>1819</v>
      </c>
    </row>
    <row r="53" spans="1:40" ht="33" customHeight="1" x14ac:dyDescent="0.25">
      <c r="A53" s="844" t="s">
        <v>179</v>
      </c>
      <c r="B53" s="845" t="s">
        <v>1032</v>
      </c>
      <c r="C53" s="839" t="s">
        <v>1034</v>
      </c>
      <c r="D53" s="861" t="str">
        <f>[19]Ф1!D52</f>
        <v>Н</v>
      </c>
      <c r="E53" s="861">
        <f>'Г № 15'!E53</f>
        <v>2020</v>
      </c>
      <c r="F53" s="861">
        <f>'Г № 15'!F53</f>
        <v>2020</v>
      </c>
      <c r="G53" s="861">
        <f>'Г № 15'!G53</f>
        <v>2020</v>
      </c>
      <c r="H53" s="861"/>
      <c r="I53" s="862"/>
      <c r="J53" s="846">
        <f>'Г № 15'!O53/1.2</f>
        <v>0.37833333333333335</v>
      </c>
      <c r="K53" s="846">
        <f>SUM(L53:O53)</f>
        <v>0.5</v>
      </c>
      <c r="L53" s="842">
        <f>[19]Ф1!AH52</f>
        <v>0.5</v>
      </c>
      <c r="M53" s="842"/>
      <c r="N53" s="842"/>
      <c r="O53" s="842"/>
      <c r="P53" s="842">
        <f t="shared" ref="P53:P58" si="64">SUM(Q53:T53)</f>
        <v>0</v>
      </c>
      <c r="Q53" s="842"/>
      <c r="R53" s="842"/>
      <c r="S53" s="842"/>
      <c r="T53" s="842"/>
      <c r="U53" s="840"/>
      <c r="V53" s="840"/>
      <c r="W53" s="840"/>
      <c r="X53" s="840"/>
      <c r="Y53" s="840"/>
      <c r="Z53" s="842">
        <f>'Г № 15'!T53/1.2</f>
        <v>0</v>
      </c>
      <c r="AA53" s="842">
        <f>'Г № 15'!U53/1.2</f>
        <v>0.41666666666666669</v>
      </c>
      <c r="AB53" s="842">
        <f>'Г № 15'!Z53/1.2</f>
        <v>0.37833333333333335</v>
      </c>
      <c r="AC53" s="842">
        <f>'Г № 15'!AE53/1.2</f>
        <v>0.41666666666666669</v>
      </c>
      <c r="AD53" s="842">
        <f>'Г № 15'!AO53/1.2</f>
        <v>0.41666666666666669</v>
      </c>
      <c r="AE53" s="842">
        <f>'Г № 15'!Z53/1.2</f>
        <v>0.37833333333333335</v>
      </c>
      <c r="AF53" s="842">
        <f>'Г № 15'!AT53</f>
        <v>0</v>
      </c>
      <c r="AG53" s="842">
        <f>'Г № 15'!BD53/1.2</f>
        <v>0</v>
      </c>
      <c r="AH53" s="842"/>
      <c r="AI53" s="842">
        <f>'Г № 15'!BI53/1.2</f>
        <v>0</v>
      </c>
      <c r="AJ53" s="842">
        <f>'Г № 15'!BS53/1.2</f>
        <v>0</v>
      </c>
      <c r="AK53" s="842"/>
      <c r="AL53" s="842">
        <f>SUM(AC53+AF53+AI53)</f>
        <v>0.41666666666666669</v>
      </c>
      <c r="AM53" s="842">
        <f t="shared" ref="AM53:AM58" si="65">SUM(AD53+AG53+AJ53)</f>
        <v>0.41666666666666669</v>
      </c>
      <c r="AN53" s="846" t="s">
        <v>1789</v>
      </c>
    </row>
    <row r="54" spans="1:40" ht="33" customHeight="1" x14ac:dyDescent="0.25">
      <c r="A54" s="844" t="s">
        <v>179</v>
      </c>
      <c r="B54" s="845" t="s">
        <v>1033</v>
      </c>
      <c r="C54" s="839" t="s">
        <v>1036</v>
      </c>
      <c r="D54" s="861" t="str">
        <f>[19]Ф1!D53</f>
        <v>Н</v>
      </c>
      <c r="E54" s="861">
        <f>'Г № 15'!E54</f>
        <v>2020</v>
      </c>
      <c r="F54" s="861">
        <f>'Г № 15'!F54</f>
        <v>2020</v>
      </c>
      <c r="G54" s="861">
        <f>'Г № 15'!G54</f>
        <v>2020</v>
      </c>
      <c r="H54" s="861"/>
      <c r="I54" s="862"/>
      <c r="J54" s="846">
        <f>'Г № 15'!O54/1.2</f>
        <v>0</v>
      </c>
      <c r="K54" s="846">
        <f>SUM(L54:O54)</f>
        <v>0.5</v>
      </c>
      <c r="L54" s="842">
        <f>[19]Ф1!AH53</f>
        <v>0.5</v>
      </c>
      <c r="M54" s="842"/>
      <c r="N54" s="842"/>
      <c r="O54" s="842"/>
      <c r="P54" s="842">
        <f t="shared" si="64"/>
        <v>0</v>
      </c>
      <c r="Q54" s="842"/>
      <c r="R54" s="842"/>
      <c r="S54" s="842"/>
      <c r="T54" s="842"/>
      <c r="U54" s="840"/>
      <c r="V54" s="840"/>
      <c r="W54" s="840"/>
      <c r="X54" s="840"/>
      <c r="Y54" s="840"/>
      <c r="Z54" s="842">
        <f>'Г № 15'!T54/1.2</f>
        <v>0</v>
      </c>
      <c r="AA54" s="842">
        <f>'Г № 15'!U54/1.2</f>
        <v>0.41666666666666669</v>
      </c>
      <c r="AB54" s="842">
        <f>'Г № 15'!Z54/1.2</f>
        <v>0</v>
      </c>
      <c r="AC54" s="842">
        <f>'Г № 15'!AE54/1.2</f>
        <v>0.41666666666666669</v>
      </c>
      <c r="AD54" s="842">
        <f>'Г № 15'!AO54/1.2</f>
        <v>0.41666666666666669</v>
      </c>
      <c r="AE54" s="842">
        <f>'Г № 15'!Z54/1.2</f>
        <v>0</v>
      </c>
      <c r="AF54" s="842">
        <f>'Г № 15'!AT54</f>
        <v>0</v>
      </c>
      <c r="AG54" s="842">
        <f>'Г № 15'!BD54/1.2</f>
        <v>0</v>
      </c>
      <c r="AH54" s="842"/>
      <c r="AI54" s="842">
        <f>'Г № 15'!BI54/1.2</f>
        <v>0</v>
      </c>
      <c r="AJ54" s="842">
        <f>'Г № 15'!BS54/1.2</f>
        <v>0</v>
      </c>
      <c r="AK54" s="842"/>
      <c r="AL54" s="842">
        <f>SUM(AC54+AF54+AI54)</f>
        <v>0.41666666666666669</v>
      </c>
      <c r="AM54" s="842">
        <f t="shared" si="65"/>
        <v>0.41666666666666669</v>
      </c>
      <c r="AN54" s="988" t="s">
        <v>1775</v>
      </c>
    </row>
    <row r="55" spans="1:40" ht="33" customHeight="1" x14ac:dyDescent="0.25">
      <c r="A55" s="844" t="s">
        <v>179</v>
      </c>
      <c r="B55" s="845" t="s">
        <v>1035</v>
      </c>
      <c r="C55" s="839" t="s">
        <v>1822</v>
      </c>
      <c r="D55" s="861" t="str">
        <f>[19]Ф1!D54</f>
        <v>Н</v>
      </c>
      <c r="E55" s="861">
        <f>'Г № 15'!E55</f>
        <v>2020</v>
      </c>
      <c r="F55" s="861">
        <f>'Г № 15'!F55</f>
        <v>2020</v>
      </c>
      <c r="G55" s="861">
        <f>'Г № 15'!G55</f>
        <v>2020</v>
      </c>
      <c r="H55" s="861"/>
      <c r="I55" s="862"/>
      <c r="J55" s="846">
        <f>'Г № 15'!O55/1.2</f>
        <v>0.14416666666666667</v>
      </c>
      <c r="K55" s="846">
        <f>SUM(L55:O55)</f>
        <v>0.3</v>
      </c>
      <c r="L55" s="842"/>
      <c r="M55" s="842">
        <v>0.05</v>
      </c>
      <c r="N55" s="842">
        <v>0.25</v>
      </c>
      <c r="O55" s="842"/>
      <c r="P55" s="842">
        <f t="shared" si="64"/>
        <v>0</v>
      </c>
      <c r="Q55" s="842"/>
      <c r="R55" s="842"/>
      <c r="S55" s="842"/>
      <c r="T55" s="842"/>
      <c r="U55" s="840"/>
      <c r="V55" s="840"/>
      <c r="W55" s="840"/>
      <c r="X55" s="840"/>
      <c r="Y55" s="840"/>
      <c r="Z55" s="842">
        <f>'Г № 15'!T55/1.2</f>
        <v>0</v>
      </c>
      <c r="AA55" s="842">
        <f>'Г № 15'!U55/1.2</f>
        <v>0.25</v>
      </c>
      <c r="AB55" s="842">
        <f>'Г № 15'!Z55/1.2</f>
        <v>0.14333333333333334</v>
      </c>
      <c r="AC55" s="842">
        <f>'Г № 15'!AE55/1.2</f>
        <v>0.25</v>
      </c>
      <c r="AD55" s="842">
        <f>'Г № 15'!AO55/1.2</f>
        <v>0.25</v>
      </c>
      <c r="AE55" s="842">
        <f>'Г № 15'!Z55/1.2</f>
        <v>0.14333333333333334</v>
      </c>
      <c r="AF55" s="842">
        <f>'Г № 15'!AT55</f>
        <v>0</v>
      </c>
      <c r="AG55" s="842">
        <f>'Г № 15'!BD55/1.2</f>
        <v>0</v>
      </c>
      <c r="AH55" s="842"/>
      <c r="AI55" s="842">
        <f>'Г № 15'!BI55/1.2</f>
        <v>0</v>
      </c>
      <c r="AJ55" s="842">
        <f>'Г № 15'!BS55/1.2</f>
        <v>0</v>
      </c>
      <c r="AK55" s="842"/>
      <c r="AL55" s="842">
        <f>SUM(AC55+AF55+AI55)</f>
        <v>0.25</v>
      </c>
      <c r="AM55" s="842">
        <f t="shared" si="65"/>
        <v>0.25</v>
      </c>
      <c r="AN55" s="846" t="s">
        <v>1789</v>
      </c>
    </row>
    <row r="56" spans="1:40" ht="33" customHeight="1" x14ac:dyDescent="0.25">
      <c r="A56" s="844" t="s">
        <v>179</v>
      </c>
      <c r="B56" s="845" t="s">
        <v>1699</v>
      </c>
      <c r="C56" s="839" t="s">
        <v>1823</v>
      </c>
      <c r="D56" s="861" t="s">
        <v>754</v>
      </c>
      <c r="E56" s="861">
        <f>'Г № 15'!E56</f>
        <v>2021</v>
      </c>
      <c r="F56" s="861">
        <f>'Г № 15'!F56</f>
        <v>2022</v>
      </c>
      <c r="G56" s="861">
        <f>'Г № 15'!G56</f>
        <v>2021</v>
      </c>
      <c r="H56" s="846">
        <f>'Г № 15'!I56/1.2</f>
        <v>121.55833333333334</v>
      </c>
      <c r="I56" s="846">
        <f>'Г № 15'!L56/1.2</f>
        <v>116.2525</v>
      </c>
      <c r="J56" s="846">
        <f>'Г № 15'!O56/1.2</f>
        <v>5.4241666666666672</v>
      </c>
      <c r="K56" s="846"/>
      <c r="L56" s="842"/>
      <c r="M56" s="842"/>
      <c r="N56" s="842"/>
      <c r="O56" s="842"/>
      <c r="P56" s="842">
        <f t="shared" si="64"/>
        <v>116.253</v>
      </c>
      <c r="Q56" s="842">
        <v>5.4240000000000004</v>
      </c>
      <c r="R56" s="842">
        <v>110.82899999999999</v>
      </c>
      <c r="S56" s="842"/>
      <c r="T56" s="842"/>
      <c r="U56" s="941"/>
      <c r="V56" s="941"/>
      <c r="W56" s="941"/>
      <c r="X56" s="941"/>
      <c r="Y56" s="941"/>
      <c r="Z56" s="842">
        <f>'Г № 15'!T56/1.2</f>
        <v>105.66666666666667</v>
      </c>
      <c r="AA56" s="842">
        <f>'Г № 15'!U56/1.2</f>
        <v>5.4241666666666672</v>
      </c>
      <c r="AB56" s="842">
        <f>'Г № 15'!Z56/1.2</f>
        <v>5.4241666666666672</v>
      </c>
      <c r="AC56" s="842">
        <f>'Г № 15'!AE56/1.2</f>
        <v>0</v>
      </c>
      <c r="AD56" s="842">
        <f>'Г № 15'!AO56/1.2</f>
        <v>5.4241666666666672</v>
      </c>
      <c r="AE56" s="842">
        <f>'Г № 15'!Z56/1.2</f>
        <v>5.4241666666666672</v>
      </c>
      <c r="AF56" s="842">
        <f>'Г № 15'!AT56/1.2</f>
        <v>121.55833333333334</v>
      </c>
      <c r="AG56" s="842">
        <f>'Г № 15'!BD56/1.2</f>
        <v>105.66666666666667</v>
      </c>
      <c r="AH56" s="842"/>
      <c r="AI56" s="842">
        <f>'Г № 15'!BI56/1.2</f>
        <v>0</v>
      </c>
      <c r="AJ56" s="842">
        <f>'Г № 15'!BS56/1.2</f>
        <v>0</v>
      </c>
      <c r="AK56" s="842"/>
      <c r="AL56" s="842">
        <f t="shared" ref="AL56:AL58" si="66">SUM(AC56+AF56+AI56)</f>
        <v>121.55833333333334</v>
      </c>
      <c r="AM56" s="842">
        <f t="shared" si="65"/>
        <v>111.09083333333334</v>
      </c>
      <c r="AN56" s="846" t="s">
        <v>1769</v>
      </c>
    </row>
    <row r="57" spans="1:40" ht="33" customHeight="1" x14ac:dyDescent="0.25">
      <c r="A57" s="844" t="s">
        <v>179</v>
      </c>
      <c r="B57" s="845" t="s">
        <v>1700</v>
      </c>
      <c r="C57" s="839" t="s">
        <v>1824</v>
      </c>
      <c r="D57" s="861" t="s">
        <v>754</v>
      </c>
      <c r="E57" s="861">
        <f>'Г № 15'!E57</f>
        <v>2022</v>
      </c>
      <c r="F57" s="861">
        <f>'Г № 15'!F57</f>
        <v>2022</v>
      </c>
      <c r="G57" s="861">
        <f>'Г № 15'!G57</f>
        <v>2022</v>
      </c>
      <c r="H57" s="861"/>
      <c r="I57" s="862"/>
      <c r="J57" s="846">
        <f>'Г № 15'!O57/1.2</f>
        <v>0</v>
      </c>
      <c r="K57" s="846"/>
      <c r="L57" s="842"/>
      <c r="M57" s="842"/>
      <c r="N57" s="842"/>
      <c r="O57" s="842"/>
      <c r="P57" s="842">
        <f t="shared" si="64"/>
        <v>0</v>
      </c>
      <c r="Q57" s="842"/>
      <c r="R57" s="842"/>
      <c r="S57" s="842"/>
      <c r="T57" s="842"/>
      <c r="U57" s="941"/>
      <c r="V57" s="941"/>
      <c r="W57" s="941"/>
      <c r="X57" s="941"/>
      <c r="Y57" s="941"/>
      <c r="Z57" s="842">
        <f>'Г № 15'!T57/1.2</f>
        <v>6.666666666666667</v>
      </c>
      <c r="AA57" s="842">
        <f>'Г № 15'!U57/1.2</f>
        <v>0</v>
      </c>
      <c r="AB57" s="842">
        <f>'Г № 15'!Z57/1.2</f>
        <v>0</v>
      </c>
      <c r="AC57" s="842">
        <f>'Г № 15'!AE57/1.2</f>
        <v>0</v>
      </c>
      <c r="AD57" s="842">
        <f>'Г № 15'!AO57/1.2</f>
        <v>0</v>
      </c>
      <c r="AE57" s="842">
        <f>'Г № 15'!Z57/1.2</f>
        <v>0</v>
      </c>
      <c r="AF57" s="842">
        <f>'Г № 15'!AT57</f>
        <v>0</v>
      </c>
      <c r="AG57" s="842">
        <f>'Г № 15'!BD57/1.2</f>
        <v>0</v>
      </c>
      <c r="AH57" s="842"/>
      <c r="AI57" s="842">
        <f>'Г № 15'!BI57/1.2</f>
        <v>6.666666666666667</v>
      </c>
      <c r="AJ57" s="842">
        <f>'Г № 15'!BS57/1.2</f>
        <v>6.666666666666667</v>
      </c>
      <c r="AK57" s="842"/>
      <c r="AL57" s="842">
        <f t="shared" si="66"/>
        <v>6.666666666666667</v>
      </c>
      <c r="AM57" s="842">
        <f t="shared" si="65"/>
        <v>6.666666666666667</v>
      </c>
      <c r="AN57" s="846" t="s">
        <v>1818</v>
      </c>
    </row>
    <row r="58" spans="1:40" ht="33" customHeight="1" x14ac:dyDescent="0.25">
      <c r="A58" s="844" t="s">
        <v>179</v>
      </c>
      <c r="B58" s="845" t="s">
        <v>1701</v>
      </c>
      <c r="C58" s="839" t="s">
        <v>1825</v>
      </c>
      <c r="D58" s="861" t="s">
        <v>754</v>
      </c>
      <c r="E58" s="861">
        <f>'Г № 15'!E58</f>
        <v>2022</v>
      </c>
      <c r="F58" s="861">
        <f>'Г № 15'!F58</f>
        <v>2022</v>
      </c>
      <c r="G58" s="861">
        <f>'Г № 15'!G58</f>
        <v>2022</v>
      </c>
      <c r="H58" s="861"/>
      <c r="I58" s="862"/>
      <c r="J58" s="846">
        <f>'Г № 15'!O58/1.2</f>
        <v>0</v>
      </c>
      <c r="K58" s="846"/>
      <c r="L58" s="842"/>
      <c r="M58" s="842"/>
      <c r="N58" s="842"/>
      <c r="O58" s="842"/>
      <c r="P58" s="842">
        <f t="shared" si="64"/>
        <v>0</v>
      </c>
      <c r="Q58" s="842"/>
      <c r="R58" s="842"/>
      <c r="S58" s="842"/>
      <c r="T58" s="842"/>
      <c r="U58" s="941"/>
      <c r="V58" s="941"/>
      <c r="W58" s="941"/>
      <c r="X58" s="941"/>
      <c r="Y58" s="941"/>
      <c r="Z58" s="842">
        <f>'Г № 15'!T58/1.2</f>
        <v>0.91666666666666674</v>
      </c>
      <c r="AA58" s="842">
        <f>'Г № 15'!U58/1.2</f>
        <v>0</v>
      </c>
      <c r="AB58" s="842">
        <f>'Г № 15'!Z58/1.2</f>
        <v>0</v>
      </c>
      <c r="AC58" s="842">
        <f>'Г № 15'!AE58/1.2</f>
        <v>0</v>
      </c>
      <c r="AD58" s="842">
        <f>'Г № 15'!AO58/1.2</f>
        <v>0</v>
      </c>
      <c r="AE58" s="842">
        <f>'Г № 15'!Z58/1.2</f>
        <v>0</v>
      </c>
      <c r="AF58" s="842">
        <f>'Г № 15'!AT58</f>
        <v>0</v>
      </c>
      <c r="AG58" s="842">
        <f>'Г № 15'!BD58/1.2</f>
        <v>0</v>
      </c>
      <c r="AH58" s="842"/>
      <c r="AI58" s="842">
        <f>'Г № 15'!BI58/1.2</f>
        <v>0.91666666666666674</v>
      </c>
      <c r="AJ58" s="842">
        <f>'Г № 15'!BS58/1.2</f>
        <v>0.91666666666666674</v>
      </c>
      <c r="AK58" s="842"/>
      <c r="AL58" s="842">
        <f t="shared" si="66"/>
        <v>0.91666666666666674</v>
      </c>
      <c r="AM58" s="842">
        <f t="shared" si="65"/>
        <v>0.91666666666666674</v>
      </c>
      <c r="AN58" s="846" t="s">
        <v>1818</v>
      </c>
    </row>
    <row r="59" spans="1:40" s="860" customFormat="1" ht="42" customHeight="1" x14ac:dyDescent="0.25">
      <c r="A59" s="833" t="s">
        <v>181</v>
      </c>
      <c r="B59" s="834" t="s">
        <v>1037</v>
      </c>
      <c r="C59" s="835" t="s">
        <v>93</v>
      </c>
      <c r="D59" s="858"/>
      <c r="E59" s="858"/>
      <c r="F59" s="858"/>
      <c r="G59" s="858"/>
      <c r="H59" s="858"/>
      <c r="I59" s="858"/>
      <c r="J59" s="864"/>
      <c r="K59" s="864"/>
      <c r="L59" s="864"/>
      <c r="M59" s="864"/>
      <c r="N59" s="864"/>
      <c r="O59" s="864"/>
      <c r="P59" s="858"/>
      <c r="Q59" s="858"/>
      <c r="R59" s="858"/>
      <c r="S59" s="858"/>
      <c r="T59" s="858"/>
      <c r="U59" s="858"/>
      <c r="V59" s="858"/>
      <c r="W59" s="858"/>
      <c r="X59" s="858"/>
      <c r="Y59" s="858"/>
      <c r="Z59" s="858"/>
      <c r="AA59" s="858"/>
      <c r="AB59" s="858"/>
      <c r="AC59" s="858"/>
      <c r="AD59" s="858"/>
      <c r="AE59" s="858"/>
      <c r="AF59" s="858"/>
      <c r="AG59" s="858"/>
      <c r="AH59" s="858"/>
      <c r="AI59" s="858"/>
      <c r="AJ59" s="858"/>
      <c r="AK59" s="858"/>
      <c r="AL59" s="858"/>
      <c r="AM59" s="858"/>
      <c r="AN59" s="858"/>
    </row>
    <row r="60" spans="1:40" s="860" customFormat="1" ht="42" customHeight="1" x14ac:dyDescent="0.25">
      <c r="A60" s="833" t="s">
        <v>1038</v>
      </c>
      <c r="B60" s="834" t="s">
        <v>1039</v>
      </c>
      <c r="C60" s="835" t="s">
        <v>93</v>
      </c>
      <c r="D60" s="858"/>
      <c r="E60" s="858"/>
      <c r="F60" s="858"/>
      <c r="G60" s="858"/>
      <c r="H60" s="858"/>
      <c r="I60" s="858"/>
      <c r="J60" s="858"/>
      <c r="K60" s="858"/>
      <c r="L60" s="858"/>
      <c r="M60" s="858"/>
      <c r="N60" s="858"/>
      <c r="O60" s="858"/>
      <c r="P60" s="858"/>
      <c r="Q60" s="858"/>
      <c r="R60" s="858"/>
      <c r="S60" s="858"/>
      <c r="T60" s="858"/>
      <c r="U60" s="858"/>
      <c r="V60" s="858"/>
      <c r="W60" s="858"/>
      <c r="X60" s="858"/>
      <c r="Y60" s="858"/>
      <c r="Z60" s="858"/>
      <c r="AA60" s="858"/>
      <c r="AB60" s="858"/>
      <c r="AC60" s="858"/>
      <c r="AD60" s="858"/>
      <c r="AE60" s="858"/>
      <c r="AF60" s="858"/>
      <c r="AG60" s="858"/>
      <c r="AH60" s="858"/>
      <c r="AI60" s="858"/>
      <c r="AJ60" s="858"/>
      <c r="AK60" s="858"/>
      <c r="AL60" s="858"/>
      <c r="AM60" s="858"/>
      <c r="AN60" s="858"/>
    </row>
    <row r="61" spans="1:40" s="860" customFormat="1" ht="42" customHeight="1" x14ac:dyDescent="0.25">
      <c r="A61" s="833" t="s">
        <v>1040</v>
      </c>
      <c r="B61" s="834" t="s">
        <v>176</v>
      </c>
      <c r="C61" s="835" t="s">
        <v>93</v>
      </c>
      <c r="D61" s="858"/>
      <c r="E61" s="858"/>
      <c r="F61" s="858"/>
      <c r="G61" s="858"/>
      <c r="H61" s="858"/>
      <c r="I61" s="837">
        <f>SUBTOTAL(9,I62)</f>
        <v>0</v>
      </c>
      <c r="J61" s="837">
        <f t="shared" ref="J61:AB61" si="67">SUBTOTAL(9,J62)</f>
        <v>0</v>
      </c>
      <c r="K61" s="837">
        <f t="shared" si="67"/>
        <v>0.39166666666666666</v>
      </c>
      <c r="L61" s="837">
        <f t="shared" si="67"/>
        <v>0</v>
      </c>
      <c r="M61" s="837">
        <f t="shared" si="67"/>
        <v>0.39166666666666666</v>
      </c>
      <c r="N61" s="837">
        <f t="shared" si="67"/>
        <v>0</v>
      </c>
      <c r="O61" s="837">
        <f t="shared" si="67"/>
        <v>0</v>
      </c>
      <c r="P61" s="837">
        <f t="shared" si="67"/>
        <v>0.39166666666666666</v>
      </c>
      <c r="Q61" s="837">
        <f t="shared" si="67"/>
        <v>0</v>
      </c>
      <c r="R61" s="837">
        <f t="shared" si="67"/>
        <v>0.39166666666666666</v>
      </c>
      <c r="S61" s="837">
        <f t="shared" si="67"/>
        <v>0</v>
      </c>
      <c r="T61" s="837">
        <f t="shared" si="67"/>
        <v>0</v>
      </c>
      <c r="U61" s="837">
        <f t="shared" si="67"/>
        <v>0</v>
      </c>
      <c r="V61" s="837">
        <f t="shared" si="67"/>
        <v>0</v>
      </c>
      <c r="W61" s="837">
        <f t="shared" si="67"/>
        <v>0</v>
      </c>
      <c r="X61" s="837">
        <f t="shared" si="67"/>
        <v>0</v>
      </c>
      <c r="Y61" s="837">
        <f t="shared" si="67"/>
        <v>0</v>
      </c>
      <c r="Z61" s="837">
        <f t="shared" si="67"/>
        <v>0.39166666666666666</v>
      </c>
      <c r="AA61" s="837">
        <f t="shared" si="67"/>
        <v>0</v>
      </c>
      <c r="AB61" s="837">
        <f t="shared" si="67"/>
        <v>0</v>
      </c>
      <c r="AC61" s="837">
        <f t="shared" ref="AC61:AM61" si="68">SUBTOTAL(9,AC62)</f>
        <v>0</v>
      </c>
      <c r="AD61" s="837">
        <f t="shared" si="68"/>
        <v>0</v>
      </c>
      <c r="AE61" s="837">
        <f t="shared" si="68"/>
        <v>0</v>
      </c>
      <c r="AF61" s="837">
        <f t="shared" si="68"/>
        <v>0.39166666666666666</v>
      </c>
      <c r="AG61" s="837">
        <f t="shared" si="68"/>
        <v>0.39166666666666666</v>
      </c>
      <c r="AH61" s="837">
        <f t="shared" si="68"/>
        <v>0</v>
      </c>
      <c r="AI61" s="837">
        <f t="shared" si="68"/>
        <v>0</v>
      </c>
      <c r="AJ61" s="837">
        <f t="shared" si="68"/>
        <v>0</v>
      </c>
      <c r="AK61" s="837">
        <f t="shared" si="68"/>
        <v>0</v>
      </c>
      <c r="AL61" s="837">
        <f t="shared" si="68"/>
        <v>0.39166666666666666</v>
      </c>
      <c r="AM61" s="837">
        <f t="shared" si="68"/>
        <v>0.39166666666666666</v>
      </c>
      <c r="AN61" s="858"/>
    </row>
    <row r="62" spans="1:40" s="860" customFormat="1" ht="33" customHeight="1" x14ac:dyDescent="0.25">
      <c r="A62" s="76" t="s">
        <v>1040</v>
      </c>
      <c r="B62" s="628" t="s">
        <v>1702</v>
      </c>
      <c r="C62" s="930" t="s">
        <v>1826</v>
      </c>
      <c r="D62" s="933" t="s">
        <v>754</v>
      </c>
      <c r="E62" s="933">
        <f>'Г № 15'!E62</f>
        <v>2021</v>
      </c>
      <c r="F62" s="933">
        <f>'Г № 15'!F62</f>
        <v>2021</v>
      </c>
      <c r="G62" s="933">
        <f>'Г № 15'!G62</f>
        <v>2021</v>
      </c>
      <c r="H62" s="863"/>
      <c r="I62" s="863"/>
      <c r="J62" s="842">
        <v>0</v>
      </c>
      <c r="K62" s="842">
        <f t="shared" ref="K62" si="69">SUM(L62:O62)</f>
        <v>0.39166666666666666</v>
      </c>
      <c r="L62" s="842"/>
      <c r="M62" s="842">
        <f>'Г № 15'!P62/1.2</f>
        <v>0.39166666666666666</v>
      </c>
      <c r="N62" s="842"/>
      <c r="O62" s="842"/>
      <c r="P62" s="842">
        <f t="shared" ref="P62" si="70">SUM(Q62:T62)</f>
        <v>0.39166666666666666</v>
      </c>
      <c r="Q62" s="842"/>
      <c r="R62" s="842">
        <f>'Г № 15'!Q62/1.2</f>
        <v>0.39166666666666666</v>
      </c>
      <c r="S62" s="842"/>
      <c r="T62" s="842"/>
      <c r="U62" s="842"/>
      <c r="V62" s="842"/>
      <c r="W62" s="863"/>
      <c r="X62" s="941"/>
      <c r="Y62" s="941"/>
      <c r="Z62" s="842">
        <f>'Г № 15'!T62/1.2</f>
        <v>0.39166666666666666</v>
      </c>
      <c r="AA62" s="842"/>
      <c r="AB62" s="842"/>
      <c r="AC62" s="842">
        <f>'Г № 15'!AE62/1.2</f>
        <v>0</v>
      </c>
      <c r="AD62" s="842">
        <f>'Г № 15'!AO62/1.2</f>
        <v>0</v>
      </c>
      <c r="AE62" s="842"/>
      <c r="AF62" s="842">
        <f>'Г № 15'!AT62/1.2</f>
        <v>0.39166666666666666</v>
      </c>
      <c r="AG62" s="842">
        <f>'Г № 15'!BD62/1.2</f>
        <v>0.39166666666666666</v>
      </c>
      <c r="AH62" s="842"/>
      <c r="AI62" s="842">
        <f>'Г № 15'!BI62</f>
        <v>0</v>
      </c>
      <c r="AJ62" s="842">
        <f>'Г № 15'!BS62/1.2</f>
        <v>0</v>
      </c>
      <c r="AK62" s="842"/>
      <c r="AL62" s="842">
        <f t="shared" ref="AL62" si="71">SUM(AC62+AF62+AI62)</f>
        <v>0.39166666666666666</v>
      </c>
      <c r="AM62" s="842">
        <f t="shared" ref="AM62" si="72">SUM(AD62+AG62+AJ62)</f>
        <v>0.39166666666666666</v>
      </c>
      <c r="AN62" s="846" t="s">
        <v>1818</v>
      </c>
    </row>
    <row r="63" spans="1:40" s="857" customFormat="1" ht="48" customHeight="1" x14ac:dyDescent="0.25">
      <c r="A63" s="827" t="s">
        <v>183</v>
      </c>
      <c r="B63" s="828" t="s">
        <v>1041</v>
      </c>
      <c r="C63" s="829" t="s">
        <v>93</v>
      </c>
      <c r="D63" s="856"/>
      <c r="E63" s="856"/>
      <c r="F63" s="856"/>
      <c r="G63" s="856"/>
      <c r="H63" s="831">
        <f>SUBTOTAL(9,H64:H69)</f>
        <v>0</v>
      </c>
      <c r="I63" s="831">
        <f t="shared" ref="I63:AN63" si="73">SUBTOTAL(9,I64:I69)</f>
        <v>0</v>
      </c>
      <c r="J63" s="831">
        <f t="shared" si="73"/>
        <v>0</v>
      </c>
      <c r="K63" s="831">
        <f t="shared" si="73"/>
        <v>0</v>
      </c>
      <c r="L63" s="831">
        <f t="shared" si="73"/>
        <v>0</v>
      </c>
      <c r="M63" s="831">
        <f t="shared" si="73"/>
        <v>0</v>
      </c>
      <c r="N63" s="831">
        <f t="shared" si="73"/>
        <v>0</v>
      </c>
      <c r="O63" s="831">
        <f t="shared" si="73"/>
        <v>0</v>
      </c>
      <c r="P63" s="831">
        <f t="shared" si="73"/>
        <v>0</v>
      </c>
      <c r="Q63" s="831">
        <f t="shared" si="73"/>
        <v>0</v>
      </c>
      <c r="R63" s="831">
        <f t="shared" si="73"/>
        <v>0</v>
      </c>
      <c r="S63" s="831">
        <f t="shared" si="73"/>
        <v>0</v>
      </c>
      <c r="T63" s="831">
        <f t="shared" si="73"/>
        <v>0</v>
      </c>
      <c r="U63" s="831">
        <f t="shared" si="73"/>
        <v>0</v>
      </c>
      <c r="V63" s="831">
        <f t="shared" si="73"/>
        <v>0</v>
      </c>
      <c r="W63" s="831">
        <f t="shared" si="73"/>
        <v>0</v>
      </c>
      <c r="X63" s="831">
        <f t="shared" si="73"/>
        <v>0</v>
      </c>
      <c r="Y63" s="831">
        <f t="shared" si="73"/>
        <v>0</v>
      </c>
      <c r="Z63" s="831">
        <f t="shared" si="73"/>
        <v>0</v>
      </c>
      <c r="AA63" s="831">
        <f t="shared" si="73"/>
        <v>0</v>
      </c>
      <c r="AB63" s="831">
        <f t="shared" si="73"/>
        <v>0</v>
      </c>
      <c r="AC63" s="831">
        <f t="shared" si="73"/>
        <v>0</v>
      </c>
      <c r="AD63" s="831">
        <f t="shared" si="73"/>
        <v>0</v>
      </c>
      <c r="AE63" s="831">
        <f t="shared" si="73"/>
        <v>0</v>
      </c>
      <c r="AF63" s="831">
        <f t="shared" si="73"/>
        <v>0</v>
      </c>
      <c r="AG63" s="831">
        <f t="shared" si="73"/>
        <v>0</v>
      </c>
      <c r="AH63" s="831">
        <f t="shared" si="73"/>
        <v>0</v>
      </c>
      <c r="AI63" s="831">
        <f t="shared" si="73"/>
        <v>0</v>
      </c>
      <c r="AJ63" s="831">
        <f t="shared" si="73"/>
        <v>0</v>
      </c>
      <c r="AK63" s="831">
        <f t="shared" si="73"/>
        <v>0</v>
      </c>
      <c r="AL63" s="831">
        <f t="shared" si="73"/>
        <v>0</v>
      </c>
      <c r="AM63" s="831">
        <f t="shared" si="73"/>
        <v>0</v>
      </c>
      <c r="AN63" s="831">
        <f t="shared" si="73"/>
        <v>0</v>
      </c>
    </row>
    <row r="64" spans="1:40" s="860" customFormat="1" ht="42" customHeight="1" x14ac:dyDescent="0.25">
      <c r="A64" s="833" t="s">
        <v>1042</v>
      </c>
      <c r="B64" s="834" t="s">
        <v>1043</v>
      </c>
      <c r="C64" s="835" t="s">
        <v>93</v>
      </c>
      <c r="D64" s="858"/>
      <c r="E64" s="858"/>
      <c r="F64" s="858"/>
      <c r="G64" s="858"/>
      <c r="H64" s="858"/>
      <c r="I64" s="858"/>
      <c r="J64" s="858"/>
      <c r="K64" s="858"/>
      <c r="L64" s="858"/>
      <c r="M64" s="858"/>
      <c r="N64" s="858"/>
      <c r="O64" s="858"/>
      <c r="P64" s="858"/>
      <c r="Q64" s="858"/>
      <c r="R64" s="858"/>
      <c r="S64" s="858"/>
      <c r="T64" s="858"/>
      <c r="U64" s="858"/>
      <c r="V64" s="858"/>
      <c r="W64" s="858"/>
      <c r="X64" s="858"/>
      <c r="Y64" s="858"/>
      <c r="Z64" s="858"/>
      <c r="AA64" s="858"/>
      <c r="AB64" s="858"/>
      <c r="AC64" s="858"/>
      <c r="AD64" s="858"/>
      <c r="AE64" s="858"/>
      <c r="AF64" s="858"/>
      <c r="AG64" s="858"/>
      <c r="AH64" s="858"/>
      <c r="AI64" s="858"/>
      <c r="AJ64" s="858"/>
      <c r="AK64" s="858"/>
      <c r="AL64" s="858"/>
      <c r="AM64" s="858"/>
      <c r="AN64" s="858"/>
    </row>
    <row r="65" spans="1:40" s="860" customFormat="1" ht="42" customHeight="1" x14ac:dyDescent="0.25">
      <c r="A65" s="833" t="s">
        <v>1044</v>
      </c>
      <c r="B65" s="834" t="s">
        <v>1045</v>
      </c>
      <c r="C65" s="835" t="s">
        <v>93</v>
      </c>
      <c r="D65" s="858"/>
      <c r="E65" s="858"/>
      <c r="F65" s="858"/>
      <c r="G65" s="858"/>
      <c r="H65" s="858"/>
      <c r="I65" s="858"/>
      <c r="J65" s="858"/>
      <c r="K65" s="858"/>
      <c r="L65" s="858"/>
      <c r="M65" s="858"/>
      <c r="N65" s="858"/>
      <c r="O65" s="858"/>
      <c r="P65" s="858"/>
      <c r="Q65" s="858"/>
      <c r="R65" s="858"/>
      <c r="S65" s="858"/>
      <c r="T65" s="858"/>
      <c r="U65" s="858"/>
      <c r="V65" s="858"/>
      <c r="W65" s="858"/>
      <c r="X65" s="858"/>
      <c r="Y65" s="858"/>
      <c r="Z65" s="858"/>
      <c r="AA65" s="858"/>
      <c r="AB65" s="858"/>
      <c r="AC65" s="858"/>
      <c r="AD65" s="858"/>
      <c r="AE65" s="858"/>
      <c r="AF65" s="858"/>
      <c r="AG65" s="858"/>
      <c r="AH65" s="858"/>
      <c r="AI65" s="858"/>
      <c r="AJ65" s="858"/>
      <c r="AK65" s="858"/>
      <c r="AL65" s="858"/>
      <c r="AM65" s="858"/>
      <c r="AN65" s="858"/>
    </row>
    <row r="66" spans="1:40" s="860" customFormat="1" ht="42" customHeight="1" x14ac:dyDescent="0.25">
      <c r="A66" s="833" t="s">
        <v>1046</v>
      </c>
      <c r="B66" s="834" t="s">
        <v>1047</v>
      </c>
      <c r="C66" s="835" t="s">
        <v>93</v>
      </c>
      <c r="D66" s="858"/>
      <c r="E66" s="858"/>
      <c r="F66" s="858"/>
      <c r="G66" s="858"/>
      <c r="H66" s="858"/>
      <c r="I66" s="858"/>
      <c r="J66" s="858"/>
      <c r="K66" s="858"/>
      <c r="L66" s="858"/>
      <c r="M66" s="858"/>
      <c r="N66" s="858"/>
      <c r="O66" s="858"/>
      <c r="P66" s="858"/>
      <c r="Q66" s="858"/>
      <c r="R66" s="858"/>
      <c r="S66" s="858"/>
      <c r="T66" s="858"/>
      <c r="U66" s="858"/>
      <c r="V66" s="858"/>
      <c r="W66" s="858"/>
      <c r="X66" s="858"/>
      <c r="Y66" s="858"/>
      <c r="Z66" s="858"/>
      <c r="AA66" s="858"/>
      <c r="AB66" s="858"/>
      <c r="AC66" s="858"/>
      <c r="AD66" s="858"/>
      <c r="AE66" s="858"/>
      <c r="AF66" s="858"/>
      <c r="AG66" s="858"/>
      <c r="AH66" s="858"/>
      <c r="AI66" s="858"/>
      <c r="AJ66" s="858"/>
      <c r="AK66" s="858"/>
      <c r="AL66" s="858"/>
      <c r="AM66" s="858"/>
      <c r="AN66" s="858"/>
    </row>
    <row r="67" spans="1:40" s="860" customFormat="1" ht="42" customHeight="1" x14ac:dyDescent="0.25">
      <c r="A67" s="833" t="s">
        <v>1048</v>
      </c>
      <c r="B67" s="834" t="s">
        <v>1043</v>
      </c>
      <c r="C67" s="835" t="s">
        <v>93</v>
      </c>
      <c r="D67" s="858"/>
      <c r="E67" s="858"/>
      <c r="F67" s="858"/>
      <c r="G67" s="858"/>
      <c r="H67" s="858"/>
      <c r="I67" s="858"/>
      <c r="J67" s="858"/>
      <c r="K67" s="858"/>
      <c r="L67" s="858"/>
      <c r="M67" s="858"/>
      <c r="N67" s="858"/>
      <c r="O67" s="858"/>
      <c r="P67" s="858"/>
      <c r="Q67" s="858"/>
      <c r="R67" s="858"/>
      <c r="S67" s="858"/>
      <c r="T67" s="858"/>
      <c r="U67" s="858"/>
      <c r="V67" s="858"/>
      <c r="W67" s="858"/>
      <c r="X67" s="858"/>
      <c r="Y67" s="858"/>
      <c r="Z67" s="858"/>
      <c r="AA67" s="858"/>
      <c r="AB67" s="858"/>
      <c r="AC67" s="858"/>
      <c r="AD67" s="858"/>
      <c r="AE67" s="858"/>
      <c r="AF67" s="858"/>
      <c r="AG67" s="858"/>
      <c r="AH67" s="858"/>
      <c r="AI67" s="858"/>
      <c r="AJ67" s="858"/>
      <c r="AK67" s="858"/>
      <c r="AL67" s="858"/>
      <c r="AM67" s="858"/>
      <c r="AN67" s="858"/>
    </row>
    <row r="68" spans="1:40" s="860" customFormat="1" ht="42" customHeight="1" x14ac:dyDescent="0.25">
      <c r="A68" s="833" t="s">
        <v>1049</v>
      </c>
      <c r="B68" s="834" t="s">
        <v>1045</v>
      </c>
      <c r="C68" s="835" t="s">
        <v>93</v>
      </c>
      <c r="D68" s="858"/>
      <c r="E68" s="858"/>
      <c r="F68" s="858"/>
      <c r="G68" s="858"/>
      <c r="H68" s="858"/>
      <c r="I68" s="858"/>
      <c r="J68" s="858"/>
      <c r="K68" s="858"/>
      <c r="L68" s="858"/>
      <c r="M68" s="858"/>
      <c r="N68" s="858"/>
      <c r="O68" s="858"/>
      <c r="P68" s="858"/>
      <c r="Q68" s="858"/>
      <c r="R68" s="858"/>
      <c r="S68" s="858"/>
      <c r="T68" s="858"/>
      <c r="U68" s="858"/>
      <c r="V68" s="858"/>
      <c r="W68" s="858"/>
      <c r="X68" s="858"/>
      <c r="Y68" s="858"/>
      <c r="Z68" s="858"/>
      <c r="AA68" s="858"/>
      <c r="AB68" s="858"/>
      <c r="AC68" s="858"/>
      <c r="AD68" s="858"/>
      <c r="AE68" s="858"/>
      <c r="AF68" s="858"/>
      <c r="AG68" s="858"/>
      <c r="AH68" s="858"/>
      <c r="AI68" s="858"/>
      <c r="AJ68" s="858"/>
      <c r="AK68" s="858"/>
      <c r="AL68" s="858"/>
      <c r="AM68" s="858"/>
      <c r="AN68" s="858"/>
    </row>
    <row r="69" spans="1:40" s="860" customFormat="1" ht="42" customHeight="1" x14ac:dyDescent="0.25">
      <c r="A69" s="833" t="s">
        <v>1050</v>
      </c>
      <c r="B69" s="834" t="s">
        <v>1047</v>
      </c>
      <c r="C69" s="835" t="s">
        <v>93</v>
      </c>
      <c r="D69" s="858"/>
      <c r="E69" s="858"/>
      <c r="F69" s="858"/>
      <c r="G69" s="858"/>
      <c r="H69" s="858"/>
      <c r="I69" s="858"/>
      <c r="J69" s="858"/>
      <c r="K69" s="858"/>
      <c r="L69" s="858"/>
      <c r="M69" s="858"/>
      <c r="N69" s="858"/>
      <c r="O69" s="858"/>
      <c r="P69" s="858"/>
      <c r="Q69" s="858"/>
      <c r="R69" s="858"/>
      <c r="S69" s="858"/>
      <c r="T69" s="858"/>
      <c r="U69" s="858"/>
      <c r="V69" s="858"/>
      <c r="W69" s="858"/>
      <c r="X69" s="858"/>
      <c r="Y69" s="858"/>
      <c r="Z69" s="858"/>
      <c r="AA69" s="858"/>
      <c r="AB69" s="858"/>
      <c r="AC69" s="858"/>
      <c r="AD69" s="858"/>
      <c r="AE69" s="858"/>
      <c r="AF69" s="858"/>
      <c r="AG69" s="858"/>
      <c r="AH69" s="858"/>
      <c r="AI69" s="858"/>
      <c r="AJ69" s="858"/>
      <c r="AK69" s="858"/>
      <c r="AL69" s="858"/>
      <c r="AM69" s="858"/>
      <c r="AN69" s="858"/>
    </row>
    <row r="70" spans="1:40" s="857" customFormat="1" ht="48" customHeight="1" x14ac:dyDescent="0.25">
      <c r="A70" s="827" t="s">
        <v>185</v>
      </c>
      <c r="B70" s="828" t="s">
        <v>1051</v>
      </c>
      <c r="C70" s="829" t="s">
        <v>93</v>
      </c>
      <c r="D70" s="856"/>
      <c r="E70" s="856"/>
      <c r="F70" s="856"/>
      <c r="G70" s="856"/>
      <c r="H70" s="831">
        <f>SUBTOTAL(9,H71:H77)</f>
        <v>34.435833333333335</v>
      </c>
      <c r="I70" s="831">
        <f t="shared" ref="I70:AN70" si="74">SUBTOTAL(9,I71:I77)</f>
        <v>27.804166666666671</v>
      </c>
      <c r="J70" s="831">
        <f t="shared" si="74"/>
        <v>28.085833333333337</v>
      </c>
      <c r="K70" s="831">
        <f t="shared" si="74"/>
        <v>4.8</v>
      </c>
      <c r="L70" s="831">
        <f t="shared" si="74"/>
        <v>3.8</v>
      </c>
      <c r="M70" s="831">
        <f t="shared" si="74"/>
        <v>0.3</v>
      </c>
      <c r="N70" s="831">
        <f t="shared" si="74"/>
        <v>0.7</v>
      </c>
      <c r="O70" s="831">
        <f t="shared" si="74"/>
        <v>0</v>
      </c>
      <c r="P70" s="831">
        <f t="shared" si="74"/>
        <v>31.937500000000004</v>
      </c>
      <c r="Q70" s="831">
        <f t="shared" si="74"/>
        <v>0</v>
      </c>
      <c r="R70" s="831">
        <f t="shared" si="74"/>
        <v>31.937500000000004</v>
      </c>
      <c r="S70" s="831">
        <f t="shared" si="74"/>
        <v>0</v>
      </c>
      <c r="T70" s="831">
        <f t="shared" si="74"/>
        <v>0</v>
      </c>
      <c r="U70" s="831">
        <f t="shared" si="74"/>
        <v>0</v>
      </c>
      <c r="V70" s="831">
        <f t="shared" si="74"/>
        <v>0</v>
      </c>
      <c r="W70" s="831">
        <f t="shared" si="74"/>
        <v>0</v>
      </c>
      <c r="X70" s="831">
        <f t="shared" si="74"/>
        <v>0</v>
      </c>
      <c r="Y70" s="831">
        <f t="shared" si="74"/>
        <v>0</v>
      </c>
      <c r="Z70" s="831">
        <f>SUBTOTAL(9,Z71:Z80)</f>
        <v>8.3416666666666668</v>
      </c>
      <c r="AA70" s="831">
        <f t="shared" ref="AA70:AM70" si="75">SUBTOTAL(9,AA71:AA80)</f>
        <v>2.5</v>
      </c>
      <c r="AB70" s="831">
        <f t="shared" si="75"/>
        <v>12.456</v>
      </c>
      <c r="AC70" s="831">
        <f t="shared" si="75"/>
        <v>3.1666666666666665</v>
      </c>
      <c r="AD70" s="831">
        <f t="shared" si="75"/>
        <v>3.1666666666666665</v>
      </c>
      <c r="AE70" s="831">
        <f t="shared" si="75"/>
        <v>0</v>
      </c>
      <c r="AF70" s="831">
        <f t="shared" si="75"/>
        <v>5.833333333333333</v>
      </c>
      <c r="AG70" s="831">
        <f t="shared" si="75"/>
        <v>8.3000000000000007</v>
      </c>
      <c r="AH70" s="831">
        <f t="shared" si="75"/>
        <v>0</v>
      </c>
      <c r="AI70" s="831">
        <f t="shared" si="75"/>
        <v>0</v>
      </c>
      <c r="AJ70" s="831">
        <f t="shared" si="75"/>
        <v>0</v>
      </c>
      <c r="AK70" s="831">
        <f t="shared" si="75"/>
        <v>0</v>
      </c>
      <c r="AL70" s="831">
        <f t="shared" si="75"/>
        <v>9</v>
      </c>
      <c r="AM70" s="831">
        <f t="shared" si="75"/>
        <v>11.466666666666667</v>
      </c>
      <c r="AN70" s="831">
        <f t="shared" si="74"/>
        <v>0</v>
      </c>
    </row>
    <row r="71" spans="1:40" s="860" customFormat="1" ht="42" customHeight="1" x14ac:dyDescent="0.25">
      <c r="A71" s="833" t="s">
        <v>1052</v>
      </c>
      <c r="B71" s="834" t="s">
        <v>1053</v>
      </c>
      <c r="C71" s="835" t="s">
        <v>93</v>
      </c>
      <c r="D71" s="858"/>
      <c r="E71" s="858"/>
      <c r="F71" s="858"/>
      <c r="G71" s="858"/>
      <c r="H71" s="858"/>
      <c r="I71" s="858"/>
      <c r="J71" s="858"/>
      <c r="K71" s="858"/>
      <c r="L71" s="858"/>
      <c r="M71" s="858"/>
      <c r="N71" s="858"/>
      <c r="O71" s="858"/>
      <c r="P71" s="858"/>
      <c r="Q71" s="858"/>
      <c r="R71" s="858"/>
      <c r="S71" s="858"/>
      <c r="T71" s="858"/>
      <c r="U71" s="858"/>
      <c r="V71" s="858"/>
      <c r="W71" s="858"/>
      <c r="X71" s="858"/>
      <c r="Y71" s="858"/>
      <c r="Z71" s="858"/>
      <c r="AA71" s="858"/>
      <c r="AB71" s="858"/>
      <c r="AC71" s="858"/>
      <c r="AD71" s="858"/>
      <c r="AE71" s="858"/>
      <c r="AF71" s="858"/>
      <c r="AG71" s="858"/>
      <c r="AH71" s="858"/>
      <c r="AI71" s="858"/>
      <c r="AJ71" s="858"/>
      <c r="AK71" s="858"/>
      <c r="AL71" s="858"/>
      <c r="AM71" s="858"/>
      <c r="AN71" s="858"/>
    </row>
    <row r="72" spans="1:40" s="812" customFormat="1" ht="33" customHeight="1" x14ac:dyDescent="0.25">
      <c r="A72" s="76" t="s">
        <v>1052</v>
      </c>
      <c r="B72" s="845" t="s">
        <v>1758</v>
      </c>
      <c r="C72" s="839" t="s">
        <v>1782</v>
      </c>
      <c r="D72" s="1003" t="s">
        <v>754</v>
      </c>
      <c r="E72" s="1003">
        <f>'Г № 15'!E72</f>
        <v>2014</v>
      </c>
      <c r="F72" s="1003">
        <f>'Г № 15'!F72</f>
        <v>2019</v>
      </c>
      <c r="G72" s="1003">
        <f>'Г № 15'!G72</f>
        <v>2020</v>
      </c>
      <c r="H72" s="842">
        <f>'Г № 15'!I72/1.2</f>
        <v>34.435833333333335</v>
      </c>
      <c r="I72" s="842">
        <f>'Г № 15'!L72/1.2</f>
        <v>27.804166666666671</v>
      </c>
      <c r="J72" s="842">
        <f>'Г № 15'!O72/1.2</f>
        <v>28.085833333333337</v>
      </c>
      <c r="K72" s="863"/>
      <c r="L72" s="863"/>
      <c r="M72" s="863"/>
      <c r="N72" s="863"/>
      <c r="O72" s="863"/>
      <c r="P72" s="842">
        <f t="shared" ref="P72" si="76">SUM(Q72:T72)</f>
        <v>27.804166666666671</v>
      </c>
      <c r="Q72" s="863"/>
      <c r="R72" s="842">
        <f>'Г № 15'!Q72/1.2</f>
        <v>27.804166666666671</v>
      </c>
      <c r="S72" s="863"/>
      <c r="T72" s="863"/>
      <c r="U72" s="863"/>
      <c r="V72" s="863"/>
      <c r="W72" s="863"/>
      <c r="X72" s="863"/>
      <c r="Y72" s="863"/>
      <c r="Z72" s="863"/>
      <c r="AA72" s="863"/>
      <c r="AB72" s="842">
        <f>'Г № 15'!Z72</f>
        <v>12.456</v>
      </c>
      <c r="AC72" s="863"/>
      <c r="AD72" s="863"/>
      <c r="AE72" s="863"/>
      <c r="AF72" s="863"/>
      <c r="AG72" s="863"/>
      <c r="AH72" s="863"/>
      <c r="AI72" s="863"/>
      <c r="AJ72" s="863"/>
      <c r="AK72" s="863"/>
      <c r="AL72" s="863"/>
      <c r="AM72" s="863"/>
      <c r="AN72" s="842" t="s">
        <v>1827</v>
      </c>
    </row>
    <row r="73" spans="1:40" s="860" customFormat="1" ht="42" customHeight="1" x14ac:dyDescent="0.25">
      <c r="A73" s="833" t="s">
        <v>1054</v>
      </c>
      <c r="B73" s="834" t="s">
        <v>1055</v>
      </c>
      <c r="C73" s="835" t="s">
        <v>93</v>
      </c>
      <c r="D73" s="858"/>
      <c r="E73" s="858"/>
      <c r="F73" s="858"/>
      <c r="G73" s="858"/>
      <c r="H73" s="858"/>
      <c r="I73" s="858"/>
      <c r="J73" s="858"/>
      <c r="K73" s="858"/>
      <c r="L73" s="858"/>
      <c r="M73" s="858"/>
      <c r="N73" s="858"/>
      <c r="O73" s="858"/>
      <c r="P73" s="858"/>
      <c r="Q73" s="858"/>
      <c r="R73" s="858"/>
      <c r="S73" s="858"/>
      <c r="T73" s="858"/>
      <c r="U73" s="858"/>
      <c r="V73" s="858"/>
      <c r="W73" s="858"/>
      <c r="X73" s="858"/>
      <c r="Y73" s="858"/>
      <c r="Z73" s="858"/>
      <c r="AA73" s="858"/>
      <c r="AB73" s="858"/>
      <c r="AC73" s="858"/>
      <c r="AD73" s="858"/>
      <c r="AE73" s="858"/>
      <c r="AF73" s="858"/>
      <c r="AG73" s="858"/>
      <c r="AH73" s="858"/>
      <c r="AI73" s="858"/>
      <c r="AJ73" s="858"/>
      <c r="AK73" s="858"/>
      <c r="AL73" s="858"/>
      <c r="AM73" s="858"/>
      <c r="AN73" s="858"/>
    </row>
    <row r="74" spans="1:40" s="860" customFormat="1" ht="42" customHeight="1" x14ac:dyDescent="0.25">
      <c r="A74" s="833" t="s">
        <v>1056</v>
      </c>
      <c r="B74" s="834" t="s">
        <v>1057</v>
      </c>
      <c r="C74" s="835" t="s">
        <v>93</v>
      </c>
      <c r="D74" s="858"/>
      <c r="E74" s="858"/>
      <c r="F74" s="858"/>
      <c r="G74" s="858"/>
      <c r="H74" s="858"/>
      <c r="I74" s="858"/>
      <c r="J74" s="858"/>
      <c r="K74" s="858"/>
      <c r="L74" s="858"/>
      <c r="M74" s="858"/>
      <c r="N74" s="858"/>
      <c r="O74" s="858"/>
      <c r="P74" s="858"/>
      <c r="Q74" s="858"/>
      <c r="R74" s="858"/>
      <c r="S74" s="858"/>
      <c r="T74" s="858"/>
      <c r="U74" s="858"/>
      <c r="V74" s="858"/>
      <c r="W74" s="858"/>
      <c r="X74" s="858"/>
      <c r="Y74" s="858"/>
      <c r="Z74" s="858"/>
      <c r="AA74" s="858"/>
      <c r="AB74" s="858"/>
      <c r="AC74" s="858"/>
      <c r="AD74" s="858"/>
      <c r="AE74" s="858"/>
      <c r="AF74" s="858"/>
      <c r="AG74" s="858"/>
      <c r="AH74" s="858"/>
      <c r="AI74" s="858"/>
      <c r="AJ74" s="858"/>
      <c r="AK74" s="858"/>
      <c r="AL74" s="858"/>
      <c r="AM74" s="858"/>
      <c r="AN74" s="858"/>
    </row>
    <row r="75" spans="1:40" s="860" customFormat="1" ht="42" customHeight="1" x14ac:dyDescent="0.25">
      <c r="A75" s="833" t="s">
        <v>1058</v>
      </c>
      <c r="B75" s="834" t="s">
        <v>1059</v>
      </c>
      <c r="C75" s="835" t="s">
        <v>93</v>
      </c>
      <c r="D75" s="858"/>
      <c r="E75" s="858"/>
      <c r="F75" s="858"/>
      <c r="G75" s="858"/>
      <c r="H75" s="858"/>
      <c r="I75" s="858"/>
      <c r="J75" s="837">
        <f>SUBTOTAL(9,J76:J80)</f>
        <v>0</v>
      </c>
      <c r="K75" s="837">
        <f t="shared" ref="K75:AB75" si="77">SUBTOTAL(9,K76:K80)</f>
        <v>4.8</v>
      </c>
      <c r="L75" s="837">
        <f t="shared" si="77"/>
        <v>3.8</v>
      </c>
      <c r="M75" s="837">
        <f t="shared" si="77"/>
        <v>0.3</v>
      </c>
      <c r="N75" s="837">
        <f t="shared" si="77"/>
        <v>0.7</v>
      </c>
      <c r="O75" s="837">
        <f t="shared" si="77"/>
        <v>0</v>
      </c>
      <c r="P75" s="837">
        <f t="shared" si="77"/>
        <v>8.3416666666666668</v>
      </c>
      <c r="Q75" s="837">
        <f t="shared" si="77"/>
        <v>0</v>
      </c>
      <c r="R75" s="837">
        <f t="shared" si="77"/>
        <v>8.3416666666666668</v>
      </c>
      <c r="S75" s="837">
        <f t="shared" si="77"/>
        <v>0</v>
      </c>
      <c r="T75" s="837">
        <f t="shared" si="77"/>
        <v>0</v>
      </c>
      <c r="U75" s="837">
        <f t="shared" si="77"/>
        <v>0</v>
      </c>
      <c r="V75" s="837">
        <f t="shared" si="77"/>
        <v>0</v>
      </c>
      <c r="W75" s="837">
        <f t="shared" si="77"/>
        <v>0</v>
      </c>
      <c r="X75" s="837">
        <f t="shared" si="77"/>
        <v>0</v>
      </c>
      <c r="Y75" s="837">
        <f t="shared" si="77"/>
        <v>0</v>
      </c>
      <c r="Z75" s="837">
        <f t="shared" si="77"/>
        <v>8.3416666666666668</v>
      </c>
      <c r="AA75" s="837">
        <f t="shared" si="77"/>
        <v>2.5</v>
      </c>
      <c r="AB75" s="837">
        <f t="shared" si="77"/>
        <v>0</v>
      </c>
      <c r="AC75" s="837">
        <f t="shared" ref="AC75:AM75" si="78">SUBTOTAL(9,AC76:AC80)</f>
        <v>3.1666666666666665</v>
      </c>
      <c r="AD75" s="837">
        <f t="shared" si="78"/>
        <v>3.1666666666666665</v>
      </c>
      <c r="AE75" s="837">
        <f t="shared" si="78"/>
        <v>0</v>
      </c>
      <c r="AF75" s="837">
        <f t="shared" si="78"/>
        <v>5.833333333333333</v>
      </c>
      <c r="AG75" s="837">
        <f t="shared" si="78"/>
        <v>8.3000000000000007</v>
      </c>
      <c r="AH75" s="837">
        <f t="shared" si="78"/>
        <v>0</v>
      </c>
      <c r="AI75" s="837">
        <f t="shared" si="78"/>
        <v>0</v>
      </c>
      <c r="AJ75" s="837">
        <f t="shared" si="78"/>
        <v>0</v>
      </c>
      <c r="AK75" s="837">
        <f t="shared" si="78"/>
        <v>0</v>
      </c>
      <c r="AL75" s="837">
        <f t="shared" si="78"/>
        <v>9</v>
      </c>
      <c r="AM75" s="837">
        <f t="shared" si="78"/>
        <v>11.466666666666667</v>
      </c>
      <c r="AN75" s="836"/>
    </row>
    <row r="76" spans="1:40" ht="33" customHeight="1" x14ac:dyDescent="0.25">
      <c r="A76" s="76" t="s">
        <v>1058</v>
      </c>
      <c r="B76" s="628" t="s">
        <v>1060</v>
      </c>
      <c r="C76" s="839" t="s">
        <v>1828</v>
      </c>
      <c r="D76" s="861" t="str">
        <f>[19]Ф1!D70</f>
        <v>Н</v>
      </c>
      <c r="E76" s="1004">
        <f>'Г № 15'!E76</f>
        <v>2021</v>
      </c>
      <c r="F76" s="1004">
        <f>'Г № 15'!F76</f>
        <v>2021</v>
      </c>
      <c r="G76" s="1004">
        <f>'Г № 15'!G76</f>
        <v>2021</v>
      </c>
      <c r="H76" s="861"/>
      <c r="I76" s="862"/>
      <c r="J76" s="846">
        <v>0</v>
      </c>
      <c r="K76" s="846">
        <f>SUM(L76:O76)</f>
        <v>1</v>
      </c>
      <c r="L76" s="842"/>
      <c r="M76" s="842">
        <v>0.3</v>
      </c>
      <c r="N76" s="842">
        <v>0.7</v>
      </c>
      <c r="O76" s="842"/>
      <c r="P76" s="842">
        <f t="shared" ref="P76:P80" si="79">SUM(Q76:T76)</f>
        <v>2.3333333333333335</v>
      </c>
      <c r="Q76" s="842"/>
      <c r="R76" s="842">
        <f>'Г № 15'!T76/1.2</f>
        <v>2.3333333333333335</v>
      </c>
      <c r="S76" s="842"/>
      <c r="T76" s="842"/>
      <c r="U76" s="840"/>
      <c r="V76" s="840"/>
      <c r="W76" s="840"/>
      <c r="X76" s="840"/>
      <c r="Y76" s="840"/>
      <c r="Z76" s="842">
        <f>'Г № 15'!T76/1.2</f>
        <v>2.3333333333333335</v>
      </c>
      <c r="AA76" s="842">
        <f>'Г № 15'!U76/1.2</f>
        <v>0</v>
      </c>
      <c r="AB76" s="842">
        <f>'Г № 15'!Z76</f>
        <v>0</v>
      </c>
      <c r="AC76" s="842">
        <f>'Г № 15'!AE76/1.2</f>
        <v>0</v>
      </c>
      <c r="AD76" s="842">
        <f>'Г № 15'!AO76/1.2</f>
        <v>0</v>
      </c>
      <c r="AE76" s="842">
        <f>'Г № 15'!Z76/1.2</f>
        <v>0</v>
      </c>
      <c r="AF76" s="842">
        <f>'Г № 15'!AT76/1.2</f>
        <v>0.83333333333333337</v>
      </c>
      <c r="AG76" s="842">
        <f>'Г № 15'!BD76/1.2</f>
        <v>2.3333333333333335</v>
      </c>
      <c r="AH76" s="842"/>
      <c r="AI76" s="842">
        <f>'Г № 15'!BI76/1.2</f>
        <v>0</v>
      </c>
      <c r="AJ76" s="842">
        <f>'Г № 15'!BS76/1.2</f>
        <v>0</v>
      </c>
      <c r="AK76" s="842"/>
      <c r="AL76" s="842">
        <f>SUM(AC76+AF76+AI76)</f>
        <v>0.83333333333333337</v>
      </c>
      <c r="AM76" s="842">
        <f t="shared" ref="AM76:AM80" si="80">SUM(AD76+AG76+AJ76)</f>
        <v>2.3333333333333335</v>
      </c>
      <c r="AN76" s="842" t="s">
        <v>1779</v>
      </c>
    </row>
    <row r="77" spans="1:40" ht="33" customHeight="1" x14ac:dyDescent="0.25">
      <c r="A77" s="76" t="s">
        <v>1058</v>
      </c>
      <c r="B77" s="628" t="s">
        <v>1061</v>
      </c>
      <c r="C77" s="839" t="s">
        <v>1829</v>
      </c>
      <c r="D77" s="861" t="str">
        <f>[19]Ф1!D71</f>
        <v>П</v>
      </c>
      <c r="E77" s="1004">
        <f>'Г № 15'!E77</f>
        <v>2019</v>
      </c>
      <c r="F77" s="1004">
        <f>'Г № 15'!F77</f>
        <v>2020</v>
      </c>
      <c r="G77" s="1004">
        <f>'Г № 15'!G77</f>
        <v>2021</v>
      </c>
      <c r="H77" s="861"/>
      <c r="I77" s="862"/>
      <c r="J77" s="846">
        <v>0</v>
      </c>
      <c r="K77" s="846">
        <f>SUM(L77:O77)</f>
        <v>3.8</v>
      </c>
      <c r="L77" s="842">
        <v>3.8</v>
      </c>
      <c r="M77" s="842"/>
      <c r="N77" s="842"/>
      <c r="O77" s="842"/>
      <c r="P77" s="842">
        <f t="shared" si="79"/>
        <v>1.8000000000000003</v>
      </c>
      <c r="Q77" s="842"/>
      <c r="R77" s="842">
        <f>'Г № 15'!T77/1.2</f>
        <v>1.8000000000000003</v>
      </c>
      <c r="S77" s="842"/>
      <c r="T77" s="842"/>
      <c r="U77" s="840"/>
      <c r="V77" s="840"/>
      <c r="W77" s="840"/>
      <c r="X77" s="840"/>
      <c r="Y77" s="840"/>
      <c r="Z77" s="842">
        <f>'Г № 15'!T77/1.2</f>
        <v>1.8000000000000003</v>
      </c>
      <c r="AA77" s="842">
        <f>'Г № 15'!U77/1.2</f>
        <v>2.5</v>
      </c>
      <c r="AB77" s="842">
        <f>'Г № 15'!Z77</f>
        <v>0</v>
      </c>
      <c r="AC77" s="842">
        <f>'Г № 15'!AE77/1.2</f>
        <v>3.1666666666666665</v>
      </c>
      <c r="AD77" s="842">
        <f>'Г № 15'!AO77/1.2</f>
        <v>3.1666666666666665</v>
      </c>
      <c r="AE77" s="842">
        <f>'Г № 15'!Z77/1.2</f>
        <v>0</v>
      </c>
      <c r="AF77" s="842">
        <f>'Г № 15'!AT77</f>
        <v>0</v>
      </c>
      <c r="AG77" s="842">
        <f>'Г № 15'!BD77/1.2</f>
        <v>1.8000000000000003</v>
      </c>
      <c r="AH77" s="842"/>
      <c r="AI77" s="842">
        <f>'Г № 15'!BI77/1.2</f>
        <v>0</v>
      </c>
      <c r="AJ77" s="842">
        <f>'Г № 15'!BS77/1.2</f>
        <v>0</v>
      </c>
      <c r="AK77" s="842"/>
      <c r="AL77" s="842">
        <f>SUM(AC77+AF77+AI77)</f>
        <v>3.1666666666666665</v>
      </c>
      <c r="AM77" s="842">
        <f t="shared" si="80"/>
        <v>4.9666666666666668</v>
      </c>
      <c r="AN77" s="846" t="s">
        <v>1769</v>
      </c>
    </row>
    <row r="78" spans="1:40" ht="33" customHeight="1" x14ac:dyDescent="0.25">
      <c r="A78" s="76" t="s">
        <v>1058</v>
      </c>
      <c r="B78" s="628" t="s">
        <v>1703</v>
      </c>
      <c r="C78" s="839" t="s">
        <v>1830</v>
      </c>
      <c r="D78" s="861" t="s">
        <v>285</v>
      </c>
      <c r="E78" s="1004">
        <f>'Г № 15'!E78</f>
        <v>2021</v>
      </c>
      <c r="F78" s="1004">
        <f>'Г № 15'!F78</f>
        <v>2021</v>
      </c>
      <c r="G78" s="1004">
        <f>'Г № 15'!G78</f>
        <v>2021</v>
      </c>
      <c r="H78" s="861"/>
      <c r="I78" s="862"/>
      <c r="J78" s="846">
        <v>0</v>
      </c>
      <c r="K78" s="846">
        <f t="shared" ref="K78:K80" si="81">SUM(L78:O78)</f>
        <v>0</v>
      </c>
      <c r="L78" s="842"/>
      <c r="M78" s="842"/>
      <c r="N78" s="842"/>
      <c r="O78" s="842"/>
      <c r="P78" s="842">
        <f t="shared" si="79"/>
        <v>3.3333333333333335</v>
      </c>
      <c r="Q78" s="842"/>
      <c r="R78" s="842">
        <f>'Г № 15'!T78/1.2</f>
        <v>3.3333333333333335</v>
      </c>
      <c r="S78" s="842"/>
      <c r="T78" s="842"/>
      <c r="U78" s="933"/>
      <c r="V78" s="933"/>
      <c r="W78" s="933"/>
      <c r="X78" s="933"/>
      <c r="Y78" s="933"/>
      <c r="Z78" s="842">
        <f>'Г № 15'!T78/1.2</f>
        <v>3.3333333333333335</v>
      </c>
      <c r="AA78" s="842">
        <f>'Г № 15'!U78/1.2</f>
        <v>0</v>
      </c>
      <c r="AB78" s="842">
        <f>'Г № 15'!Z78</f>
        <v>0</v>
      </c>
      <c r="AC78" s="842">
        <f>'Г № 15'!AE78/1.2</f>
        <v>0</v>
      </c>
      <c r="AD78" s="842">
        <f>'Г № 15'!AO78/1.2</f>
        <v>0</v>
      </c>
      <c r="AE78" s="842">
        <f>'Г № 15'!Z78/1.2</f>
        <v>0</v>
      </c>
      <c r="AF78" s="842">
        <f>'Г № 15'!AT78</f>
        <v>4</v>
      </c>
      <c r="AG78" s="842">
        <f>'Г № 15'!BD78/1.2</f>
        <v>3.3333333333333335</v>
      </c>
      <c r="AH78" s="842"/>
      <c r="AI78" s="842">
        <f>'Г № 15'!BI78/1.2</f>
        <v>0</v>
      </c>
      <c r="AJ78" s="842">
        <f>'Г № 15'!BS78/1.2</f>
        <v>0</v>
      </c>
      <c r="AK78" s="842"/>
      <c r="AL78" s="842">
        <f t="shared" ref="AL78:AL80" si="82">SUM(AC78+AF78+AI78)</f>
        <v>4</v>
      </c>
      <c r="AM78" s="842">
        <f t="shared" si="80"/>
        <v>3.3333333333333335</v>
      </c>
      <c r="AN78" s="846" t="s">
        <v>1818</v>
      </c>
    </row>
    <row r="79" spans="1:40" ht="33" customHeight="1" x14ac:dyDescent="0.25">
      <c r="A79" s="76" t="s">
        <v>1058</v>
      </c>
      <c r="B79" s="628" t="s">
        <v>1704</v>
      </c>
      <c r="C79" s="839" t="s">
        <v>1831</v>
      </c>
      <c r="D79" s="861" t="s">
        <v>285</v>
      </c>
      <c r="E79" s="1004">
        <f>'Г № 15'!E79</f>
        <v>2021</v>
      </c>
      <c r="F79" s="1004">
        <f>'Г № 15'!F79</f>
        <v>2021</v>
      </c>
      <c r="G79" s="1004">
        <f>'Г № 15'!G79</f>
        <v>2021</v>
      </c>
      <c r="H79" s="861"/>
      <c r="I79" s="862"/>
      <c r="J79" s="846">
        <v>0</v>
      </c>
      <c r="K79" s="846">
        <f t="shared" si="81"/>
        <v>0</v>
      </c>
      <c r="L79" s="842"/>
      <c r="M79" s="842"/>
      <c r="N79" s="842"/>
      <c r="O79" s="842"/>
      <c r="P79" s="842">
        <f t="shared" si="79"/>
        <v>0.45833333333333337</v>
      </c>
      <c r="Q79" s="842"/>
      <c r="R79" s="842">
        <f>'Г № 15'!T79/1.2</f>
        <v>0.45833333333333337</v>
      </c>
      <c r="S79" s="842"/>
      <c r="T79" s="842"/>
      <c r="U79" s="933"/>
      <c r="V79" s="933"/>
      <c r="W79" s="933"/>
      <c r="X79" s="933"/>
      <c r="Y79" s="933"/>
      <c r="Z79" s="842">
        <f>'Г № 15'!T79/1.2</f>
        <v>0.45833333333333337</v>
      </c>
      <c r="AA79" s="842">
        <f>'Г № 15'!U79/1.2</f>
        <v>0</v>
      </c>
      <c r="AB79" s="842">
        <f>'Г № 15'!Z79</f>
        <v>0</v>
      </c>
      <c r="AC79" s="842">
        <f>'Г № 15'!AE79/1.2</f>
        <v>0</v>
      </c>
      <c r="AD79" s="842">
        <f>'Г № 15'!AO79/1.2</f>
        <v>0</v>
      </c>
      <c r="AE79" s="842">
        <f>'Г № 15'!Z79/1.2</f>
        <v>0</v>
      </c>
      <c r="AF79" s="842">
        <f>'Г № 15'!AT79</f>
        <v>0.5</v>
      </c>
      <c r="AG79" s="842">
        <f>'Г № 15'!BD79/1.2</f>
        <v>0.41666666666666669</v>
      </c>
      <c r="AH79" s="842"/>
      <c r="AI79" s="842">
        <f>'Г № 15'!BI79/1.2</f>
        <v>0</v>
      </c>
      <c r="AJ79" s="842">
        <f>'Г № 15'!BS79/1.2</f>
        <v>0</v>
      </c>
      <c r="AK79" s="842"/>
      <c r="AL79" s="842">
        <f t="shared" si="82"/>
        <v>0.5</v>
      </c>
      <c r="AM79" s="842">
        <f t="shared" si="80"/>
        <v>0.41666666666666669</v>
      </c>
      <c r="AN79" s="846" t="s">
        <v>1818</v>
      </c>
    </row>
    <row r="80" spans="1:40" ht="33" customHeight="1" x14ac:dyDescent="0.25">
      <c r="A80" s="76" t="s">
        <v>1058</v>
      </c>
      <c r="B80" s="628" t="s">
        <v>1705</v>
      </c>
      <c r="C80" s="839" t="s">
        <v>1832</v>
      </c>
      <c r="D80" s="861" t="s">
        <v>285</v>
      </c>
      <c r="E80" s="1004">
        <f>'Г № 15'!E80</f>
        <v>2021</v>
      </c>
      <c r="F80" s="1004">
        <f>'Г № 15'!F80</f>
        <v>2021</v>
      </c>
      <c r="G80" s="1004">
        <f>'Г № 15'!G80</f>
        <v>2021</v>
      </c>
      <c r="H80" s="861"/>
      <c r="I80" s="862"/>
      <c r="J80" s="846">
        <v>0</v>
      </c>
      <c r="K80" s="846">
        <f t="shared" si="81"/>
        <v>0</v>
      </c>
      <c r="L80" s="842"/>
      <c r="M80" s="842"/>
      <c r="N80" s="842"/>
      <c r="O80" s="842"/>
      <c r="P80" s="842">
        <f t="shared" si="79"/>
        <v>0.41666666666666669</v>
      </c>
      <c r="Q80" s="842"/>
      <c r="R80" s="842">
        <f>'Г № 15'!T80/1.2</f>
        <v>0.41666666666666669</v>
      </c>
      <c r="S80" s="842"/>
      <c r="T80" s="842"/>
      <c r="U80" s="933"/>
      <c r="V80" s="933"/>
      <c r="W80" s="933"/>
      <c r="X80" s="933"/>
      <c r="Y80" s="933"/>
      <c r="Z80" s="842">
        <f>'Г № 15'!T80/1.2</f>
        <v>0.41666666666666669</v>
      </c>
      <c r="AA80" s="842">
        <f>'Г № 15'!U80/1.2</f>
        <v>0</v>
      </c>
      <c r="AB80" s="842">
        <f>'Г № 15'!Z80</f>
        <v>0</v>
      </c>
      <c r="AC80" s="842">
        <f>'Г № 15'!AE80/1.2</f>
        <v>0</v>
      </c>
      <c r="AD80" s="842">
        <f>'Г № 15'!AO80/1.2</f>
        <v>0</v>
      </c>
      <c r="AE80" s="842">
        <f>'Г № 15'!Z80/1.2</f>
        <v>0</v>
      </c>
      <c r="AF80" s="842">
        <f>'Г № 15'!AT80</f>
        <v>0.5</v>
      </c>
      <c r="AG80" s="842">
        <f>'Г № 15'!BD80/1.2</f>
        <v>0.41666666666666669</v>
      </c>
      <c r="AH80" s="842"/>
      <c r="AI80" s="842">
        <f>'Г № 15'!BI80/1.2</f>
        <v>0</v>
      </c>
      <c r="AJ80" s="842">
        <f>'Г № 15'!BS80/1.2</f>
        <v>0</v>
      </c>
      <c r="AK80" s="842"/>
      <c r="AL80" s="842">
        <f t="shared" si="82"/>
        <v>0.5</v>
      </c>
      <c r="AM80" s="842">
        <f t="shared" si="80"/>
        <v>0.41666666666666669</v>
      </c>
      <c r="AN80" s="846" t="s">
        <v>1818</v>
      </c>
    </row>
    <row r="81" spans="1:40" s="857" customFormat="1" ht="48" customHeight="1" x14ac:dyDescent="0.25">
      <c r="A81" s="827" t="s">
        <v>187</v>
      </c>
      <c r="B81" s="828" t="s">
        <v>186</v>
      </c>
      <c r="C81" s="829" t="s">
        <v>93</v>
      </c>
      <c r="D81" s="856"/>
      <c r="E81" s="856"/>
      <c r="F81" s="856"/>
      <c r="G81" s="856"/>
      <c r="H81" s="856"/>
      <c r="I81" s="856"/>
      <c r="J81" s="856"/>
      <c r="K81" s="856"/>
      <c r="L81" s="856"/>
      <c r="M81" s="856"/>
      <c r="N81" s="856"/>
      <c r="O81" s="856"/>
      <c r="P81" s="856"/>
      <c r="Q81" s="856"/>
      <c r="R81" s="856"/>
      <c r="S81" s="856"/>
      <c r="T81" s="856"/>
      <c r="U81" s="856"/>
      <c r="V81" s="856"/>
      <c r="W81" s="856"/>
      <c r="X81" s="856"/>
      <c r="Y81" s="856"/>
      <c r="Z81" s="856"/>
      <c r="AA81" s="856"/>
      <c r="AB81" s="856"/>
      <c r="AC81" s="856"/>
      <c r="AD81" s="856"/>
      <c r="AE81" s="856"/>
      <c r="AF81" s="856"/>
      <c r="AG81" s="856"/>
      <c r="AH81" s="856"/>
      <c r="AI81" s="856"/>
      <c r="AJ81" s="856"/>
      <c r="AK81" s="856"/>
      <c r="AL81" s="856"/>
      <c r="AM81" s="856"/>
      <c r="AN81" s="856"/>
    </row>
    <row r="82" spans="1:40" s="857" customFormat="1" ht="48" customHeight="1" x14ac:dyDescent="0.25">
      <c r="A82" s="827" t="s">
        <v>1062</v>
      </c>
      <c r="B82" s="828" t="s">
        <v>188</v>
      </c>
      <c r="C82" s="829" t="s">
        <v>93</v>
      </c>
      <c r="D82" s="856"/>
      <c r="E82" s="856"/>
      <c r="F82" s="856"/>
      <c r="G82" s="856"/>
      <c r="H82" s="831">
        <f>SUBTOTAL(9,H83:H85)</f>
        <v>0</v>
      </c>
      <c r="I82" s="831">
        <f t="shared" ref="I82:AN82" si="83">SUBTOTAL(9,I83:I85)</f>
        <v>0</v>
      </c>
      <c r="J82" s="831">
        <f t="shared" si="83"/>
        <v>0</v>
      </c>
      <c r="K82" s="831">
        <f t="shared" si="83"/>
        <v>0.9</v>
      </c>
      <c r="L82" s="831">
        <f t="shared" si="83"/>
        <v>0</v>
      </c>
      <c r="M82" s="831">
        <f t="shared" si="83"/>
        <v>0</v>
      </c>
      <c r="N82" s="831">
        <f t="shared" si="83"/>
        <v>0.9</v>
      </c>
      <c r="O82" s="831">
        <f t="shared" si="83"/>
        <v>0</v>
      </c>
      <c r="P82" s="831">
        <f t="shared" si="83"/>
        <v>2.4333333333333336</v>
      </c>
      <c r="Q82" s="831">
        <f t="shared" si="83"/>
        <v>0</v>
      </c>
      <c r="R82" s="831">
        <f t="shared" si="83"/>
        <v>2.4333333333333336</v>
      </c>
      <c r="S82" s="831">
        <f t="shared" si="83"/>
        <v>0</v>
      </c>
      <c r="T82" s="831">
        <f t="shared" si="83"/>
        <v>0</v>
      </c>
      <c r="U82" s="831">
        <f t="shared" si="83"/>
        <v>0</v>
      </c>
      <c r="V82" s="831">
        <f t="shared" si="83"/>
        <v>0</v>
      </c>
      <c r="W82" s="831">
        <f t="shared" si="83"/>
        <v>0</v>
      </c>
      <c r="X82" s="831">
        <f t="shared" si="83"/>
        <v>0</v>
      </c>
      <c r="Y82" s="831">
        <f t="shared" si="83"/>
        <v>0</v>
      </c>
      <c r="Z82" s="831">
        <f t="shared" si="83"/>
        <v>2.4333333333333336</v>
      </c>
      <c r="AA82" s="831">
        <f t="shared" si="83"/>
        <v>0.25</v>
      </c>
      <c r="AB82" s="831">
        <f t="shared" si="83"/>
        <v>1.165</v>
      </c>
      <c r="AC82" s="831">
        <f t="shared" si="83"/>
        <v>0.25</v>
      </c>
      <c r="AD82" s="831">
        <f t="shared" si="83"/>
        <v>0.25</v>
      </c>
      <c r="AE82" s="831">
        <f t="shared" si="83"/>
        <v>0</v>
      </c>
      <c r="AF82" s="831">
        <f t="shared" si="83"/>
        <v>1.9</v>
      </c>
      <c r="AG82" s="831">
        <f t="shared" si="83"/>
        <v>2.1625000000000001</v>
      </c>
      <c r="AH82" s="831">
        <f t="shared" si="83"/>
        <v>0</v>
      </c>
      <c r="AI82" s="831">
        <f t="shared" si="83"/>
        <v>0.25</v>
      </c>
      <c r="AJ82" s="831">
        <f t="shared" si="83"/>
        <v>0.25</v>
      </c>
      <c r="AK82" s="831">
        <f t="shared" si="83"/>
        <v>0</v>
      </c>
      <c r="AL82" s="831">
        <f t="shared" si="83"/>
        <v>2.4</v>
      </c>
      <c r="AM82" s="831">
        <f t="shared" si="83"/>
        <v>2.6625000000000001</v>
      </c>
      <c r="AN82" s="831">
        <f t="shared" si="83"/>
        <v>0</v>
      </c>
    </row>
    <row r="83" spans="1:40" ht="33" customHeight="1" x14ac:dyDescent="0.25">
      <c r="A83" s="844" t="s">
        <v>1062</v>
      </c>
      <c r="B83" s="845" t="s">
        <v>1063</v>
      </c>
      <c r="C83" s="847" t="s">
        <v>1833</v>
      </c>
      <c r="D83" s="861" t="str">
        <f>[19]Ф1!D74</f>
        <v>Н</v>
      </c>
      <c r="E83" s="861">
        <f>'Г № 15'!E83</f>
        <v>2020</v>
      </c>
      <c r="F83" s="861">
        <f>'Г № 15'!F83</f>
        <v>2022</v>
      </c>
      <c r="G83" s="1004">
        <f>'Г № 15'!G83</f>
        <v>2022</v>
      </c>
      <c r="H83" s="861"/>
      <c r="I83" s="862"/>
      <c r="J83" s="846">
        <f>'Г № 15'!O83</f>
        <v>0</v>
      </c>
      <c r="K83" s="846">
        <f>SUM(L83:O83)</f>
        <v>0.45</v>
      </c>
      <c r="L83" s="842"/>
      <c r="M83" s="842"/>
      <c r="N83" s="842">
        <v>0.45</v>
      </c>
      <c r="O83" s="842"/>
      <c r="P83" s="842">
        <f t="shared" ref="P83:P85" si="84">SUM(Q83:T83)</f>
        <v>0.72499999999999998</v>
      </c>
      <c r="Q83" s="842"/>
      <c r="R83" s="842">
        <f>'Г № 15'!T83/1.2</f>
        <v>0.72499999999999998</v>
      </c>
      <c r="S83" s="842"/>
      <c r="T83" s="842"/>
      <c r="U83" s="840"/>
      <c r="V83" s="840"/>
      <c r="W83" s="840"/>
      <c r="X83" s="840"/>
      <c r="Y83" s="840"/>
      <c r="Z83" s="842">
        <f>'Г № 15'!T83/1.2</f>
        <v>0.72499999999999998</v>
      </c>
      <c r="AA83" s="842">
        <f>'Г № 15'!U83/1.2</f>
        <v>0.125</v>
      </c>
      <c r="AB83" s="842">
        <f>'Г № 15'!Z83</f>
        <v>0.19500000000000001</v>
      </c>
      <c r="AC83" s="842">
        <f>'Г № 15'!AE83/1.2</f>
        <v>0.125</v>
      </c>
      <c r="AD83" s="842">
        <f>'Г № 15'!AO83/1.2</f>
        <v>0.125</v>
      </c>
      <c r="AE83" s="842"/>
      <c r="AF83" s="842">
        <f>'Г № 15'!AT83</f>
        <v>0.15</v>
      </c>
      <c r="AG83" s="842">
        <f>'Г № 15'!BD83/1.2</f>
        <v>0.6</v>
      </c>
      <c r="AH83" s="842"/>
      <c r="AI83" s="842">
        <f>'Г № 15'!BI83/1.2</f>
        <v>0.125</v>
      </c>
      <c r="AJ83" s="842">
        <f>'Г № 15'!BS83/1.2</f>
        <v>0.125</v>
      </c>
      <c r="AK83" s="842"/>
      <c r="AL83" s="842">
        <f>SUM(AC83+AF83+AI83)</f>
        <v>0.4</v>
      </c>
      <c r="AM83" s="842">
        <f t="shared" ref="AM83:AM85" si="85">SUM(AD83+AG83+AJ83)</f>
        <v>0.85</v>
      </c>
      <c r="AN83" s="846" t="s">
        <v>1818</v>
      </c>
    </row>
    <row r="84" spans="1:40" ht="33" customHeight="1" x14ac:dyDescent="0.25">
      <c r="A84" s="844" t="s">
        <v>1062</v>
      </c>
      <c r="B84" s="845" t="s">
        <v>1706</v>
      </c>
      <c r="C84" s="847" t="s">
        <v>1834</v>
      </c>
      <c r="D84" s="861" t="str">
        <f>[19]Ф1!D75</f>
        <v>Н</v>
      </c>
      <c r="E84" s="861">
        <f>'Г № 15'!E84</f>
        <v>2021</v>
      </c>
      <c r="F84" s="861">
        <f>'Г № 15'!F84</f>
        <v>2021</v>
      </c>
      <c r="G84" s="1004">
        <f>'Г № 15'!G84</f>
        <v>2021</v>
      </c>
      <c r="H84" s="861"/>
      <c r="I84" s="862"/>
      <c r="J84" s="846">
        <f>'Г № 15'!O84</f>
        <v>0</v>
      </c>
      <c r="K84" s="846">
        <f>SUM(L84:O84)</f>
        <v>0</v>
      </c>
      <c r="L84" s="842"/>
      <c r="M84" s="842"/>
      <c r="N84" s="842"/>
      <c r="O84" s="842"/>
      <c r="P84" s="842">
        <f t="shared" si="84"/>
        <v>1.3333333333333335</v>
      </c>
      <c r="Q84" s="842"/>
      <c r="R84" s="842">
        <f>'Г № 15'!T84/1.2</f>
        <v>1.3333333333333335</v>
      </c>
      <c r="S84" s="842"/>
      <c r="T84" s="842"/>
      <c r="U84" s="933"/>
      <c r="V84" s="933"/>
      <c r="W84" s="933"/>
      <c r="X84" s="933"/>
      <c r="Y84" s="933"/>
      <c r="Z84" s="842">
        <f>'Г № 15'!T84/1.2</f>
        <v>1.3333333333333335</v>
      </c>
      <c r="AA84" s="842">
        <f>'Г № 15'!U84/1.2</f>
        <v>0</v>
      </c>
      <c r="AB84" s="842">
        <f>'Г № 15'!Z84</f>
        <v>0</v>
      </c>
      <c r="AC84" s="842">
        <f>'Г № 15'!AE84/1.2</f>
        <v>0</v>
      </c>
      <c r="AD84" s="842">
        <f>'Г № 15'!AO84/1.2</f>
        <v>0</v>
      </c>
      <c r="AE84" s="842"/>
      <c r="AF84" s="842">
        <f>'Г № 15'!AT84</f>
        <v>1.6</v>
      </c>
      <c r="AG84" s="842">
        <f>'Г № 15'!BD84/1.2</f>
        <v>1.3333333333333335</v>
      </c>
      <c r="AH84" s="842"/>
      <c r="AI84" s="842">
        <f>'Г № 15'!BI84/1.2</f>
        <v>0</v>
      </c>
      <c r="AJ84" s="842">
        <f>'Г № 15'!BS84/1.2</f>
        <v>0</v>
      </c>
      <c r="AK84" s="842"/>
      <c r="AL84" s="842">
        <f t="shared" ref="AL84:AL85" si="86">SUM(AC84+AF84+AI84)</f>
        <v>1.6</v>
      </c>
      <c r="AM84" s="842">
        <f t="shared" si="85"/>
        <v>1.3333333333333335</v>
      </c>
      <c r="AN84" s="846" t="s">
        <v>1818</v>
      </c>
    </row>
    <row r="85" spans="1:40" ht="33" customHeight="1" x14ac:dyDescent="0.25">
      <c r="A85" s="844" t="s">
        <v>1062</v>
      </c>
      <c r="B85" s="845" t="s">
        <v>714</v>
      </c>
      <c r="C85" s="847" t="s">
        <v>1835</v>
      </c>
      <c r="D85" s="861" t="str">
        <f>[19]Ф1!D75</f>
        <v>Н</v>
      </c>
      <c r="E85" s="861">
        <f>'Г № 15'!E85</f>
        <v>2020</v>
      </c>
      <c r="F85" s="861">
        <f>'Г № 15'!F85</f>
        <v>2022</v>
      </c>
      <c r="G85" s="1004">
        <f>'Г № 15'!G85</f>
        <v>2022</v>
      </c>
      <c r="H85" s="861"/>
      <c r="I85" s="862"/>
      <c r="J85" s="846">
        <f>'Г № 15'!O85</f>
        <v>0</v>
      </c>
      <c r="K85" s="846">
        <f>SUM(L85:O85)</f>
        <v>0.45</v>
      </c>
      <c r="L85" s="842"/>
      <c r="M85" s="842"/>
      <c r="N85" s="842">
        <v>0.45</v>
      </c>
      <c r="O85" s="842"/>
      <c r="P85" s="842">
        <f t="shared" si="84"/>
        <v>0.375</v>
      </c>
      <c r="Q85" s="842"/>
      <c r="R85" s="842">
        <f>'Г № 15'!T85/1.2</f>
        <v>0.375</v>
      </c>
      <c r="S85" s="842"/>
      <c r="T85" s="842"/>
      <c r="U85" s="840"/>
      <c r="V85" s="840"/>
      <c r="W85" s="840"/>
      <c r="X85" s="840"/>
      <c r="Y85" s="840"/>
      <c r="Z85" s="842">
        <f>'Г № 15'!T85/1.2</f>
        <v>0.375</v>
      </c>
      <c r="AA85" s="842">
        <f>'Г № 15'!U85/1.2</f>
        <v>0.125</v>
      </c>
      <c r="AB85" s="842">
        <f>'Г № 15'!Z85</f>
        <v>0.97</v>
      </c>
      <c r="AC85" s="842">
        <f>'Г № 15'!AE85/1.2</f>
        <v>0.125</v>
      </c>
      <c r="AD85" s="842">
        <f>'Г № 15'!AO85/1.2</f>
        <v>0.125</v>
      </c>
      <c r="AE85" s="842"/>
      <c r="AF85" s="842">
        <f>'Г № 15'!AT85</f>
        <v>0.15</v>
      </c>
      <c r="AG85" s="842">
        <f>'Г № 15'!BD85/1.2</f>
        <v>0.22916666666666669</v>
      </c>
      <c r="AH85" s="842"/>
      <c r="AI85" s="842">
        <f>'Г № 15'!BI85/1.2</f>
        <v>0.125</v>
      </c>
      <c r="AJ85" s="842">
        <f>'Г № 15'!BS85/1.2</f>
        <v>0.125</v>
      </c>
      <c r="AK85" s="842"/>
      <c r="AL85" s="842">
        <f t="shared" si="86"/>
        <v>0.4</v>
      </c>
      <c r="AM85" s="842">
        <f t="shared" si="85"/>
        <v>0.47916666666666669</v>
      </c>
      <c r="AN85" s="846" t="s">
        <v>1818</v>
      </c>
    </row>
  </sheetData>
  <sheetProtection formatCells="0" formatColumns="0" formatRows="0" insertColumns="0" insertRows="0" insertHyperlinks="0" deleteColumns="0" deleteRows="0" sort="0" autoFilter="0" pivotTables="0"/>
  <mergeCells count="30">
    <mergeCell ref="A12:AN12"/>
    <mergeCell ref="A4:AN4"/>
    <mergeCell ref="A6:AN6"/>
    <mergeCell ref="A7:AN7"/>
    <mergeCell ref="A9:AN9"/>
    <mergeCell ref="A11:AN11"/>
    <mergeCell ref="A13:AM13"/>
    <mergeCell ref="A14:A16"/>
    <mergeCell ref="B14:B16"/>
    <mergeCell ref="C14:C16"/>
    <mergeCell ref="D14:D16"/>
    <mergeCell ref="E14:E16"/>
    <mergeCell ref="F14:G15"/>
    <mergeCell ref="H14:I15"/>
    <mergeCell ref="J14:J16"/>
    <mergeCell ref="K14:T14"/>
    <mergeCell ref="AN14:AN16"/>
    <mergeCell ref="K15:O15"/>
    <mergeCell ref="P15:T15"/>
    <mergeCell ref="U15:V15"/>
    <mergeCell ref="W15:X15"/>
    <mergeCell ref="Y15:Z15"/>
    <mergeCell ref="AC15:AE15"/>
    <mergeCell ref="AF15:AH15"/>
    <mergeCell ref="AI15:AK15"/>
    <mergeCell ref="AL15:AL16"/>
    <mergeCell ref="AM15:AM16"/>
    <mergeCell ref="U14:Z14"/>
    <mergeCell ref="AA14:AB15"/>
    <mergeCell ref="AC14:AM14"/>
  </mergeCells>
  <conditionalFormatting sqref="AN48">
    <cfRule type="containsText" dxfId="13" priority="1" operator="containsText" text="Наименование инвестиционного проекта">
      <formula>NOT(ISERROR(SEARCH("Наименование инвестиционного проекта",AN48)))</formula>
    </cfRule>
  </conditionalFormatting>
  <conditionalFormatting sqref="AN48">
    <cfRule type="cellIs" dxfId="12" priority="4" operator="equal">
      <formula>0</formula>
    </cfRule>
  </conditionalFormatting>
  <conditionalFormatting sqref="AN48">
    <cfRule type="cellIs" dxfId="11" priority="3" operator="equal">
      <formula>0</formula>
    </cfRule>
  </conditionalFormatting>
  <conditionalFormatting sqref="AN48">
    <cfRule type="cellIs" dxfId="10" priority="2" operator="equal">
      <formula>0</formula>
    </cfRule>
  </conditionalFormatting>
  <pageMargins left="0.70866141732283472" right="0.70866141732283472" top="0.74803149606299213" bottom="0.74803149606299213" header="0.31496062992125984" footer="0.31496062992125984"/>
  <pageSetup paperSize="8" scale="17" firstPageNumber="2" orientation="landscape" r:id="rId1"/>
  <ignoredErrors>
    <ignoredError sqref="I43:J43 AI43:AJ43 AC43 P43 S43:T43 H43 Z43 AF43:AG43 AK43:AM43" formula="1"/>
    <ignoredError sqref="K43" formula="1" formulaRange="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9" tint="0.39997558519241921"/>
    <outlinePr summaryBelow="0"/>
    <pageSetUpPr fitToPage="1"/>
  </sheetPr>
  <dimension ref="A1:AX372"/>
  <sheetViews>
    <sheetView zoomScaleNormal="100" workbookViewId="0">
      <selection activeCell="B5" sqref="B5:H5"/>
    </sheetView>
  </sheetViews>
  <sheetFormatPr defaultRowHeight="15.75" outlineLevelRow="1" x14ac:dyDescent="0.25"/>
  <cols>
    <col min="1" max="1" width="13.5703125" style="866" customWidth="1"/>
    <col min="2" max="2" width="35.5703125" style="867" customWidth="1"/>
    <col min="3" max="3" width="14" style="867" customWidth="1"/>
    <col min="4" max="4" width="13.140625" style="867" bestFit="1" customWidth="1"/>
    <col min="5" max="5" width="14.5703125" style="867" customWidth="1"/>
    <col min="6" max="6" width="11.85546875" style="867" customWidth="1"/>
    <col min="7" max="7" width="14.7109375" style="867" customWidth="1"/>
    <col min="8" max="8" width="18.140625" style="867" customWidth="1"/>
    <col min="9" max="9" width="15.5703125" style="867" customWidth="1"/>
    <col min="10" max="10" width="16.28515625" style="867" customWidth="1"/>
    <col min="11" max="11" width="14.85546875" style="867" customWidth="1"/>
    <col min="12" max="12" width="17.140625" style="867" customWidth="1"/>
    <col min="13" max="13" width="14.42578125" style="867" customWidth="1"/>
    <col min="14" max="14" width="15.85546875" style="867" customWidth="1"/>
    <col min="15" max="16" width="9.140625" style="868"/>
    <col min="17" max="17" width="17.5703125" style="868" customWidth="1"/>
    <col min="18" max="16384" width="9.140625" style="868"/>
  </cols>
  <sheetData>
    <row r="1" spans="1:50" x14ac:dyDescent="0.25">
      <c r="L1" s="1391" t="s">
        <v>1081</v>
      </c>
      <c r="M1" s="1391"/>
      <c r="N1" s="1391"/>
    </row>
    <row r="2" spans="1:50" x14ac:dyDescent="0.25">
      <c r="L2" s="1391" t="s">
        <v>1</v>
      </c>
      <c r="M2" s="1391"/>
      <c r="N2" s="1391"/>
    </row>
    <row r="3" spans="1:50" x14ac:dyDescent="0.25">
      <c r="L3" s="1391" t="s">
        <v>1082</v>
      </c>
      <c r="M3" s="1391"/>
      <c r="N3" s="1391"/>
    </row>
    <row r="5" spans="1:50" x14ac:dyDescent="0.25">
      <c r="A5" s="1020" t="s">
        <v>1676</v>
      </c>
      <c r="B5" s="1020"/>
      <c r="C5" s="1020"/>
      <c r="D5" s="1020"/>
      <c r="E5" s="1020"/>
      <c r="F5" s="1020"/>
      <c r="G5" s="1020"/>
      <c r="H5" s="1020"/>
      <c r="I5" s="1020"/>
      <c r="J5" s="1020"/>
      <c r="K5" s="1020"/>
      <c r="L5" s="1020"/>
      <c r="M5" s="1020"/>
      <c r="N5" s="1020"/>
      <c r="O5" s="911"/>
      <c r="P5" s="911"/>
      <c r="Q5" s="911"/>
      <c r="R5" s="911"/>
      <c r="S5" s="911"/>
      <c r="T5" s="911"/>
      <c r="U5" s="911"/>
      <c r="V5" s="911"/>
      <c r="W5" s="911"/>
      <c r="X5" s="911"/>
      <c r="Y5" s="911"/>
      <c r="Z5" s="911"/>
      <c r="AA5" s="911"/>
      <c r="AB5" s="911"/>
      <c r="AC5" s="911"/>
      <c r="AD5" s="911"/>
      <c r="AE5" s="911"/>
      <c r="AF5" s="911"/>
      <c r="AG5" s="911"/>
      <c r="AH5" s="911"/>
      <c r="AI5" s="911"/>
      <c r="AJ5" s="911"/>
      <c r="AK5" s="911"/>
      <c r="AL5" s="911"/>
      <c r="AM5" s="911"/>
      <c r="AN5" s="911"/>
      <c r="AO5" s="911"/>
      <c r="AP5" s="911"/>
      <c r="AQ5" s="911"/>
      <c r="AR5" s="911"/>
      <c r="AS5" s="911"/>
      <c r="AT5" s="911"/>
      <c r="AU5" s="911"/>
      <c r="AV5" s="911"/>
      <c r="AW5" s="911"/>
      <c r="AX5" s="911"/>
    </row>
    <row r="6" spans="1:50" x14ac:dyDescent="0.25">
      <c r="A6" s="1020" t="s">
        <v>194</v>
      </c>
      <c r="B6" s="1020"/>
      <c r="C6" s="1020"/>
      <c r="D6" s="1020"/>
      <c r="E6" s="1020"/>
      <c r="F6" s="1020"/>
      <c r="G6" s="1020"/>
      <c r="H6" s="1020"/>
      <c r="I6" s="1020"/>
      <c r="J6" s="1020"/>
      <c r="K6" s="1020"/>
      <c r="L6" s="1020"/>
      <c r="M6" s="1020"/>
      <c r="N6" s="1020"/>
      <c r="O6" s="912"/>
      <c r="P6" s="912"/>
      <c r="Q6" s="912"/>
      <c r="R6" s="912"/>
      <c r="S6" s="912"/>
      <c r="T6" s="912"/>
      <c r="U6" s="912"/>
      <c r="V6" s="912"/>
      <c r="W6" s="912"/>
      <c r="X6" s="912"/>
      <c r="Y6" s="912"/>
      <c r="Z6" s="912"/>
      <c r="AA6" s="912"/>
      <c r="AB6" s="912"/>
      <c r="AC6" s="912"/>
      <c r="AD6" s="912"/>
      <c r="AE6" s="912"/>
      <c r="AF6" s="912"/>
      <c r="AG6" s="912"/>
      <c r="AH6" s="912"/>
      <c r="AI6" s="912"/>
      <c r="AJ6" s="912"/>
      <c r="AK6" s="912"/>
      <c r="AL6" s="912"/>
      <c r="AM6" s="912"/>
      <c r="AN6" s="912"/>
      <c r="AO6" s="912"/>
      <c r="AP6" s="912"/>
      <c r="AQ6" s="912"/>
      <c r="AR6" s="912"/>
      <c r="AS6" s="912"/>
      <c r="AT6" s="912"/>
      <c r="AU6" s="912"/>
      <c r="AV6" s="912"/>
      <c r="AW6" s="912"/>
      <c r="AX6" s="912"/>
    </row>
    <row r="7" spans="1:50" x14ac:dyDescent="0.25">
      <c r="A7" s="911"/>
      <c r="B7" s="911"/>
      <c r="C7" s="911"/>
      <c r="D7" s="911"/>
      <c r="E7" s="911"/>
      <c r="F7" s="911"/>
      <c r="G7" s="911"/>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1"/>
    </row>
    <row r="8" spans="1:50" x14ac:dyDescent="0.25">
      <c r="A8" s="1020" t="s">
        <v>765</v>
      </c>
      <c r="B8" s="1020"/>
      <c r="C8" s="1020"/>
      <c r="D8" s="1020"/>
      <c r="E8" s="1020"/>
      <c r="F8" s="1020"/>
      <c r="G8" s="1020"/>
      <c r="H8" s="1020"/>
      <c r="I8" s="1020"/>
      <c r="J8" s="1020"/>
      <c r="K8" s="1020"/>
      <c r="L8" s="1020"/>
      <c r="M8" s="1020"/>
      <c r="N8" s="1020"/>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1"/>
    </row>
    <row r="9" spans="1:50" ht="15" x14ac:dyDescent="0.25">
      <c r="A9" s="1022" t="s">
        <v>4</v>
      </c>
      <c r="B9" s="1022"/>
      <c r="C9" s="1022"/>
      <c r="D9" s="1022"/>
      <c r="E9" s="1022"/>
      <c r="F9" s="1022"/>
      <c r="G9" s="1022"/>
      <c r="H9" s="1022"/>
      <c r="I9" s="1022"/>
      <c r="J9" s="1022"/>
      <c r="K9" s="1022"/>
      <c r="L9" s="1022"/>
      <c r="M9" s="1022"/>
      <c r="N9" s="1022"/>
      <c r="O9" s="913"/>
      <c r="P9" s="913"/>
      <c r="Q9" s="913"/>
      <c r="R9" s="913"/>
      <c r="S9" s="913"/>
      <c r="T9" s="913"/>
      <c r="U9" s="913"/>
      <c r="V9" s="913"/>
      <c r="W9" s="913"/>
      <c r="X9" s="913"/>
      <c r="Y9" s="913"/>
      <c r="Z9" s="913"/>
      <c r="AA9" s="913"/>
      <c r="AB9" s="913"/>
      <c r="AC9" s="913"/>
      <c r="AD9" s="913"/>
      <c r="AE9" s="913"/>
      <c r="AF9" s="913"/>
      <c r="AG9" s="913"/>
      <c r="AH9" s="913"/>
      <c r="AI9" s="913"/>
      <c r="AJ9" s="913"/>
      <c r="AK9" s="913"/>
      <c r="AL9" s="913"/>
      <c r="AM9" s="913"/>
      <c r="AN9" s="913"/>
      <c r="AO9" s="913"/>
      <c r="AP9" s="913"/>
      <c r="AQ9" s="913"/>
      <c r="AR9" s="913"/>
      <c r="AS9" s="913"/>
      <c r="AT9" s="913"/>
      <c r="AU9" s="913"/>
      <c r="AV9" s="913"/>
      <c r="AW9" s="913"/>
      <c r="AX9" s="913"/>
    </row>
    <row r="10" spans="1:50" x14ac:dyDescent="0.25">
      <c r="A10" s="914"/>
      <c r="B10" s="914"/>
      <c r="C10" s="914"/>
      <c r="D10" s="914"/>
      <c r="E10" s="914"/>
      <c r="F10" s="914"/>
      <c r="G10" s="914"/>
      <c r="H10" s="914"/>
      <c r="I10" s="914"/>
      <c r="J10" s="914"/>
      <c r="K10" s="914"/>
      <c r="L10" s="914"/>
      <c r="M10" s="914"/>
      <c r="N10" s="914"/>
      <c r="O10" s="914"/>
      <c r="P10" s="914"/>
      <c r="Q10" s="914"/>
      <c r="R10" s="914"/>
      <c r="S10" s="914"/>
      <c r="T10" s="914"/>
      <c r="U10" s="914"/>
      <c r="V10" s="914"/>
      <c r="W10" s="914"/>
      <c r="X10" s="914"/>
      <c r="Y10" s="914"/>
      <c r="Z10" s="914"/>
      <c r="AA10" s="914"/>
      <c r="AB10" s="914"/>
      <c r="AC10" s="914"/>
      <c r="AD10" s="914"/>
      <c r="AE10" s="914"/>
      <c r="AF10" s="914"/>
      <c r="AG10" s="914"/>
      <c r="AH10" s="914"/>
      <c r="AI10" s="914"/>
      <c r="AJ10" s="914"/>
      <c r="AK10" s="914"/>
      <c r="AL10" s="914"/>
      <c r="AM10" s="914"/>
      <c r="AN10" s="914"/>
      <c r="AO10" s="914"/>
      <c r="AP10" s="914"/>
      <c r="AQ10" s="914"/>
      <c r="AR10" s="914"/>
      <c r="AS10" s="914"/>
      <c r="AT10" s="914"/>
      <c r="AU10" s="914"/>
      <c r="AV10" s="914"/>
      <c r="AW10" s="914"/>
      <c r="AX10" s="914"/>
    </row>
    <row r="11" spans="1:50" x14ac:dyDescent="0.25">
      <c r="A11" s="1020" t="s">
        <v>5</v>
      </c>
      <c r="B11" s="1020"/>
      <c r="C11" s="1020"/>
      <c r="D11" s="1020"/>
      <c r="E11" s="1020"/>
      <c r="F11" s="1020"/>
      <c r="G11" s="1020"/>
      <c r="H11" s="1020"/>
      <c r="I11" s="1020"/>
      <c r="J11" s="1020"/>
      <c r="K11" s="1020"/>
      <c r="L11" s="1020"/>
      <c r="M11" s="1020"/>
      <c r="N11" s="1020"/>
      <c r="O11" s="911"/>
      <c r="P11" s="911"/>
      <c r="Q11" s="911"/>
      <c r="R11" s="911"/>
      <c r="S11" s="911"/>
      <c r="T11" s="911"/>
      <c r="U11" s="911"/>
      <c r="V11" s="911"/>
      <c r="W11" s="911"/>
      <c r="X11" s="911"/>
      <c r="Y11" s="911"/>
      <c r="Z11" s="911"/>
      <c r="AA11" s="911"/>
      <c r="AB11" s="911"/>
      <c r="AC11" s="911"/>
      <c r="AD11" s="911"/>
      <c r="AE11" s="911"/>
      <c r="AF11" s="911"/>
      <c r="AG11" s="911"/>
      <c r="AH11" s="911"/>
      <c r="AI11" s="911"/>
      <c r="AJ11" s="911"/>
      <c r="AK11" s="911"/>
      <c r="AL11" s="911"/>
      <c r="AM11" s="911"/>
      <c r="AN11" s="911"/>
      <c r="AO11" s="911"/>
      <c r="AP11" s="911"/>
      <c r="AQ11" s="911"/>
      <c r="AR11" s="911"/>
      <c r="AS11" s="911"/>
      <c r="AT11" s="911"/>
      <c r="AU11" s="911"/>
      <c r="AV11" s="911"/>
      <c r="AW11" s="911"/>
      <c r="AX11" s="911"/>
    </row>
    <row r="12" spans="1:50" x14ac:dyDescent="0.25">
      <c r="A12" s="865"/>
      <c r="B12" s="865"/>
      <c r="C12" s="865"/>
      <c r="D12" s="865"/>
      <c r="E12" s="865"/>
      <c r="F12" s="865"/>
      <c r="G12" s="865"/>
      <c r="H12" s="865"/>
      <c r="I12" s="865"/>
      <c r="J12" s="865"/>
      <c r="K12" s="865"/>
      <c r="L12" s="865"/>
      <c r="M12" s="865"/>
      <c r="N12" s="865"/>
      <c r="O12" s="865"/>
      <c r="P12" s="865"/>
      <c r="Q12" s="865"/>
      <c r="R12" s="865"/>
      <c r="S12" s="865"/>
      <c r="T12" s="865"/>
      <c r="U12" s="865"/>
      <c r="V12" s="865"/>
      <c r="W12" s="865"/>
      <c r="X12" s="865"/>
      <c r="Y12" s="865"/>
      <c r="Z12" s="865"/>
      <c r="AA12" s="865"/>
      <c r="AB12" s="865"/>
      <c r="AC12" s="865"/>
      <c r="AD12" s="865"/>
      <c r="AE12" s="865"/>
      <c r="AF12" s="865"/>
      <c r="AG12" s="865"/>
      <c r="AH12" s="865"/>
      <c r="AI12" s="865"/>
      <c r="AJ12" s="865"/>
      <c r="AK12" s="865"/>
      <c r="AL12" s="865"/>
      <c r="AM12" s="865"/>
      <c r="AN12" s="865"/>
      <c r="AO12" s="865"/>
      <c r="AP12" s="865"/>
      <c r="AQ12" s="865"/>
      <c r="AR12" s="865"/>
      <c r="AS12" s="865"/>
      <c r="AT12" s="865"/>
      <c r="AU12" s="865"/>
      <c r="AV12" s="865"/>
      <c r="AW12" s="865"/>
      <c r="AX12" s="865"/>
    </row>
    <row r="13" spans="1:50" x14ac:dyDescent="0.25">
      <c r="A13" s="1021">
        <f>'С № 1 (2020)'!A13:AX13</f>
        <v>0</v>
      </c>
      <c r="B13" s="1021"/>
      <c r="C13" s="1021"/>
      <c r="D13" s="1021"/>
      <c r="E13" s="1021"/>
      <c r="F13" s="1021"/>
      <c r="G13" s="1021"/>
      <c r="H13" s="1021"/>
      <c r="I13" s="1021"/>
      <c r="J13" s="1021"/>
      <c r="K13" s="1021"/>
      <c r="L13" s="1021"/>
      <c r="M13" s="1021"/>
      <c r="N13" s="1021"/>
      <c r="O13" s="914"/>
      <c r="P13" s="914"/>
      <c r="Q13" s="914"/>
      <c r="R13" s="914"/>
      <c r="S13" s="914"/>
      <c r="T13" s="914"/>
      <c r="U13" s="914"/>
      <c r="V13" s="914"/>
      <c r="W13" s="914"/>
      <c r="X13" s="914"/>
      <c r="Y13" s="914"/>
      <c r="Z13" s="914"/>
      <c r="AA13" s="914"/>
      <c r="AB13" s="914"/>
      <c r="AC13" s="914"/>
      <c r="AD13" s="914"/>
      <c r="AE13" s="914"/>
      <c r="AF13" s="914"/>
      <c r="AG13" s="914"/>
      <c r="AH13" s="914"/>
      <c r="AI13" s="914"/>
      <c r="AJ13" s="914"/>
      <c r="AK13" s="914"/>
      <c r="AL13" s="914"/>
      <c r="AM13" s="914"/>
      <c r="AN13" s="914"/>
      <c r="AO13" s="914"/>
      <c r="AP13" s="914"/>
      <c r="AQ13" s="914"/>
      <c r="AR13" s="914"/>
      <c r="AS13" s="914"/>
      <c r="AT13" s="914"/>
      <c r="AU13" s="914"/>
      <c r="AV13" s="914"/>
      <c r="AW13" s="914"/>
      <c r="AX13" s="914"/>
    </row>
    <row r="14" spans="1:50" ht="15" x14ac:dyDescent="0.25">
      <c r="A14" s="1022" t="s">
        <v>6</v>
      </c>
      <c r="B14" s="1022"/>
      <c r="C14" s="1022"/>
      <c r="D14" s="1022"/>
      <c r="E14" s="1022"/>
      <c r="F14" s="1022"/>
      <c r="G14" s="1022"/>
      <c r="H14" s="1022"/>
      <c r="I14" s="1022"/>
      <c r="J14" s="1022"/>
      <c r="K14" s="1022"/>
      <c r="L14" s="1022"/>
      <c r="M14" s="1022"/>
      <c r="N14" s="1022"/>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3"/>
    </row>
    <row r="15" spans="1:50" ht="15.75" customHeight="1" x14ac:dyDescent="0.25">
      <c r="A15" s="1389" t="s">
        <v>1083</v>
      </c>
      <c r="B15" s="1389"/>
      <c r="C15" s="1389"/>
      <c r="D15" s="1389"/>
      <c r="E15" s="1389"/>
      <c r="F15" s="1389"/>
      <c r="G15" s="1389"/>
      <c r="H15" s="1389"/>
      <c r="I15" s="1389"/>
      <c r="J15" s="1389"/>
      <c r="K15" s="1389"/>
      <c r="L15" s="1389"/>
      <c r="M15" s="1389"/>
      <c r="N15" s="1389"/>
    </row>
    <row r="16" spans="1:50" x14ac:dyDescent="0.25">
      <c r="A16" s="1389" t="s">
        <v>1084</v>
      </c>
      <c r="B16" s="1389"/>
      <c r="C16" s="1389"/>
      <c r="D16" s="1389"/>
      <c r="E16" s="1389"/>
      <c r="F16" s="1389"/>
      <c r="G16" s="1389"/>
      <c r="H16" s="1389"/>
      <c r="I16" s="1389"/>
      <c r="J16" s="1389"/>
      <c r="K16" s="1389"/>
      <c r="L16" s="1389"/>
      <c r="M16" s="1389"/>
      <c r="N16" s="1389"/>
    </row>
    <row r="18" spans="1:15" x14ac:dyDescent="0.25">
      <c r="A18" s="1386" t="s">
        <v>1085</v>
      </c>
      <c r="B18" s="1386"/>
      <c r="C18" s="1386"/>
      <c r="D18" s="1386"/>
      <c r="E18" s="1386"/>
      <c r="F18" s="1386"/>
      <c r="G18" s="1386"/>
      <c r="H18" s="1386"/>
      <c r="I18" s="1386"/>
      <c r="J18" s="1386"/>
      <c r="K18" s="1386"/>
      <c r="L18" s="1386"/>
      <c r="M18" s="1386"/>
      <c r="N18" s="1386"/>
    </row>
    <row r="19" spans="1:15" ht="36" customHeight="1" x14ac:dyDescent="0.25">
      <c r="A19" s="1390" t="s">
        <v>687</v>
      </c>
      <c r="B19" s="1388" t="s">
        <v>1086</v>
      </c>
      <c r="C19" s="1388" t="s">
        <v>1087</v>
      </c>
      <c r="D19" s="869" t="s">
        <v>1088</v>
      </c>
      <c r="E19" s="869" t="s">
        <v>1089</v>
      </c>
      <c r="F19" s="869" t="s">
        <v>1090</v>
      </c>
      <c r="G19" s="1388" t="s">
        <v>297</v>
      </c>
      <c r="H19" s="1388"/>
      <c r="I19" s="1388" t="s">
        <v>298</v>
      </c>
      <c r="J19" s="1388"/>
      <c r="K19" s="1388" t="s">
        <v>299</v>
      </c>
      <c r="L19" s="1388"/>
      <c r="M19" s="1388" t="s">
        <v>334</v>
      </c>
      <c r="N19" s="1388"/>
    </row>
    <row r="20" spans="1:15" ht="81.75" customHeight="1" x14ac:dyDescent="0.25">
      <c r="A20" s="1390"/>
      <c r="B20" s="1388"/>
      <c r="C20" s="1388"/>
      <c r="D20" s="869" t="s">
        <v>210</v>
      </c>
      <c r="E20" s="869" t="s">
        <v>210</v>
      </c>
      <c r="F20" s="869" t="s">
        <v>1091</v>
      </c>
      <c r="G20" s="869" t="s">
        <v>1092</v>
      </c>
      <c r="H20" s="869" t="s">
        <v>1093</v>
      </c>
      <c r="I20" s="869" t="s">
        <v>1092</v>
      </c>
      <c r="J20" s="869" t="s">
        <v>43</v>
      </c>
      <c r="K20" s="869" t="s">
        <v>1092</v>
      </c>
      <c r="L20" s="869" t="s">
        <v>43</v>
      </c>
      <c r="M20" s="869" t="s">
        <v>1092</v>
      </c>
      <c r="N20" s="869" t="s">
        <v>43</v>
      </c>
    </row>
    <row r="21" spans="1:15" x14ac:dyDescent="0.25">
      <c r="A21" s="870">
        <v>1</v>
      </c>
      <c r="B21" s="869">
        <v>2</v>
      </c>
      <c r="C21" s="869">
        <v>3</v>
      </c>
      <c r="D21" s="869">
        <v>4</v>
      </c>
      <c r="E21" s="869">
        <v>5</v>
      </c>
      <c r="F21" s="869">
        <v>6</v>
      </c>
      <c r="G21" s="869">
        <v>7</v>
      </c>
      <c r="H21" s="869">
        <v>8</v>
      </c>
      <c r="I21" s="869">
        <v>9</v>
      </c>
      <c r="J21" s="869">
        <v>10</v>
      </c>
      <c r="K21" s="869">
        <v>11</v>
      </c>
      <c r="L21" s="869">
        <v>12</v>
      </c>
      <c r="M21" s="869">
        <v>13</v>
      </c>
      <c r="N21" s="869">
        <v>14</v>
      </c>
    </row>
    <row r="22" spans="1:15" x14ac:dyDescent="0.25">
      <c r="A22" s="1385" t="s">
        <v>1094</v>
      </c>
      <c r="B22" s="1386"/>
      <c r="C22" s="1386"/>
      <c r="D22" s="1386"/>
      <c r="E22" s="1386"/>
      <c r="F22" s="1386"/>
      <c r="G22" s="1386"/>
      <c r="H22" s="1386"/>
      <c r="I22" s="1386"/>
      <c r="J22" s="1386"/>
      <c r="K22" s="1386"/>
      <c r="L22" s="1386"/>
      <c r="M22" s="1386"/>
      <c r="N22" s="1387"/>
    </row>
    <row r="23" spans="1:15" ht="47.25" collapsed="1" x14ac:dyDescent="0.25">
      <c r="A23" s="871" t="s">
        <v>1095</v>
      </c>
      <c r="B23" s="872" t="s">
        <v>1096</v>
      </c>
      <c r="C23" s="871" t="s">
        <v>1097</v>
      </c>
      <c r="D23" s="873">
        <f>D24+D28+D29+D30+D31+D32+D33+D34+D37</f>
        <v>440.84241964297422</v>
      </c>
      <c r="E23" s="873">
        <f t="shared" ref="E23:M23" si="0">E24+E28+E29+E30+E31+E32+E33+E34+E37</f>
        <v>444.17437083338979</v>
      </c>
      <c r="F23" s="873">
        <f t="shared" si="0"/>
        <v>441.03605545891543</v>
      </c>
      <c r="G23" s="873">
        <f t="shared" si="0"/>
        <v>511.12178092155392</v>
      </c>
      <c r="H23" s="873"/>
      <c r="I23" s="873">
        <f t="shared" si="0"/>
        <v>520.28700000000003</v>
      </c>
      <c r="J23" s="873"/>
      <c r="K23" s="873">
        <f t="shared" si="0"/>
        <v>538.85946562499998</v>
      </c>
      <c r="L23" s="873"/>
      <c r="M23" s="873">
        <f t="shared" si="0"/>
        <v>1570.2682465465537</v>
      </c>
      <c r="N23" s="874"/>
    </row>
    <row r="24" spans="1:15" ht="47.25" hidden="1" outlineLevel="1" x14ac:dyDescent="0.25">
      <c r="A24" s="875" t="s">
        <v>108</v>
      </c>
      <c r="B24" s="876" t="s">
        <v>1098</v>
      </c>
      <c r="C24" s="871" t="s">
        <v>1097</v>
      </c>
      <c r="D24" s="873">
        <f>D25+D26+D27</f>
        <v>435.93766145653353</v>
      </c>
      <c r="E24" s="873">
        <f t="shared" ref="E24:M24" si="1">E25+E26+E27</f>
        <v>440.41388295203387</v>
      </c>
      <c r="F24" s="873">
        <f t="shared" si="1"/>
        <v>437.78060411290988</v>
      </c>
      <c r="G24" s="873">
        <f t="shared" si="1"/>
        <v>507.03778092155392</v>
      </c>
      <c r="H24" s="873"/>
      <c r="I24" s="873">
        <f t="shared" si="1"/>
        <v>516.08000011611887</v>
      </c>
      <c r="J24" s="873"/>
      <c r="K24" s="873">
        <f t="shared" si="1"/>
        <v>534.52524711130172</v>
      </c>
      <c r="L24" s="873"/>
      <c r="M24" s="873">
        <f t="shared" si="1"/>
        <v>1557.6430281489745</v>
      </c>
      <c r="N24" s="874"/>
    </row>
    <row r="25" spans="1:15" ht="63" hidden="1" outlineLevel="1" x14ac:dyDescent="0.25">
      <c r="A25" s="875" t="s">
        <v>110</v>
      </c>
      <c r="B25" s="876" t="s">
        <v>1099</v>
      </c>
      <c r="C25" s="871" t="s">
        <v>1097</v>
      </c>
      <c r="D25" s="873"/>
      <c r="E25" s="873"/>
      <c r="F25" s="873"/>
      <c r="G25" s="873"/>
      <c r="H25" s="873"/>
      <c r="I25" s="873"/>
      <c r="J25" s="873"/>
      <c r="K25" s="873"/>
      <c r="L25" s="873"/>
      <c r="M25" s="873"/>
      <c r="N25" s="874"/>
    </row>
    <row r="26" spans="1:15" ht="63" hidden="1" outlineLevel="1" x14ac:dyDescent="0.25">
      <c r="A26" s="875" t="s">
        <v>118</v>
      </c>
      <c r="B26" s="876" t="s">
        <v>1100</v>
      </c>
      <c r="C26" s="871" t="s">
        <v>1097</v>
      </c>
      <c r="D26" s="873"/>
      <c r="E26" s="873"/>
      <c r="F26" s="873"/>
      <c r="G26" s="873"/>
      <c r="H26" s="873"/>
      <c r="I26" s="873"/>
      <c r="J26" s="873"/>
      <c r="K26" s="873"/>
      <c r="L26" s="873"/>
      <c r="M26" s="873"/>
      <c r="N26" s="874"/>
    </row>
    <row r="27" spans="1:15" ht="63" hidden="1" outlineLevel="1" x14ac:dyDescent="0.25">
      <c r="A27" s="875" t="s">
        <v>124</v>
      </c>
      <c r="B27" s="876" t="s">
        <v>1101</v>
      </c>
      <c r="C27" s="871" t="s">
        <v>1097</v>
      </c>
      <c r="D27" s="873">
        <v>435.93766145653353</v>
      </c>
      <c r="E27" s="873">
        <v>440.41388295203387</v>
      </c>
      <c r="F27" s="873">
        <v>437.78060411290988</v>
      </c>
      <c r="G27" s="873">
        <v>507.03778092155392</v>
      </c>
      <c r="H27" s="873"/>
      <c r="I27" s="873">
        <v>516.08000011611887</v>
      </c>
      <c r="J27" s="873"/>
      <c r="K27" s="873">
        <v>534.52524711130172</v>
      </c>
      <c r="L27" s="873"/>
      <c r="M27" s="873">
        <f>G27+I27+K27</f>
        <v>1557.6430281489745</v>
      </c>
      <c r="N27" s="874"/>
      <c r="O27" s="868">
        <v>437780.60411290987</v>
      </c>
    </row>
    <row r="28" spans="1:15" ht="31.5" hidden="1" outlineLevel="1" x14ac:dyDescent="0.25">
      <c r="A28" s="875" t="s">
        <v>130</v>
      </c>
      <c r="B28" s="876" t="s">
        <v>1102</v>
      </c>
      <c r="C28" s="871" t="s">
        <v>1097</v>
      </c>
      <c r="D28" s="873">
        <v>0.31006183898305084</v>
      </c>
      <c r="E28" s="873">
        <v>0.31011532203389836</v>
      </c>
      <c r="F28" s="873">
        <v>0.32511557124000001</v>
      </c>
      <c r="G28" s="873">
        <v>0.34499999999999997</v>
      </c>
      <c r="H28" s="873"/>
      <c r="I28" s="873">
        <f>G28*1.025</f>
        <v>0.35362499999999997</v>
      </c>
      <c r="J28" s="873"/>
      <c r="K28" s="873">
        <f>I28*1.025</f>
        <v>0.36246562499999996</v>
      </c>
      <c r="L28" s="873"/>
      <c r="M28" s="873">
        <f>G28+I28+K28</f>
        <v>1.0610906249999998</v>
      </c>
      <c r="N28" s="874"/>
    </row>
    <row r="29" spans="1:15" ht="31.5" hidden="1" outlineLevel="1" x14ac:dyDescent="0.25">
      <c r="A29" s="875" t="s">
        <v>177</v>
      </c>
      <c r="B29" s="876" t="s">
        <v>1103</v>
      </c>
      <c r="C29" s="871" t="s">
        <v>1097</v>
      </c>
      <c r="D29" s="873"/>
      <c r="E29" s="873"/>
      <c r="F29" s="873"/>
      <c r="G29" s="873"/>
      <c r="H29" s="873"/>
      <c r="I29" s="873"/>
      <c r="J29" s="873"/>
      <c r="K29" s="873"/>
      <c r="L29" s="873"/>
      <c r="M29" s="873"/>
      <c r="N29" s="874"/>
    </row>
    <row r="30" spans="1:15" ht="47.25" hidden="1" outlineLevel="1" x14ac:dyDescent="0.25">
      <c r="A30" s="875" t="s">
        <v>183</v>
      </c>
      <c r="B30" s="876" t="s">
        <v>1104</v>
      </c>
      <c r="C30" s="871" t="s">
        <v>1097</v>
      </c>
      <c r="D30" s="873"/>
      <c r="E30" s="873"/>
      <c r="F30" s="873"/>
      <c r="G30" s="873"/>
      <c r="H30" s="873"/>
      <c r="I30" s="873"/>
      <c r="J30" s="873"/>
      <c r="K30" s="873"/>
      <c r="L30" s="873"/>
      <c r="M30" s="873"/>
      <c r="N30" s="874"/>
    </row>
    <row r="31" spans="1:15" ht="47.25" hidden="1" outlineLevel="1" x14ac:dyDescent="0.25">
      <c r="A31" s="875" t="s">
        <v>185</v>
      </c>
      <c r="B31" s="876" t="s">
        <v>1105</v>
      </c>
      <c r="C31" s="871" t="s">
        <v>1097</v>
      </c>
      <c r="D31" s="873">
        <v>2.5315595677966103</v>
      </c>
      <c r="E31" s="873">
        <v>0.70190131355932206</v>
      </c>
      <c r="F31" s="873">
        <v>0.48076140288135588</v>
      </c>
      <c r="G31" s="873">
        <f>F31*0.98</f>
        <v>0.47114617482372878</v>
      </c>
      <c r="H31" s="873"/>
      <c r="I31" s="873">
        <f>G31</f>
        <v>0.47114617482372878</v>
      </c>
      <c r="J31" s="873"/>
      <c r="K31" s="873">
        <f>I31</f>
        <v>0.47114617482372878</v>
      </c>
      <c r="L31" s="873"/>
      <c r="M31" s="873">
        <f>G31+I31+K31</f>
        <v>1.4134385244711862</v>
      </c>
      <c r="N31" s="874"/>
    </row>
    <row r="32" spans="1:15" ht="31.5" hidden="1" outlineLevel="1" x14ac:dyDescent="0.25">
      <c r="A32" s="875" t="s">
        <v>187</v>
      </c>
      <c r="B32" s="876" t="s">
        <v>1106</v>
      </c>
      <c r="C32" s="871" t="s">
        <v>1097</v>
      </c>
      <c r="D32" s="873"/>
      <c r="E32" s="873"/>
      <c r="F32" s="873"/>
      <c r="G32" s="873"/>
      <c r="H32" s="873"/>
      <c r="I32" s="873"/>
      <c r="J32" s="873"/>
      <c r="K32" s="873"/>
      <c r="L32" s="873"/>
      <c r="M32" s="873"/>
      <c r="N32" s="874"/>
    </row>
    <row r="33" spans="1:15" ht="31.5" hidden="1" outlineLevel="1" x14ac:dyDescent="0.25">
      <c r="A33" s="875" t="s">
        <v>1062</v>
      </c>
      <c r="B33" s="876" t="s">
        <v>1107</v>
      </c>
      <c r="C33" s="871" t="s">
        <v>1097</v>
      </c>
      <c r="D33" s="873"/>
      <c r="E33" s="873"/>
      <c r="F33" s="873"/>
      <c r="G33" s="873"/>
      <c r="H33" s="873"/>
      <c r="I33" s="873"/>
      <c r="J33" s="873"/>
      <c r="K33" s="873"/>
      <c r="L33" s="873"/>
      <c r="M33" s="873"/>
      <c r="N33" s="874"/>
    </row>
    <row r="34" spans="1:15" ht="63" hidden="1" outlineLevel="1" x14ac:dyDescent="0.25">
      <c r="A34" s="875" t="s">
        <v>1108</v>
      </c>
      <c r="B34" s="876" t="s">
        <v>1109</v>
      </c>
      <c r="C34" s="871" t="s">
        <v>1097</v>
      </c>
      <c r="D34" s="873"/>
      <c r="E34" s="873"/>
      <c r="F34" s="873"/>
      <c r="G34" s="873"/>
      <c r="H34" s="873"/>
      <c r="I34" s="873"/>
      <c r="J34" s="873"/>
      <c r="K34" s="873"/>
      <c r="L34" s="873"/>
      <c r="M34" s="873"/>
      <c r="N34" s="874"/>
    </row>
    <row r="35" spans="1:15" ht="31.5" hidden="1" outlineLevel="1" x14ac:dyDescent="0.25">
      <c r="A35" s="875" t="s">
        <v>1110</v>
      </c>
      <c r="B35" s="877" t="s">
        <v>1111</v>
      </c>
      <c r="C35" s="871" t="s">
        <v>1097</v>
      </c>
      <c r="D35" s="873"/>
      <c r="E35" s="873"/>
      <c r="F35" s="873"/>
      <c r="G35" s="873"/>
      <c r="H35" s="873"/>
      <c r="I35" s="873"/>
      <c r="J35" s="873"/>
      <c r="K35" s="873"/>
      <c r="L35" s="873"/>
      <c r="M35" s="873"/>
      <c r="N35" s="874"/>
    </row>
    <row r="36" spans="1:15" ht="31.5" hidden="1" outlineLevel="1" x14ac:dyDescent="0.25">
      <c r="A36" s="875" t="s">
        <v>1112</v>
      </c>
      <c r="B36" s="877" t="s">
        <v>1113</v>
      </c>
      <c r="C36" s="871" t="s">
        <v>1097</v>
      </c>
      <c r="D36" s="873"/>
      <c r="E36" s="873"/>
      <c r="F36" s="873"/>
      <c r="G36" s="873"/>
      <c r="H36" s="873"/>
      <c r="I36" s="873"/>
      <c r="J36" s="873"/>
      <c r="K36" s="873"/>
      <c r="L36" s="873"/>
      <c r="M36" s="873"/>
      <c r="N36" s="874"/>
    </row>
    <row r="37" spans="1:15" hidden="1" outlineLevel="1" x14ac:dyDescent="0.25">
      <c r="A37" s="875" t="s">
        <v>1114</v>
      </c>
      <c r="B37" s="876" t="s">
        <v>1115</v>
      </c>
      <c r="C37" s="871" t="s">
        <v>1097</v>
      </c>
      <c r="D37" s="873">
        <v>2.0631367796610176</v>
      </c>
      <c r="E37" s="873">
        <v>2.7484712457627118</v>
      </c>
      <c r="F37" s="873">
        <v>2.4495743718841818</v>
      </c>
      <c r="G37" s="873">
        <v>3.267853825176271</v>
      </c>
      <c r="H37" s="873"/>
      <c r="I37" s="873">
        <f>G37*1.035</f>
        <v>3.3822287090574403</v>
      </c>
      <c r="J37" s="873"/>
      <c r="K37" s="873">
        <f>I37*1.035</f>
        <v>3.5006067138744505</v>
      </c>
      <c r="L37" s="873"/>
      <c r="M37" s="873">
        <f>G37+I37+K37</f>
        <v>10.150689248108161</v>
      </c>
      <c r="N37" s="874"/>
    </row>
    <row r="38" spans="1:15" ht="63" collapsed="1" x14ac:dyDescent="0.25">
      <c r="A38" s="878" t="s">
        <v>1116</v>
      </c>
      <c r="B38" s="879" t="s">
        <v>1117</v>
      </c>
      <c r="C38" s="871" t="s">
        <v>1097</v>
      </c>
      <c r="D38" s="873">
        <f t="shared" ref="D38:M38" si="2">D39+D43+D44+D45+D46+D47+D48+D49+D52</f>
        <v>472.62422120999997</v>
      </c>
      <c r="E38" s="873">
        <f t="shared" si="2"/>
        <v>498.19049349000005</v>
      </c>
      <c r="F38" s="873">
        <f t="shared" si="2"/>
        <v>517.41068145072529</v>
      </c>
      <c r="G38" s="873">
        <f t="shared" si="2"/>
        <v>554.11553611727504</v>
      </c>
      <c r="H38" s="873"/>
      <c r="I38" s="873">
        <f t="shared" si="2"/>
        <v>573.50957988137918</v>
      </c>
      <c r="J38" s="873"/>
      <c r="K38" s="873">
        <f t="shared" si="2"/>
        <v>593.58241517722763</v>
      </c>
      <c r="L38" s="873"/>
      <c r="M38" s="873">
        <f t="shared" si="2"/>
        <v>1721.2075311758815</v>
      </c>
      <c r="N38" s="873"/>
      <c r="O38" s="880"/>
    </row>
    <row r="39" spans="1:15" ht="47.25" hidden="1" outlineLevel="1" x14ac:dyDescent="0.25">
      <c r="A39" s="875" t="s">
        <v>1118</v>
      </c>
      <c r="B39" s="881" t="s">
        <v>1098</v>
      </c>
      <c r="C39" s="871" t="s">
        <v>1097</v>
      </c>
      <c r="D39" s="873">
        <f t="shared" ref="D39:M39" si="3">D40+D41+D42</f>
        <v>354.52137860967622</v>
      </c>
      <c r="E39" s="873">
        <f t="shared" si="3"/>
        <v>374.33122461078165</v>
      </c>
      <c r="F39" s="873">
        <f t="shared" si="3"/>
        <v>388.77292229591035</v>
      </c>
      <c r="G39" s="873">
        <f t="shared" si="3"/>
        <v>417.00858842883224</v>
      </c>
      <c r="H39" s="873"/>
      <c r="I39" s="873">
        <f t="shared" si="3"/>
        <v>431.60388902384091</v>
      </c>
      <c r="J39" s="873"/>
      <c r="K39" s="873">
        <f t="shared" si="3"/>
        <v>446.71002513967557</v>
      </c>
      <c r="L39" s="873"/>
      <c r="M39" s="873">
        <f t="shared" si="3"/>
        <v>1295.3225025923487</v>
      </c>
      <c r="N39" s="873"/>
    </row>
    <row r="40" spans="1:15" ht="63.75" hidden="1" customHeight="1" outlineLevel="1" x14ac:dyDescent="0.25">
      <c r="A40" s="875" t="s">
        <v>1119</v>
      </c>
      <c r="B40" s="882" t="s">
        <v>1099</v>
      </c>
      <c r="C40" s="871" t="s">
        <v>1097</v>
      </c>
      <c r="D40" s="873"/>
      <c r="E40" s="873"/>
      <c r="F40" s="873"/>
      <c r="G40" s="873"/>
      <c r="H40" s="873"/>
      <c r="I40" s="873"/>
      <c r="J40" s="873"/>
      <c r="K40" s="873"/>
      <c r="L40" s="873"/>
      <c r="M40" s="873"/>
      <c r="N40" s="874"/>
    </row>
    <row r="41" spans="1:15" ht="63" hidden="1" customHeight="1" outlineLevel="1" x14ac:dyDescent="0.25">
      <c r="A41" s="875" t="s">
        <v>1120</v>
      </c>
      <c r="B41" s="882" t="s">
        <v>1100</v>
      </c>
      <c r="C41" s="871" t="s">
        <v>1097</v>
      </c>
      <c r="D41" s="873"/>
      <c r="E41" s="873"/>
      <c r="F41" s="873"/>
      <c r="G41" s="873"/>
      <c r="H41" s="873"/>
      <c r="I41" s="873"/>
      <c r="J41" s="873"/>
      <c r="K41" s="873"/>
      <c r="L41" s="873"/>
      <c r="M41" s="873"/>
      <c r="N41" s="874"/>
    </row>
    <row r="42" spans="1:15" ht="78.75" hidden="1" outlineLevel="1" x14ac:dyDescent="0.25">
      <c r="A42" s="875" t="s">
        <v>1121</v>
      </c>
      <c r="B42" s="882" t="s">
        <v>1101</v>
      </c>
      <c r="C42" s="871" t="s">
        <v>1097</v>
      </c>
      <c r="D42" s="873">
        <f>468.0799709-D44</f>
        <v>354.52137860967622</v>
      </c>
      <c r="E42" s="873">
        <f>494.23521202-E44</f>
        <v>374.33122461078165</v>
      </c>
      <c r="F42" s="873">
        <f>513.30280523176-F44</f>
        <v>388.77292229591035</v>
      </c>
      <c r="G42" s="873">
        <f>550.582784886785-G44</f>
        <v>417.00858842883224</v>
      </c>
      <c r="H42" s="873"/>
      <c r="I42" s="873">
        <f>569.853182357822-I44</f>
        <v>431.60388902384091</v>
      </c>
      <c r="J42" s="873"/>
      <c r="K42" s="873">
        <f>589.798043740346-K44</f>
        <v>446.71002513967557</v>
      </c>
      <c r="L42" s="873"/>
      <c r="M42" s="873">
        <f>G42+I42+K42</f>
        <v>1295.3225025923487</v>
      </c>
      <c r="N42" s="874"/>
    </row>
    <row r="43" spans="1:15" ht="31.5" hidden="1" outlineLevel="1" x14ac:dyDescent="0.25">
      <c r="A43" s="875" t="s">
        <v>1122</v>
      </c>
      <c r="B43" s="881" t="s">
        <v>1102</v>
      </c>
      <c r="C43" s="871" t="s">
        <v>1097</v>
      </c>
      <c r="D43" s="873">
        <v>1.1020739099999999</v>
      </c>
      <c r="E43" s="873">
        <v>0.92115497000000002</v>
      </c>
      <c r="F43" s="873">
        <v>0.95669312637935577</v>
      </c>
      <c r="G43" s="873">
        <v>0.8762075674619717</v>
      </c>
      <c r="H43" s="873"/>
      <c r="I43" s="873">
        <f>G43*1.035</f>
        <v>0.90687483232314059</v>
      </c>
      <c r="J43" s="873"/>
      <c r="K43" s="873">
        <f>I43*1.035</f>
        <v>0.93861545145445047</v>
      </c>
      <c r="L43" s="873"/>
      <c r="M43" s="873">
        <f>G43+I43+K43</f>
        <v>2.7216978512395631</v>
      </c>
      <c r="N43" s="874"/>
    </row>
    <row r="44" spans="1:15" ht="31.5" hidden="1" outlineLevel="1" x14ac:dyDescent="0.25">
      <c r="A44" s="875" t="s">
        <v>1123</v>
      </c>
      <c r="B44" s="881" t="s">
        <v>1103</v>
      </c>
      <c r="C44" s="871" t="s">
        <v>1097</v>
      </c>
      <c r="D44" s="873">
        <v>113.55859229032377</v>
      </c>
      <c r="E44" s="873">
        <v>119.90398740921839</v>
      </c>
      <c r="F44" s="873">
        <v>124.52988293584961</v>
      </c>
      <c r="G44" s="873">
        <v>133.57419645795275</v>
      </c>
      <c r="H44" s="873"/>
      <c r="I44" s="873">
        <v>138.24929333398111</v>
      </c>
      <c r="J44" s="873"/>
      <c r="K44" s="873">
        <v>143.08801860067041</v>
      </c>
      <c r="L44" s="873"/>
      <c r="M44" s="873">
        <f>G44+I44+K44</f>
        <v>414.91150839260428</v>
      </c>
      <c r="N44" s="874"/>
    </row>
    <row r="45" spans="1:15" ht="47.25" hidden="1" outlineLevel="1" x14ac:dyDescent="0.25">
      <c r="A45" s="875" t="s">
        <v>1124</v>
      </c>
      <c r="B45" s="881" t="s">
        <v>1104</v>
      </c>
      <c r="C45" s="871" t="s">
        <v>1097</v>
      </c>
      <c r="D45" s="873"/>
      <c r="E45" s="873"/>
      <c r="F45" s="873"/>
      <c r="G45" s="873"/>
      <c r="H45" s="873"/>
      <c r="I45" s="873"/>
      <c r="J45" s="873"/>
      <c r="K45" s="873"/>
      <c r="L45" s="873"/>
      <c r="M45" s="873"/>
      <c r="N45" s="874"/>
    </row>
    <row r="46" spans="1:15" ht="47.25" hidden="1" outlineLevel="1" x14ac:dyDescent="0.25">
      <c r="A46" s="875" t="s">
        <v>1125</v>
      </c>
      <c r="B46" s="881" t="s">
        <v>1105</v>
      </c>
      <c r="C46" s="871" t="s">
        <v>1097</v>
      </c>
      <c r="D46" s="873">
        <v>2.3078074900000001</v>
      </c>
      <c r="E46" s="873">
        <v>1.8367653399999999</v>
      </c>
      <c r="F46" s="873">
        <v>1.9076277421049364</v>
      </c>
      <c r="G46" s="873">
        <f>G31/E31*E46</f>
        <v>1.2329154359342378</v>
      </c>
      <c r="H46" s="873"/>
      <c r="I46" s="873">
        <f>G46*1.035</f>
        <v>1.2760674761919359</v>
      </c>
      <c r="J46" s="873"/>
      <c r="K46" s="873">
        <f>I46*1.035</f>
        <v>1.3207298378586536</v>
      </c>
      <c r="L46" s="873"/>
      <c r="M46" s="873">
        <f>G46+I46+K46</f>
        <v>3.8297127499848274</v>
      </c>
      <c r="N46" s="874"/>
    </row>
    <row r="47" spans="1:15" ht="31.5" hidden="1" outlineLevel="1" x14ac:dyDescent="0.25">
      <c r="A47" s="875" t="s">
        <v>1126</v>
      </c>
      <c r="B47" s="881" t="s">
        <v>1106</v>
      </c>
      <c r="C47" s="871" t="s">
        <v>1097</v>
      </c>
      <c r="D47" s="873"/>
      <c r="E47" s="873"/>
      <c r="F47" s="873"/>
      <c r="G47" s="873"/>
      <c r="H47" s="873"/>
      <c r="I47" s="873"/>
      <c r="J47" s="873"/>
      <c r="K47" s="873"/>
      <c r="L47" s="873"/>
      <c r="M47" s="873"/>
      <c r="N47" s="874"/>
    </row>
    <row r="48" spans="1:15" ht="31.5" hidden="1" outlineLevel="1" x14ac:dyDescent="0.25">
      <c r="A48" s="875" t="s">
        <v>1127</v>
      </c>
      <c r="B48" s="881" t="s">
        <v>1107</v>
      </c>
      <c r="C48" s="871" t="s">
        <v>1097</v>
      </c>
      <c r="D48" s="873"/>
      <c r="E48" s="873"/>
      <c r="F48" s="873"/>
      <c r="G48" s="873"/>
      <c r="H48" s="873"/>
      <c r="I48" s="873"/>
      <c r="J48" s="873"/>
      <c r="K48" s="873"/>
      <c r="L48" s="873"/>
      <c r="M48" s="873"/>
      <c r="N48" s="874"/>
    </row>
    <row r="49" spans="1:14" ht="63" hidden="1" outlineLevel="1" x14ac:dyDescent="0.25">
      <c r="A49" s="875" t="s">
        <v>1128</v>
      </c>
      <c r="B49" s="881" t="s">
        <v>1109</v>
      </c>
      <c r="C49" s="871" t="s">
        <v>1097</v>
      </c>
      <c r="D49" s="873"/>
      <c r="E49" s="873"/>
      <c r="F49" s="873"/>
      <c r="G49" s="873"/>
      <c r="H49" s="873"/>
      <c r="I49" s="873"/>
      <c r="J49" s="873"/>
      <c r="K49" s="873"/>
      <c r="L49" s="873"/>
      <c r="M49" s="873"/>
      <c r="N49" s="874"/>
    </row>
    <row r="50" spans="1:14" ht="31.5" hidden="1" outlineLevel="1" x14ac:dyDescent="0.25">
      <c r="A50" s="875" t="s">
        <v>1129</v>
      </c>
      <c r="B50" s="882" t="s">
        <v>1111</v>
      </c>
      <c r="C50" s="871" t="s">
        <v>1097</v>
      </c>
      <c r="D50" s="873"/>
      <c r="E50" s="873"/>
      <c r="F50" s="873"/>
      <c r="G50" s="873"/>
      <c r="H50" s="873"/>
      <c r="I50" s="873"/>
      <c r="J50" s="873"/>
      <c r="K50" s="873"/>
      <c r="L50" s="873"/>
      <c r="M50" s="873"/>
      <c r="N50" s="874"/>
    </row>
    <row r="51" spans="1:14" ht="31.5" hidden="1" outlineLevel="1" x14ac:dyDescent="0.25">
      <c r="A51" s="875" t="s">
        <v>1130</v>
      </c>
      <c r="B51" s="882" t="s">
        <v>1113</v>
      </c>
      <c r="C51" s="871" t="s">
        <v>1097</v>
      </c>
      <c r="D51" s="873"/>
      <c r="E51" s="873"/>
      <c r="F51" s="873"/>
      <c r="G51" s="873"/>
      <c r="H51" s="873"/>
      <c r="I51" s="873"/>
      <c r="J51" s="873"/>
      <c r="K51" s="873"/>
      <c r="L51" s="873"/>
      <c r="M51" s="873"/>
      <c r="N51" s="874"/>
    </row>
    <row r="52" spans="1:14" hidden="1" outlineLevel="1" x14ac:dyDescent="0.25">
      <c r="A52" s="875" t="s">
        <v>1131</v>
      </c>
      <c r="B52" s="881" t="s">
        <v>1115</v>
      </c>
      <c r="C52" s="871" t="s">
        <v>1097</v>
      </c>
      <c r="D52" s="873">
        <v>1.1343689099999998</v>
      </c>
      <c r="E52" s="873">
        <v>1.1973611599999998</v>
      </c>
      <c r="F52" s="873">
        <v>1.2435553504809422</v>
      </c>
      <c r="G52" s="873">
        <f>G37/E37*E52</f>
        <v>1.4236282270938143</v>
      </c>
      <c r="H52" s="873"/>
      <c r="I52" s="873">
        <f>G52*1.035</f>
        <v>1.4734552150420976</v>
      </c>
      <c r="J52" s="873"/>
      <c r="K52" s="873">
        <f>I52*1.035</f>
        <v>1.5250261475685709</v>
      </c>
      <c r="L52" s="873"/>
      <c r="M52" s="873">
        <f>G52+I52+K52</f>
        <v>4.4221095897044833</v>
      </c>
      <c r="N52" s="874"/>
    </row>
    <row r="53" spans="1:14" ht="31.5" hidden="1" outlineLevel="1" x14ac:dyDescent="0.25">
      <c r="A53" s="883" t="s">
        <v>1132</v>
      </c>
      <c r="B53" s="881" t="s">
        <v>1133</v>
      </c>
      <c r="C53" s="871" t="s">
        <v>1097</v>
      </c>
      <c r="D53" s="873">
        <f>D54+D55+D60+D61</f>
        <v>161.58217291122281</v>
      </c>
      <c r="E53" s="873">
        <f>E54+E55+E60+E61</f>
        <v>168.54100592319679</v>
      </c>
      <c r="F53" s="873">
        <f>F54+F55+F60+F61</f>
        <v>164.82273435006658</v>
      </c>
      <c r="G53" s="873">
        <f>G54+G55+G60+G61</f>
        <v>173.97751694903889</v>
      </c>
      <c r="H53" s="873"/>
      <c r="I53" s="873">
        <f>I54+I55+I60+I61</f>
        <v>180.93661762700046</v>
      </c>
      <c r="J53" s="873"/>
      <c r="K53" s="873">
        <f>K54+K55+K60+K61</f>
        <v>188.1740823320805</v>
      </c>
      <c r="L53" s="873"/>
      <c r="M53" s="873">
        <f>M54+M55+M60+M61</f>
        <v>543.08821690811999</v>
      </c>
      <c r="N53" s="873"/>
    </row>
    <row r="54" spans="1:14" ht="31.5" hidden="1" outlineLevel="1" x14ac:dyDescent="0.25">
      <c r="A54" s="875" t="s">
        <v>1119</v>
      </c>
      <c r="B54" s="882" t="s">
        <v>1134</v>
      </c>
      <c r="C54" s="871" t="s">
        <v>1097</v>
      </c>
      <c r="D54" s="873">
        <v>153.70248749000001</v>
      </c>
      <c r="E54" s="873">
        <v>159.12022676999999</v>
      </c>
      <c r="F54" s="873">
        <v>156.83059566465113</v>
      </c>
      <c r="G54" s="873">
        <v>160.20479668452691</v>
      </c>
      <c r="H54" s="873"/>
      <c r="I54" s="873">
        <f>G54*1.04</f>
        <v>166.61298855190799</v>
      </c>
      <c r="J54" s="873"/>
      <c r="K54" s="873">
        <f>I54*1.04</f>
        <v>173.27750809398432</v>
      </c>
      <c r="L54" s="873"/>
      <c r="M54" s="873">
        <f>G54+I54+K54</f>
        <v>500.09529333041928</v>
      </c>
      <c r="N54" s="874"/>
    </row>
    <row r="55" spans="1:14" ht="31.5" hidden="1" outlineLevel="1" x14ac:dyDescent="0.25">
      <c r="A55" s="875" t="s">
        <v>1120</v>
      </c>
      <c r="B55" s="882" t="s">
        <v>1135</v>
      </c>
      <c r="C55" s="871" t="s">
        <v>1097</v>
      </c>
      <c r="D55" s="873"/>
      <c r="E55" s="873"/>
      <c r="F55" s="873"/>
      <c r="G55" s="873"/>
      <c r="H55" s="873"/>
      <c r="I55" s="873"/>
      <c r="J55" s="873"/>
      <c r="K55" s="873"/>
      <c r="L55" s="873"/>
      <c r="M55" s="873"/>
      <c r="N55" s="874"/>
    </row>
    <row r="56" spans="1:14" ht="47.25" hidden="1" outlineLevel="1" x14ac:dyDescent="0.25">
      <c r="A56" s="875" t="s">
        <v>1136</v>
      </c>
      <c r="B56" s="884" t="s">
        <v>1137</v>
      </c>
      <c r="C56" s="871" t="s">
        <v>1097</v>
      </c>
      <c r="D56" s="873"/>
      <c r="E56" s="873"/>
      <c r="F56" s="873"/>
      <c r="G56" s="873"/>
      <c r="H56" s="873"/>
      <c r="I56" s="873"/>
      <c r="J56" s="873"/>
      <c r="K56" s="873"/>
      <c r="L56" s="873"/>
      <c r="M56" s="873"/>
      <c r="N56" s="874"/>
    </row>
    <row r="57" spans="1:14" ht="63" hidden="1" outlineLevel="1" x14ac:dyDescent="0.25">
      <c r="A57" s="875" t="s">
        <v>1138</v>
      </c>
      <c r="B57" s="885" t="s">
        <v>1139</v>
      </c>
      <c r="C57" s="871" t="s">
        <v>1097</v>
      </c>
      <c r="D57" s="873"/>
      <c r="E57" s="873"/>
      <c r="F57" s="873"/>
      <c r="G57" s="873"/>
      <c r="H57" s="873"/>
      <c r="I57" s="873"/>
      <c r="J57" s="873"/>
      <c r="K57" s="873"/>
      <c r="L57" s="873"/>
      <c r="M57" s="873"/>
      <c r="N57" s="874"/>
    </row>
    <row r="58" spans="1:14" ht="31.5" hidden="1" outlineLevel="1" x14ac:dyDescent="0.25">
      <c r="A58" s="875" t="s">
        <v>1140</v>
      </c>
      <c r="B58" s="885" t="s">
        <v>1141</v>
      </c>
      <c r="C58" s="871" t="s">
        <v>1097</v>
      </c>
      <c r="D58" s="873"/>
      <c r="E58" s="873"/>
      <c r="F58" s="873"/>
      <c r="G58" s="873"/>
      <c r="H58" s="873"/>
      <c r="I58" s="873"/>
      <c r="J58" s="873"/>
      <c r="K58" s="873"/>
      <c r="L58" s="873"/>
      <c r="M58" s="873"/>
      <c r="N58" s="874"/>
    </row>
    <row r="59" spans="1:14" ht="31.5" hidden="1" outlineLevel="1" x14ac:dyDescent="0.25">
      <c r="A59" s="875" t="s">
        <v>1142</v>
      </c>
      <c r="B59" s="884" t="s">
        <v>1143</v>
      </c>
      <c r="C59" s="871" t="s">
        <v>1097</v>
      </c>
      <c r="D59" s="873"/>
      <c r="E59" s="873"/>
      <c r="F59" s="873"/>
      <c r="G59" s="873"/>
      <c r="H59" s="873"/>
      <c r="I59" s="873"/>
      <c r="J59" s="873"/>
      <c r="K59" s="873"/>
      <c r="L59" s="873"/>
      <c r="M59" s="873"/>
      <c r="N59" s="874"/>
    </row>
    <row r="60" spans="1:14" ht="31.5" hidden="1" outlineLevel="1" x14ac:dyDescent="0.25">
      <c r="A60" s="875" t="s">
        <v>1121</v>
      </c>
      <c r="B60" s="882" t="s">
        <v>1144</v>
      </c>
      <c r="C60" s="871" t="s">
        <v>1097</v>
      </c>
      <c r="D60" s="873">
        <v>5.4919958675733547</v>
      </c>
      <c r="E60" s="873">
        <v>6.6629725031968192</v>
      </c>
      <c r="F60" s="873">
        <v>5.298560004530251</v>
      </c>
      <c r="G60" s="873">
        <v>9.5727202645120002</v>
      </c>
      <c r="H60" s="873"/>
      <c r="I60" s="873">
        <f>G60*1.04</f>
        <v>9.9556290750924799</v>
      </c>
      <c r="J60" s="873"/>
      <c r="K60" s="873">
        <f>I60*1.04</f>
        <v>10.353854238096179</v>
      </c>
      <c r="L60" s="873"/>
      <c r="M60" s="873">
        <f>G60+I60+K60</f>
        <v>29.882203577700661</v>
      </c>
      <c r="N60" s="874"/>
    </row>
    <row r="61" spans="1:14" ht="31.5" hidden="1" outlineLevel="1" x14ac:dyDescent="0.25">
      <c r="A61" s="875" t="s">
        <v>1145</v>
      </c>
      <c r="B61" s="882" t="s">
        <v>1146</v>
      </c>
      <c r="C61" s="871" t="s">
        <v>1097</v>
      </c>
      <c r="D61" s="873">
        <v>2.3876895536494422</v>
      </c>
      <c r="E61" s="873">
        <v>2.7578066500000005</v>
      </c>
      <c r="F61" s="873">
        <v>2.6935786808851829</v>
      </c>
      <c r="G61" s="873">
        <v>4.2</v>
      </c>
      <c r="H61" s="873"/>
      <c r="I61" s="873">
        <f>G61*1.04</f>
        <v>4.3680000000000003</v>
      </c>
      <c r="J61" s="873"/>
      <c r="K61" s="873">
        <f>I61*1.04</f>
        <v>4.5427200000000001</v>
      </c>
      <c r="L61" s="873"/>
      <c r="M61" s="873">
        <f>G61+I61+K61</f>
        <v>13.110720000000001</v>
      </c>
      <c r="N61" s="874"/>
    </row>
    <row r="62" spans="1:14" ht="47.25" hidden="1" outlineLevel="1" x14ac:dyDescent="0.25">
      <c r="A62" s="883" t="s">
        <v>1147</v>
      </c>
      <c r="B62" s="881" t="s">
        <v>1148</v>
      </c>
      <c r="C62" s="871" t="s">
        <v>1097</v>
      </c>
      <c r="D62" s="873">
        <f>D63+D64+D65+D66+D67</f>
        <v>21.251809840539917</v>
      </c>
      <c r="E62" s="873">
        <f>E63+E64+E65+E66+E67</f>
        <v>24.060188833890141</v>
      </c>
      <c r="F62" s="873">
        <f>F63+F64+F65+F66+F67</f>
        <v>35.691630411059293</v>
      </c>
      <c r="G62" s="873">
        <f>G63+G64+G65+G66+G67</f>
        <v>29.46951944218667</v>
      </c>
      <c r="H62" s="873"/>
      <c r="I62" s="873">
        <f>I63+I64+I65+I66+I67</f>
        <v>35.313833411557688</v>
      </c>
      <c r="J62" s="873"/>
      <c r="K62" s="873">
        <f>K63+K64+K65+K66+K67</f>
        <v>36.052882392238843</v>
      </c>
      <c r="L62" s="873"/>
      <c r="M62" s="873">
        <f>G62+I62+K62</f>
        <v>100.8362352459832</v>
      </c>
      <c r="N62" s="874"/>
    </row>
    <row r="63" spans="1:14" ht="78.75" hidden="1" outlineLevel="1" x14ac:dyDescent="0.25">
      <c r="A63" s="875" t="s">
        <v>1149</v>
      </c>
      <c r="B63" s="882" t="s">
        <v>1150</v>
      </c>
      <c r="C63" s="871" t="s">
        <v>1097</v>
      </c>
      <c r="D63" s="873"/>
      <c r="E63" s="873"/>
      <c r="F63" s="873"/>
      <c r="G63" s="873"/>
      <c r="H63" s="873"/>
      <c r="I63" s="873"/>
      <c r="J63" s="873"/>
      <c r="K63" s="873"/>
      <c r="L63" s="873"/>
      <c r="M63" s="873"/>
      <c r="N63" s="874"/>
    </row>
    <row r="64" spans="1:14" ht="63" hidden="1" outlineLevel="1" x14ac:dyDescent="0.25">
      <c r="A64" s="875" t="s">
        <v>1151</v>
      </c>
      <c r="B64" s="882" t="s">
        <v>1152</v>
      </c>
      <c r="C64" s="871" t="s">
        <v>1097</v>
      </c>
      <c r="D64" s="873">
        <v>1.7737266200000001</v>
      </c>
      <c r="E64" s="873">
        <v>1.6072694800000003</v>
      </c>
      <c r="F64" s="873">
        <v>1.8317446505615218</v>
      </c>
      <c r="G64" s="873">
        <v>2.110938</v>
      </c>
      <c r="H64" s="873"/>
      <c r="I64" s="873">
        <f>G64*1.035</f>
        <v>2.1848208299999996</v>
      </c>
      <c r="J64" s="873"/>
      <c r="K64" s="873">
        <f>I64*1.035</f>
        <v>2.2612895590499993</v>
      </c>
      <c r="L64" s="873"/>
      <c r="M64" s="873">
        <f>G64+I64+K64</f>
        <v>6.5570483890499993</v>
      </c>
      <c r="N64" s="874"/>
    </row>
    <row r="65" spans="1:17" ht="31.5" hidden="1" outlineLevel="1" x14ac:dyDescent="0.25">
      <c r="A65" s="875" t="s">
        <v>1153</v>
      </c>
      <c r="B65" s="882" t="s">
        <v>1154</v>
      </c>
      <c r="C65" s="871" t="s">
        <v>1097</v>
      </c>
      <c r="D65" s="873"/>
      <c r="E65" s="873"/>
      <c r="F65" s="873"/>
      <c r="G65" s="873"/>
      <c r="H65" s="873"/>
      <c r="I65" s="873"/>
      <c r="J65" s="873"/>
      <c r="K65" s="873"/>
      <c r="L65" s="873"/>
      <c r="M65" s="873"/>
      <c r="N65" s="874"/>
    </row>
    <row r="66" spans="1:17" ht="31.5" hidden="1" outlineLevel="1" x14ac:dyDescent="0.25">
      <c r="A66" s="875" t="s">
        <v>1155</v>
      </c>
      <c r="B66" s="882" t="s">
        <v>1156</v>
      </c>
      <c r="C66" s="871" t="s">
        <v>1097</v>
      </c>
      <c r="D66" s="873"/>
      <c r="E66" s="873"/>
      <c r="F66" s="873"/>
      <c r="G66" s="873"/>
      <c r="H66" s="873"/>
      <c r="I66" s="873"/>
      <c r="J66" s="873"/>
      <c r="K66" s="873"/>
      <c r="L66" s="873"/>
      <c r="M66" s="873"/>
      <c r="N66" s="874"/>
    </row>
    <row r="67" spans="1:17" ht="30" hidden="1" customHeight="1" outlineLevel="1" x14ac:dyDescent="0.25">
      <c r="A67" s="875" t="s">
        <v>1157</v>
      </c>
      <c r="B67" s="882" t="s">
        <v>1158</v>
      </c>
      <c r="C67" s="871" t="s">
        <v>1097</v>
      </c>
      <c r="D67" s="873">
        <v>19.478083220539915</v>
      </c>
      <c r="E67" s="873">
        <v>22.452919353890142</v>
      </c>
      <c r="F67" s="873">
        <v>33.859885760497768</v>
      </c>
      <c r="G67" s="873">
        <v>27.358581442186669</v>
      </c>
      <c r="H67" s="873"/>
      <c r="I67" s="873">
        <v>33.129012581557689</v>
      </c>
      <c r="J67" s="873"/>
      <c r="K67" s="873">
        <f>I67*1.02</f>
        <v>33.791592833188844</v>
      </c>
      <c r="L67" s="873"/>
      <c r="M67" s="873">
        <f t="shared" ref="M67:M78" si="4">G67+I67+K67</f>
        <v>94.279186856933194</v>
      </c>
      <c r="N67" s="874"/>
    </row>
    <row r="68" spans="1:17" ht="31.5" hidden="1" outlineLevel="1" x14ac:dyDescent="0.25">
      <c r="A68" s="883" t="s">
        <v>1159</v>
      </c>
      <c r="B68" s="881" t="s">
        <v>1160</v>
      </c>
      <c r="C68" s="871" t="s">
        <v>1097</v>
      </c>
      <c r="D68" s="873">
        <v>171.29964776017889</v>
      </c>
      <c r="E68" s="873">
        <v>187.76919172175457</v>
      </c>
      <c r="F68" s="873">
        <v>200.06436933513223</v>
      </c>
      <c r="G68" s="873">
        <v>220.20217841000002</v>
      </c>
      <c r="H68" s="873"/>
      <c r="I68" s="873">
        <f>G68*1.04</f>
        <v>229.01026554640003</v>
      </c>
      <c r="J68" s="873"/>
      <c r="K68" s="873">
        <f>I68*1.04</f>
        <v>238.17067616825605</v>
      </c>
      <c r="L68" s="873"/>
      <c r="M68" s="873">
        <f t="shared" si="4"/>
        <v>687.3831201246561</v>
      </c>
      <c r="N68" s="874"/>
    </row>
    <row r="69" spans="1:17" ht="31.5" hidden="1" outlineLevel="1" x14ac:dyDescent="0.25">
      <c r="A69" s="883" t="s">
        <v>1161</v>
      </c>
      <c r="B69" s="881" t="s">
        <v>1162</v>
      </c>
      <c r="C69" s="871" t="s">
        <v>1097</v>
      </c>
      <c r="D69" s="873">
        <v>84.536591329231101</v>
      </c>
      <c r="E69" s="873">
        <v>83.742954769853228</v>
      </c>
      <c r="F69" s="873">
        <v>84.192182572421544</v>
      </c>
      <c r="G69" s="873">
        <v>80.766510450612799</v>
      </c>
      <c r="H69" s="873"/>
      <c r="I69" s="873">
        <f>G69</f>
        <v>80.766510450612799</v>
      </c>
      <c r="J69" s="873"/>
      <c r="K69" s="873">
        <f>I69*1</f>
        <v>80.766510450612799</v>
      </c>
      <c r="L69" s="873"/>
      <c r="M69" s="873">
        <f t="shared" si="4"/>
        <v>242.2995313518384</v>
      </c>
      <c r="N69" s="874"/>
    </row>
    <row r="70" spans="1:17" ht="31.5" hidden="1" outlineLevel="1" x14ac:dyDescent="0.25">
      <c r="A70" s="883" t="s">
        <v>1163</v>
      </c>
      <c r="B70" s="881" t="s">
        <v>1164</v>
      </c>
      <c r="C70" s="871" t="s">
        <v>1097</v>
      </c>
      <c r="D70" s="873">
        <v>17.483731647960877</v>
      </c>
      <c r="E70" s="873">
        <v>18.764558156514774</v>
      </c>
      <c r="F70" s="873">
        <f>F71+F72</f>
        <v>18.437131416738548</v>
      </c>
      <c r="G70" s="873">
        <f>G71+F70-F71</f>
        <v>18.417647256555512</v>
      </c>
      <c r="H70" s="873"/>
      <c r="I70" s="873">
        <f>G70*1.01</f>
        <v>18.601823729121065</v>
      </c>
      <c r="J70" s="873"/>
      <c r="K70" s="873">
        <f>I70</f>
        <v>18.601823729121065</v>
      </c>
      <c r="L70" s="873"/>
      <c r="M70" s="873">
        <f t="shared" si="4"/>
        <v>55.621294714797642</v>
      </c>
      <c r="N70" s="874"/>
    </row>
    <row r="71" spans="1:17" ht="31.5" hidden="1" outlineLevel="1" x14ac:dyDescent="0.25">
      <c r="A71" s="875" t="s">
        <v>1165</v>
      </c>
      <c r="B71" s="882" t="s">
        <v>1166</v>
      </c>
      <c r="C71" s="871" t="s">
        <v>1097</v>
      </c>
      <c r="D71" s="873">
        <v>17.42812775796088</v>
      </c>
      <c r="E71" s="873">
        <v>18.705369946514772</v>
      </c>
      <c r="F71" s="873">
        <v>18.367796186567929</v>
      </c>
      <c r="G71" s="873">
        <v>18.348312026384889</v>
      </c>
      <c r="H71" s="873"/>
      <c r="I71" s="873">
        <f>G71</f>
        <v>18.348312026384889</v>
      </c>
      <c r="J71" s="873"/>
      <c r="K71" s="873">
        <f>I71</f>
        <v>18.348312026384889</v>
      </c>
      <c r="L71" s="873"/>
      <c r="M71" s="873">
        <f t="shared" si="4"/>
        <v>55.044936079154667</v>
      </c>
      <c r="N71" s="874"/>
    </row>
    <row r="72" spans="1:17" hidden="1" outlineLevel="1" x14ac:dyDescent="0.25">
      <c r="A72" s="875" t="s">
        <v>1167</v>
      </c>
      <c r="B72" s="882" t="s">
        <v>1168</v>
      </c>
      <c r="C72" s="871" t="s">
        <v>1097</v>
      </c>
      <c r="D72" s="873">
        <v>5.5603889999996881E-2</v>
      </c>
      <c r="E72" s="873">
        <f>E70-E71</f>
        <v>5.9188210000002073E-2</v>
      </c>
      <c r="F72" s="873">
        <v>6.9335230170620002E-2</v>
      </c>
      <c r="G72" s="873">
        <f>G70-G71</f>
        <v>6.9335230170622708E-2</v>
      </c>
      <c r="H72" s="873"/>
      <c r="I72" s="873">
        <f>G72</f>
        <v>6.9335230170622708E-2</v>
      </c>
      <c r="J72" s="873"/>
      <c r="K72" s="873">
        <f>I72</f>
        <v>6.9335230170622708E-2</v>
      </c>
      <c r="L72" s="873"/>
      <c r="M72" s="873">
        <f t="shared" si="4"/>
        <v>0.20800569051186812</v>
      </c>
      <c r="N72" s="874"/>
    </row>
    <row r="73" spans="1:17" ht="31.5" hidden="1" outlineLevel="1" x14ac:dyDescent="0.25">
      <c r="A73" s="883" t="s">
        <v>1169</v>
      </c>
      <c r="B73" s="881" t="s">
        <v>1170</v>
      </c>
      <c r="C73" s="871" t="s">
        <v>1097</v>
      </c>
      <c r="D73" s="873">
        <f>D74+D75+D76</f>
        <v>16.470267720866381</v>
      </c>
      <c r="E73" s="873">
        <f>E74+E75+E76</f>
        <v>15.312594084790534</v>
      </c>
      <c r="F73" s="873">
        <f>F74+F75+F76</f>
        <v>14.202633365307094</v>
      </c>
      <c r="G73" s="873">
        <f>G74+G75+G76</f>
        <v>31.282163608881174</v>
      </c>
      <c r="H73" s="873"/>
      <c r="I73" s="873">
        <f>I74+I75</f>
        <v>22.654690808277</v>
      </c>
      <c r="J73" s="873"/>
      <c r="K73" s="873">
        <f>K74+K75+K76</f>
        <v>31.816440104918346</v>
      </c>
      <c r="L73" s="873"/>
      <c r="M73" s="873">
        <f t="shared" si="4"/>
        <v>85.753294522076516</v>
      </c>
      <c r="N73" s="874"/>
    </row>
    <row r="74" spans="1:17" ht="47.25" hidden="1" outlineLevel="1" x14ac:dyDescent="0.25">
      <c r="A74" s="875" t="s">
        <v>1171</v>
      </c>
      <c r="B74" s="882" t="s">
        <v>1172</v>
      </c>
      <c r="C74" s="871" t="s">
        <v>1097</v>
      </c>
      <c r="D74" s="873">
        <v>9.6173471257019969</v>
      </c>
      <c r="E74" s="873">
        <v>8.3726644083104951</v>
      </c>
      <c r="F74" s="873">
        <v>11.308818703747523</v>
      </c>
      <c r="G74" s="873">
        <f>(O74+P74+Q74+5000)/1000</f>
        <v>19.39389101269219</v>
      </c>
      <c r="H74" s="873"/>
      <c r="I74" s="873">
        <f>G74*1.04</f>
        <v>20.16964665319988</v>
      </c>
      <c r="J74" s="873"/>
      <c r="K74" s="873">
        <f>I74*1.03</f>
        <v>20.774736052795877</v>
      </c>
      <c r="L74" s="873"/>
      <c r="M74" s="873">
        <f t="shared" si="4"/>
        <v>60.338273718687944</v>
      </c>
      <c r="N74" s="874"/>
      <c r="O74" s="886">
        <v>5541.7264347721903</v>
      </c>
      <c r="P74" s="868">
        <v>7890.1320871039998</v>
      </c>
      <c r="Q74" s="868">
        <v>962.03249081599995</v>
      </c>
    </row>
    <row r="75" spans="1:17" ht="31.5" hidden="1" outlineLevel="1" x14ac:dyDescent="0.25">
      <c r="A75" s="875" t="s">
        <v>1173</v>
      </c>
      <c r="B75" s="882" t="s">
        <v>1174</v>
      </c>
      <c r="C75" s="871" t="s">
        <v>1097</v>
      </c>
      <c r="D75" s="873">
        <v>2.2644739900000004</v>
      </c>
      <c r="E75" s="873">
        <v>2.2313368100000002</v>
      </c>
      <c r="F75" s="873">
        <v>2.2669115411082363</v>
      </c>
      <c r="G75" s="873">
        <v>2.389465533728</v>
      </c>
      <c r="H75" s="873"/>
      <c r="I75" s="873">
        <f>G75*1.04</f>
        <v>2.4850441550771198</v>
      </c>
      <c r="J75" s="873"/>
      <c r="K75" s="873">
        <f>I75</f>
        <v>2.4850441550771198</v>
      </c>
      <c r="L75" s="873"/>
      <c r="M75" s="873">
        <f t="shared" si="4"/>
        <v>7.3595538438822388</v>
      </c>
      <c r="N75" s="874"/>
    </row>
    <row r="76" spans="1:17" hidden="1" outlineLevel="1" x14ac:dyDescent="0.25">
      <c r="A76" s="875" t="s">
        <v>1175</v>
      </c>
      <c r="B76" s="882" t="s">
        <v>1176</v>
      </c>
      <c r="C76" s="871" t="s">
        <v>1097</v>
      </c>
      <c r="D76" s="873">
        <f>D38-D53-D62-D68-D74-D75-D69-D70</f>
        <v>4.588446605164382</v>
      </c>
      <c r="E76" s="873">
        <f>E38-E53-E62-E68-E74-E75-E69-E70</f>
        <v>4.7085928664800392</v>
      </c>
      <c r="F76" s="873">
        <f>F38-F53-F62-F68-F74-F75-F69-F70</f>
        <v>0.62690312045133467</v>
      </c>
      <c r="G76" s="873">
        <f>G38-G53-G62-G68-G74-G75-G69-G70</f>
        <v>9.4988070624609833</v>
      </c>
      <c r="H76" s="873"/>
      <c r="I76" s="873">
        <f>I38-I53-I62-I68-I74-I75-I69-I70</f>
        <v>6.2258383084100899</v>
      </c>
      <c r="J76" s="873"/>
      <c r="K76" s="873">
        <f>K38-K53-K62-K68-K74-K75-K69-K70</f>
        <v>8.5566598970453498</v>
      </c>
      <c r="L76" s="873"/>
      <c r="M76" s="873">
        <f>M38-M53-M62-M68-M74-M75-M69-M70</f>
        <v>24.281305267916025</v>
      </c>
      <c r="N76" s="874"/>
    </row>
    <row r="77" spans="1:17" hidden="1" outlineLevel="1" x14ac:dyDescent="0.25">
      <c r="A77" s="883" t="s">
        <v>1177</v>
      </c>
      <c r="B77" s="881" t="s">
        <v>1178</v>
      </c>
      <c r="C77" s="871" t="s">
        <v>1097</v>
      </c>
      <c r="D77" s="873">
        <f>D78+D79+D80</f>
        <v>16.847371670000001</v>
      </c>
      <c r="E77" s="873">
        <f>E78+E79+E80</f>
        <v>21.475287360000003</v>
      </c>
      <c r="F77" s="873">
        <f>F78+F79+F80</f>
        <v>32.323151848910605</v>
      </c>
      <c r="G77" s="873">
        <f>G78+G79+G80</f>
        <v>23.847400646666667</v>
      </c>
      <c r="H77" s="873"/>
      <c r="I77" s="873">
        <f>I78+I79+I80</f>
        <v>29.34424597161582</v>
      </c>
      <c r="J77" s="873"/>
      <c r="K77" s="873">
        <f>K78+K79+K80</f>
        <v>29.34424597161582</v>
      </c>
      <c r="L77" s="873"/>
      <c r="M77" s="873">
        <f t="shared" si="4"/>
        <v>82.53589258989831</v>
      </c>
      <c r="N77" s="874"/>
    </row>
    <row r="78" spans="1:17" hidden="1" outlineLevel="1" x14ac:dyDescent="0.25">
      <c r="A78" s="875" t="s">
        <v>1179</v>
      </c>
      <c r="B78" s="882" t="s">
        <v>1180</v>
      </c>
      <c r="C78" s="871" t="s">
        <v>1097</v>
      </c>
      <c r="D78" s="873">
        <v>16.847371670000001</v>
      </c>
      <c r="E78" s="873">
        <v>21.475287360000003</v>
      </c>
      <c r="F78" s="873">
        <v>32.323151848910605</v>
      </c>
      <c r="G78" s="873">
        <v>23.847400646666667</v>
      </c>
      <c r="H78" s="873"/>
      <c r="I78" s="873">
        <v>29.34424597161582</v>
      </c>
      <c r="J78" s="873"/>
      <c r="K78" s="873">
        <f>I78</f>
        <v>29.34424597161582</v>
      </c>
      <c r="L78" s="873"/>
      <c r="M78" s="873">
        <f t="shared" si="4"/>
        <v>82.53589258989831</v>
      </c>
      <c r="N78" s="874"/>
    </row>
    <row r="79" spans="1:17" hidden="1" outlineLevel="1" x14ac:dyDescent="0.25">
      <c r="A79" s="875" t="s">
        <v>1181</v>
      </c>
      <c r="B79" s="882" t="s">
        <v>1182</v>
      </c>
      <c r="C79" s="871" t="s">
        <v>1097</v>
      </c>
      <c r="D79" s="873"/>
      <c r="E79" s="873"/>
      <c r="F79" s="873"/>
      <c r="G79" s="873"/>
      <c r="H79" s="873"/>
      <c r="I79" s="873"/>
      <c r="J79" s="873"/>
      <c r="K79" s="873"/>
      <c r="L79" s="873"/>
      <c r="M79" s="873"/>
      <c r="N79" s="874"/>
    </row>
    <row r="80" spans="1:17" hidden="1" outlineLevel="1" x14ac:dyDescent="0.25">
      <c r="A80" s="875" t="s">
        <v>1183</v>
      </c>
      <c r="B80" s="882" t="s">
        <v>1184</v>
      </c>
      <c r="C80" s="871" t="s">
        <v>1097</v>
      </c>
      <c r="D80" s="873"/>
      <c r="E80" s="873"/>
      <c r="F80" s="873"/>
      <c r="G80" s="873"/>
      <c r="H80" s="873"/>
      <c r="I80" s="873"/>
      <c r="J80" s="873"/>
      <c r="K80" s="873"/>
      <c r="L80" s="873"/>
      <c r="M80" s="873"/>
      <c r="N80" s="874"/>
    </row>
    <row r="81" spans="1:14" ht="47.25" collapsed="1" x14ac:dyDescent="0.25">
      <c r="A81" s="883" t="s">
        <v>1185</v>
      </c>
      <c r="B81" s="879" t="s">
        <v>1186</v>
      </c>
      <c r="C81" s="871" t="s">
        <v>1097</v>
      </c>
      <c r="D81" s="873">
        <f>D23-D38</f>
        <v>-31.781801567025752</v>
      </c>
      <c r="E81" s="873">
        <f>E23-E38</f>
        <v>-54.016122656610264</v>
      </c>
      <c r="F81" s="873">
        <f>F23-F38</f>
        <v>-76.374625991809864</v>
      </c>
      <c r="G81" s="873">
        <f>G23-G38</f>
        <v>-42.993755195721121</v>
      </c>
      <c r="H81" s="873"/>
      <c r="I81" s="873">
        <f>I23-I38</f>
        <v>-53.222579881379147</v>
      </c>
      <c r="J81" s="873"/>
      <c r="K81" s="873">
        <f>K23-K38</f>
        <v>-54.722949552227647</v>
      </c>
      <c r="L81" s="873"/>
      <c r="M81" s="873">
        <f>M23-M38</f>
        <v>-150.93928462932786</v>
      </c>
      <c r="N81" s="874"/>
    </row>
    <row r="82" spans="1:14" ht="47.25" hidden="1" outlineLevel="1" x14ac:dyDescent="0.25">
      <c r="A82" s="875" t="s">
        <v>1187</v>
      </c>
      <c r="B82" s="881" t="s">
        <v>1098</v>
      </c>
      <c r="C82" s="871" t="s">
        <v>1097</v>
      </c>
      <c r="D82" s="873">
        <f>D83+D84+D85</f>
        <v>-32.142309443466445</v>
      </c>
      <c r="E82" s="873">
        <f>E83+E84+E85</f>
        <v>66.082658341252227</v>
      </c>
      <c r="F82" s="873">
        <f>F83+F84+F85</f>
        <v>49.007681816999536</v>
      </c>
      <c r="G82" s="873">
        <f>G83+G84+G85</f>
        <v>90.029192492721677</v>
      </c>
      <c r="H82" s="873"/>
      <c r="I82" s="873">
        <f>I83+I84+I85</f>
        <v>84.476111092277961</v>
      </c>
      <c r="J82" s="873"/>
      <c r="K82" s="873">
        <f>K83+K84+K85</f>
        <v>87.815221971626158</v>
      </c>
      <c r="L82" s="873"/>
      <c r="M82" s="873">
        <f>G82+I82+K82</f>
        <v>262.3205255566258</v>
      </c>
      <c r="N82" s="874"/>
    </row>
    <row r="83" spans="1:14" ht="64.5" hidden="1" customHeight="1" outlineLevel="1" x14ac:dyDescent="0.25">
      <c r="A83" s="875" t="s">
        <v>1188</v>
      </c>
      <c r="B83" s="882" t="s">
        <v>1099</v>
      </c>
      <c r="C83" s="871" t="s">
        <v>1097</v>
      </c>
      <c r="D83" s="873"/>
      <c r="E83" s="873"/>
      <c r="F83" s="873"/>
      <c r="G83" s="873"/>
      <c r="H83" s="873"/>
      <c r="I83" s="873"/>
      <c r="J83" s="873"/>
      <c r="K83" s="873"/>
      <c r="L83" s="873"/>
      <c r="M83" s="873"/>
      <c r="N83" s="874"/>
    </row>
    <row r="84" spans="1:14" ht="63" hidden="1" customHeight="1" outlineLevel="1" x14ac:dyDescent="0.25">
      <c r="A84" s="875" t="s">
        <v>1189</v>
      </c>
      <c r="B84" s="882" t="s">
        <v>1100</v>
      </c>
      <c r="C84" s="871" t="s">
        <v>1097</v>
      </c>
      <c r="D84" s="873"/>
      <c r="E84" s="873"/>
      <c r="F84" s="873"/>
      <c r="G84" s="873"/>
      <c r="H84" s="873"/>
      <c r="I84" s="873"/>
      <c r="J84" s="873"/>
      <c r="K84" s="873"/>
      <c r="L84" s="873"/>
      <c r="M84" s="873"/>
      <c r="N84" s="874"/>
    </row>
    <row r="85" spans="1:14" ht="78.75" hidden="1" outlineLevel="1" x14ac:dyDescent="0.25">
      <c r="A85" s="875" t="s">
        <v>1190</v>
      </c>
      <c r="B85" s="882" t="s">
        <v>1101</v>
      </c>
      <c r="C85" s="871" t="s">
        <v>1097</v>
      </c>
      <c r="D85" s="873">
        <v>-32.142309443466445</v>
      </c>
      <c r="E85" s="873">
        <f>E24-E39</f>
        <v>66.082658341252227</v>
      </c>
      <c r="F85" s="873">
        <f>F24-F39</f>
        <v>49.007681816999536</v>
      </c>
      <c r="G85" s="873">
        <f>G24-G39</f>
        <v>90.029192492721677</v>
      </c>
      <c r="H85" s="873"/>
      <c r="I85" s="873">
        <f>I24-I39</f>
        <v>84.476111092277961</v>
      </c>
      <c r="J85" s="873"/>
      <c r="K85" s="873">
        <f>K24-K39</f>
        <v>87.815221971626158</v>
      </c>
      <c r="L85" s="873"/>
      <c r="M85" s="873">
        <f>G85+I85+K85</f>
        <v>262.3205255566258</v>
      </c>
      <c r="N85" s="874"/>
    </row>
    <row r="86" spans="1:14" ht="31.5" hidden="1" outlineLevel="1" x14ac:dyDescent="0.25">
      <c r="A86" s="875" t="s">
        <v>1191</v>
      </c>
      <c r="B86" s="881" t="s">
        <v>1102</v>
      </c>
      <c r="C86" s="871" t="s">
        <v>1097</v>
      </c>
      <c r="D86" s="873">
        <f>D28-D43</f>
        <v>-0.79201207101694904</v>
      </c>
      <c r="E86" s="873">
        <f>E28-E43</f>
        <v>-0.61103964796610166</v>
      </c>
      <c r="F86" s="873">
        <f>F28-F43</f>
        <v>-0.63157755513935576</v>
      </c>
      <c r="G86" s="873">
        <f>G28-G43</f>
        <v>-0.53120756746197173</v>
      </c>
      <c r="H86" s="873"/>
      <c r="I86" s="873">
        <f>I28-I43</f>
        <v>-0.55324983232314062</v>
      </c>
      <c r="J86" s="873"/>
      <c r="K86" s="873">
        <f>K28-K43</f>
        <v>-0.57614982645445045</v>
      </c>
      <c r="L86" s="873"/>
      <c r="M86" s="873">
        <f>G86+I86+K86</f>
        <v>-1.6606072262395628</v>
      </c>
      <c r="N86" s="874"/>
    </row>
    <row r="87" spans="1:14" ht="31.5" hidden="1" outlineLevel="1" x14ac:dyDescent="0.25">
      <c r="A87" s="875" t="s">
        <v>1192</v>
      </c>
      <c r="B87" s="881" t="s">
        <v>1103</v>
      </c>
      <c r="C87" s="871" t="s">
        <v>1097</v>
      </c>
      <c r="D87" s="873"/>
      <c r="E87" s="873"/>
      <c r="F87" s="873"/>
      <c r="G87" s="873"/>
      <c r="H87" s="873"/>
      <c r="I87" s="873"/>
      <c r="J87" s="873"/>
      <c r="K87" s="873"/>
      <c r="L87" s="873"/>
      <c r="M87" s="873"/>
      <c r="N87" s="874"/>
    </row>
    <row r="88" spans="1:14" ht="47.25" hidden="1" outlineLevel="1" x14ac:dyDescent="0.25">
      <c r="A88" s="875" t="s">
        <v>1193</v>
      </c>
      <c r="B88" s="881" t="s">
        <v>1104</v>
      </c>
      <c r="C88" s="871" t="s">
        <v>1097</v>
      </c>
      <c r="D88" s="873"/>
      <c r="E88" s="873"/>
      <c r="F88" s="873"/>
      <c r="G88" s="873"/>
      <c r="H88" s="873"/>
      <c r="I88" s="873"/>
      <c r="J88" s="873"/>
      <c r="K88" s="873"/>
      <c r="L88" s="873"/>
      <c r="M88" s="873"/>
      <c r="N88" s="874"/>
    </row>
    <row r="89" spans="1:14" ht="47.25" hidden="1" outlineLevel="1" x14ac:dyDescent="0.25">
      <c r="A89" s="875" t="s">
        <v>1194</v>
      </c>
      <c r="B89" s="881" t="s">
        <v>1105</v>
      </c>
      <c r="C89" s="871" t="s">
        <v>1097</v>
      </c>
      <c r="D89" s="873">
        <f>D31-D46</f>
        <v>0.22375207779661022</v>
      </c>
      <c r="E89" s="873">
        <f>E31-E46</f>
        <v>-1.134864026440678</v>
      </c>
      <c r="F89" s="873">
        <f>F31-F46</f>
        <v>-1.4268663392235805</v>
      </c>
      <c r="G89" s="873">
        <f>G31-G46</f>
        <v>-0.76176926111050902</v>
      </c>
      <c r="H89" s="873"/>
      <c r="I89" s="873">
        <f>I31-I46</f>
        <v>-0.80492130136820716</v>
      </c>
      <c r="J89" s="873"/>
      <c r="K89" s="873">
        <f>K31-K46</f>
        <v>-0.84958366303492483</v>
      </c>
      <c r="L89" s="873"/>
      <c r="M89" s="873">
        <f>G89+I89+K89</f>
        <v>-2.4162742255136411</v>
      </c>
      <c r="N89" s="874"/>
    </row>
    <row r="90" spans="1:14" ht="31.5" hidden="1" outlineLevel="1" x14ac:dyDescent="0.25">
      <c r="A90" s="875" t="s">
        <v>1195</v>
      </c>
      <c r="B90" s="881" t="s">
        <v>1106</v>
      </c>
      <c r="C90" s="871" t="s">
        <v>1097</v>
      </c>
      <c r="D90" s="873"/>
      <c r="E90" s="873"/>
      <c r="F90" s="873"/>
      <c r="G90" s="873"/>
      <c r="H90" s="873"/>
      <c r="I90" s="873"/>
      <c r="J90" s="873"/>
      <c r="K90" s="873"/>
      <c r="L90" s="873"/>
      <c r="M90" s="873"/>
      <c r="N90" s="874"/>
    </row>
    <row r="91" spans="1:14" ht="31.5" hidden="1" outlineLevel="1" x14ac:dyDescent="0.25">
      <c r="A91" s="875" t="s">
        <v>1196</v>
      </c>
      <c r="B91" s="881" t="s">
        <v>1107</v>
      </c>
      <c r="C91" s="871" t="s">
        <v>1097</v>
      </c>
      <c r="D91" s="873"/>
      <c r="E91" s="873"/>
      <c r="F91" s="873"/>
      <c r="G91" s="873"/>
      <c r="H91" s="873"/>
      <c r="I91" s="873"/>
      <c r="J91" s="873"/>
      <c r="K91" s="873"/>
      <c r="L91" s="873"/>
      <c r="M91" s="873"/>
      <c r="N91" s="874"/>
    </row>
    <row r="92" spans="1:14" ht="63" hidden="1" outlineLevel="1" x14ac:dyDescent="0.25">
      <c r="A92" s="875" t="s">
        <v>1197</v>
      </c>
      <c r="B92" s="881" t="s">
        <v>1109</v>
      </c>
      <c r="C92" s="871" t="s">
        <v>1097</v>
      </c>
      <c r="D92" s="873"/>
      <c r="E92" s="873"/>
      <c r="F92" s="873"/>
      <c r="G92" s="873"/>
      <c r="H92" s="873"/>
      <c r="I92" s="873"/>
      <c r="J92" s="873"/>
      <c r="K92" s="873"/>
      <c r="L92" s="873"/>
      <c r="M92" s="873"/>
      <c r="N92" s="874"/>
    </row>
    <row r="93" spans="1:14" ht="31.5" hidden="1" outlineLevel="1" x14ac:dyDescent="0.25">
      <c r="A93" s="875" t="s">
        <v>1198</v>
      </c>
      <c r="B93" s="882" t="s">
        <v>1111</v>
      </c>
      <c r="C93" s="871" t="s">
        <v>1097</v>
      </c>
      <c r="D93" s="873"/>
      <c r="E93" s="873"/>
      <c r="F93" s="873"/>
      <c r="G93" s="873"/>
      <c r="H93" s="873"/>
      <c r="I93" s="873"/>
      <c r="J93" s="873"/>
      <c r="K93" s="873"/>
      <c r="L93" s="873"/>
      <c r="M93" s="873"/>
      <c r="N93" s="874"/>
    </row>
    <row r="94" spans="1:14" ht="31.5" hidden="1" outlineLevel="1" x14ac:dyDescent="0.25">
      <c r="A94" s="875" t="s">
        <v>1199</v>
      </c>
      <c r="B94" s="882" t="s">
        <v>1113</v>
      </c>
      <c r="C94" s="871" t="s">
        <v>1097</v>
      </c>
      <c r="D94" s="873"/>
      <c r="E94" s="873"/>
      <c r="F94" s="873"/>
      <c r="G94" s="873"/>
      <c r="H94" s="873"/>
      <c r="I94" s="873"/>
      <c r="J94" s="873"/>
      <c r="K94" s="873"/>
      <c r="L94" s="873"/>
      <c r="M94" s="873"/>
      <c r="N94" s="874"/>
    </row>
    <row r="95" spans="1:14" hidden="1" outlineLevel="1" x14ac:dyDescent="0.25">
      <c r="A95" s="875" t="s">
        <v>1200</v>
      </c>
      <c r="B95" s="881" t="s">
        <v>1115</v>
      </c>
      <c r="C95" s="871" t="s">
        <v>1097</v>
      </c>
      <c r="D95" s="873">
        <f>D37-D52</f>
        <v>0.92876786966101776</v>
      </c>
      <c r="E95" s="873">
        <f>E37-E52</f>
        <v>1.551110085762712</v>
      </c>
      <c r="F95" s="873">
        <f>F37-F52</f>
        <v>1.2060190214032396</v>
      </c>
      <c r="G95" s="873">
        <f>G37-G52</f>
        <v>1.8442255980824567</v>
      </c>
      <c r="H95" s="873"/>
      <c r="I95" s="873">
        <f>I37-I52</f>
        <v>1.9087734940153427</v>
      </c>
      <c r="J95" s="873"/>
      <c r="K95" s="873">
        <f>K37-K52</f>
        <v>1.9755805663058796</v>
      </c>
      <c r="L95" s="873"/>
      <c r="M95" s="873">
        <f>G95+I95+K95</f>
        <v>5.728579658403679</v>
      </c>
      <c r="N95" s="874"/>
    </row>
    <row r="96" spans="1:14" ht="31.5" collapsed="1" x14ac:dyDescent="0.25">
      <c r="A96" s="883" t="s">
        <v>509</v>
      </c>
      <c r="B96" s="879" t="s">
        <v>1201</v>
      </c>
      <c r="C96" s="871" t="s">
        <v>1097</v>
      </c>
      <c r="D96" s="873">
        <f>D97-D103</f>
        <v>36.994198010000005</v>
      </c>
      <c r="E96" s="873">
        <f>E97-E103</f>
        <v>55.533527979999995</v>
      </c>
      <c r="F96" s="873">
        <f>F97-F103</f>
        <v>47.448060372422155</v>
      </c>
      <c r="G96" s="873">
        <f>G97-G103</f>
        <v>54.49535519899753</v>
      </c>
      <c r="H96" s="873"/>
      <c r="I96" s="873">
        <f>I97-I103</f>
        <v>64.792823881379149</v>
      </c>
      <c r="J96" s="873"/>
      <c r="K96" s="873">
        <f>K97-K103</f>
        <v>66.233048672227426</v>
      </c>
      <c r="L96" s="873"/>
      <c r="M96" s="873">
        <f>G96+I96+K96</f>
        <v>185.52122775260409</v>
      </c>
      <c r="N96" s="874"/>
    </row>
    <row r="97" spans="1:14" ht="31.5" hidden="1" outlineLevel="1" x14ac:dyDescent="0.25">
      <c r="A97" s="875" t="s">
        <v>44</v>
      </c>
      <c r="B97" s="881" t="s">
        <v>1202</v>
      </c>
      <c r="C97" s="871" t="s">
        <v>1097</v>
      </c>
      <c r="D97" s="873">
        <f>D98+D99+D100+D102</f>
        <v>56.53655878</v>
      </c>
      <c r="E97" s="873">
        <f>E98+E99+E100+E102</f>
        <v>61.420261569999994</v>
      </c>
      <c r="F97" s="873">
        <f>F98+F99+F100+F102</f>
        <v>62.359296876991138</v>
      </c>
      <c r="G97" s="873">
        <f>G98+G99+G100+G102</f>
        <v>69.768930395091118</v>
      </c>
      <c r="H97" s="873"/>
      <c r="I97" s="873">
        <f>I98+I99+I100+I102</f>
        <v>73.258990553769067</v>
      </c>
      <c r="J97" s="873"/>
      <c r="K97" s="873">
        <f>K98+K99+K100+K102</f>
        <v>74.515923457136438</v>
      </c>
      <c r="L97" s="873"/>
      <c r="M97" s="873">
        <f>G97+I97+K97</f>
        <v>217.54384440599662</v>
      </c>
      <c r="N97" s="874"/>
    </row>
    <row r="98" spans="1:14" ht="31.5" hidden="1" outlineLevel="1" x14ac:dyDescent="0.25">
      <c r="A98" s="875" t="s">
        <v>423</v>
      </c>
      <c r="B98" s="882" t="s">
        <v>1203</v>
      </c>
      <c r="C98" s="871" t="s">
        <v>1097</v>
      </c>
      <c r="D98" s="873"/>
      <c r="E98" s="873"/>
      <c r="F98" s="873"/>
      <c r="G98" s="873"/>
      <c r="H98" s="873"/>
      <c r="I98" s="873"/>
      <c r="J98" s="873"/>
      <c r="K98" s="873"/>
      <c r="L98" s="873"/>
      <c r="M98" s="873"/>
      <c r="N98" s="874"/>
    </row>
    <row r="99" spans="1:14" hidden="1" outlineLevel="1" x14ac:dyDescent="0.25">
      <c r="A99" s="875" t="s">
        <v>424</v>
      </c>
      <c r="B99" s="882" t="s">
        <v>1204</v>
      </c>
      <c r="C99" s="871" t="s">
        <v>1097</v>
      </c>
      <c r="D99" s="873">
        <v>12.879974169999999</v>
      </c>
      <c r="E99" s="873">
        <v>16.675705430000001</v>
      </c>
      <c r="F99" s="873">
        <v>17.829143194398057</v>
      </c>
      <c r="G99" s="873">
        <v>14.818</v>
      </c>
      <c r="H99" s="873"/>
      <c r="I99" s="873">
        <f>G99</f>
        <v>14.818</v>
      </c>
      <c r="J99" s="873"/>
      <c r="K99" s="873">
        <f>E99+899.227473367369/1000</f>
        <v>17.574932903367369</v>
      </c>
      <c r="L99" s="873"/>
      <c r="M99" s="873">
        <f t="shared" ref="M99:M104" si="5">G99+I99+K99</f>
        <v>47.210932903367365</v>
      </c>
      <c r="N99" s="874"/>
    </row>
    <row r="100" spans="1:14" ht="31.5" hidden="1" outlineLevel="1" x14ac:dyDescent="0.25">
      <c r="A100" s="875" t="s">
        <v>425</v>
      </c>
      <c r="B100" s="882" t="s">
        <v>1205</v>
      </c>
      <c r="C100" s="871" t="s">
        <v>1097</v>
      </c>
      <c r="D100" s="873">
        <v>0.13950168999999998</v>
      </c>
      <c r="E100" s="873">
        <v>0.42286230999999996</v>
      </c>
      <c r="F100" s="873">
        <v>-4.6944900000000005E-2</v>
      </c>
      <c r="G100" s="873">
        <f>F100</f>
        <v>-4.6944900000000005E-2</v>
      </c>
      <c r="H100" s="873"/>
      <c r="I100" s="873"/>
      <c r="J100" s="873"/>
      <c r="K100" s="873"/>
      <c r="L100" s="873"/>
      <c r="M100" s="873">
        <f t="shared" si="5"/>
        <v>-4.6944900000000005E-2</v>
      </c>
      <c r="N100" s="874"/>
    </row>
    <row r="101" spans="1:14" hidden="1" outlineLevel="1" x14ac:dyDescent="0.25">
      <c r="A101" s="875" t="s">
        <v>1206</v>
      </c>
      <c r="B101" s="884" t="s">
        <v>1207</v>
      </c>
      <c r="C101" s="871" t="s">
        <v>1097</v>
      </c>
      <c r="D101" s="873">
        <f>D100</f>
        <v>0.13950168999999998</v>
      </c>
      <c r="E101" s="873">
        <f>E100</f>
        <v>0.42286230999999996</v>
      </c>
      <c r="F101" s="873">
        <f>F100</f>
        <v>-4.6944900000000005E-2</v>
      </c>
      <c r="G101" s="873">
        <f>F101</f>
        <v>-4.6944900000000005E-2</v>
      </c>
      <c r="H101" s="873"/>
      <c r="I101" s="873">
        <f>G101</f>
        <v>-4.6944900000000005E-2</v>
      </c>
      <c r="J101" s="873"/>
      <c r="K101" s="873">
        <f>I101</f>
        <v>-4.6944900000000005E-2</v>
      </c>
      <c r="L101" s="873"/>
      <c r="M101" s="873">
        <f t="shared" si="5"/>
        <v>-0.14083470000000001</v>
      </c>
      <c r="N101" s="874"/>
    </row>
    <row r="102" spans="1:14" ht="31.5" hidden="1" outlineLevel="1" x14ac:dyDescent="0.25">
      <c r="A102" s="875" t="s">
        <v>426</v>
      </c>
      <c r="B102" s="882" t="s">
        <v>1208</v>
      </c>
      <c r="C102" s="871" t="s">
        <v>1097</v>
      </c>
      <c r="D102" s="873">
        <v>43.51708292</v>
      </c>
      <c r="E102" s="873">
        <v>44.321693829999994</v>
      </c>
      <c r="F102" s="873">
        <v>44.577098582593081</v>
      </c>
      <c r="G102" s="873">
        <v>54.99787529509112</v>
      </c>
      <c r="H102" s="873"/>
      <c r="I102" s="873">
        <f>G102+3443.11525867795/1000</f>
        <v>58.440990553769069</v>
      </c>
      <c r="J102" s="873"/>
      <c r="K102" s="873">
        <f>I102-1.5</f>
        <v>56.940990553769069</v>
      </c>
      <c r="L102" s="873"/>
      <c r="M102" s="873">
        <f t="shared" si="5"/>
        <v>170.37985640262926</v>
      </c>
      <c r="N102" s="874"/>
    </row>
    <row r="103" spans="1:14" ht="31.5" hidden="1" outlineLevel="1" x14ac:dyDescent="0.25">
      <c r="A103" s="875" t="s">
        <v>45</v>
      </c>
      <c r="B103" s="881" t="s">
        <v>1170</v>
      </c>
      <c r="C103" s="871" t="s">
        <v>1097</v>
      </c>
      <c r="D103" s="873">
        <v>19.542360769999998</v>
      </c>
      <c r="E103" s="873">
        <f>E104+E105+E106+E108</f>
        <v>5.8867335899999995</v>
      </c>
      <c r="F103" s="873">
        <f>F104+F105+F106+F108</f>
        <v>14.911236504568981</v>
      </c>
      <c r="G103" s="873">
        <f>G104+G105+G106+G108</f>
        <v>15.273575196093592</v>
      </c>
      <c r="H103" s="873"/>
      <c r="I103" s="873">
        <f>I104+I105+I106+I108</f>
        <v>8.4661666723899174</v>
      </c>
      <c r="J103" s="873"/>
      <c r="K103" s="873">
        <f>K104+K105+K106+K108</f>
        <v>8.2828747849090139</v>
      </c>
      <c r="L103" s="873"/>
      <c r="M103" s="873">
        <f t="shared" si="5"/>
        <v>32.022616653392525</v>
      </c>
      <c r="N103" s="874"/>
    </row>
    <row r="104" spans="1:14" ht="31.5" hidden="1" outlineLevel="1" x14ac:dyDescent="0.25">
      <c r="A104" s="875" t="s">
        <v>430</v>
      </c>
      <c r="B104" s="882" t="s">
        <v>1209</v>
      </c>
      <c r="C104" s="871" t="s">
        <v>1097</v>
      </c>
      <c r="D104" s="873">
        <v>2.5991026500000003</v>
      </c>
      <c r="E104" s="873">
        <v>2.54322107</v>
      </c>
      <c r="F104" s="873">
        <v>5.0729767374551731</v>
      </c>
      <c r="G104" s="873">
        <v>4.1460029731335677</v>
      </c>
      <c r="H104" s="873"/>
      <c r="I104" s="873">
        <f>G104</f>
        <v>4.1460029731335677</v>
      </c>
      <c r="J104" s="873"/>
      <c r="K104" s="873">
        <f>I104</f>
        <v>4.1460029731335677</v>
      </c>
      <c r="L104" s="873"/>
      <c r="M104" s="873">
        <f t="shared" si="5"/>
        <v>12.438008919400703</v>
      </c>
      <c r="N104" s="874"/>
    </row>
    <row r="105" spans="1:14" hidden="1" outlineLevel="1" x14ac:dyDescent="0.25">
      <c r="A105" s="875" t="s">
        <v>431</v>
      </c>
      <c r="B105" s="882" t="s">
        <v>1210</v>
      </c>
      <c r="C105" s="871" t="s">
        <v>1097</v>
      </c>
      <c r="D105" s="873"/>
      <c r="E105" s="873"/>
      <c r="F105" s="873"/>
      <c r="G105" s="873"/>
      <c r="H105" s="873"/>
      <c r="I105" s="873"/>
      <c r="J105" s="873"/>
      <c r="K105" s="873"/>
      <c r="L105" s="873"/>
      <c r="M105" s="873"/>
      <c r="N105" s="874"/>
    </row>
    <row r="106" spans="1:14" ht="31.5" hidden="1" outlineLevel="1" x14ac:dyDescent="0.25">
      <c r="A106" s="875" t="s">
        <v>432</v>
      </c>
      <c r="B106" s="882" t="s">
        <v>1211</v>
      </c>
      <c r="C106" s="871" t="s">
        <v>1097</v>
      </c>
      <c r="D106" s="873">
        <v>9.5422914900000002</v>
      </c>
      <c r="E106" s="873">
        <v>2.0409449499999996</v>
      </c>
      <c r="F106" s="873">
        <v>3.054864791348368</v>
      </c>
      <c r="G106" s="873">
        <f>F106*1.2</f>
        <v>3.6658377496180412</v>
      </c>
      <c r="H106" s="873"/>
      <c r="I106" s="873">
        <f>G106/2</f>
        <v>1.8329188748090206</v>
      </c>
      <c r="J106" s="873"/>
      <c r="K106" s="873">
        <f>I106*0.9</f>
        <v>1.6496269873281186</v>
      </c>
      <c r="L106" s="873"/>
      <c r="M106" s="873">
        <f>G106+I106+K106</f>
        <v>7.1483836117551798</v>
      </c>
      <c r="N106" s="874"/>
    </row>
    <row r="107" spans="1:14" hidden="1" outlineLevel="1" x14ac:dyDescent="0.25">
      <c r="A107" s="875" t="s">
        <v>1212</v>
      </c>
      <c r="B107" s="884" t="s">
        <v>1207</v>
      </c>
      <c r="C107" s="871" t="s">
        <v>1097</v>
      </c>
      <c r="D107" s="873">
        <f>D106</f>
        <v>9.5422914900000002</v>
      </c>
      <c r="E107" s="873">
        <f>E106</f>
        <v>2.0409449499999996</v>
      </c>
      <c r="F107" s="873">
        <f>F106</f>
        <v>3.054864791348368</v>
      </c>
      <c r="G107" s="873">
        <f>G106</f>
        <v>3.6658377496180412</v>
      </c>
      <c r="H107" s="873"/>
      <c r="I107" s="873">
        <f>I106</f>
        <v>1.8329188748090206</v>
      </c>
      <c r="J107" s="873"/>
      <c r="K107" s="873">
        <f>K106</f>
        <v>1.6496269873281186</v>
      </c>
      <c r="L107" s="873"/>
      <c r="M107" s="873">
        <f>G107+I107+K107</f>
        <v>7.1483836117551798</v>
      </c>
      <c r="N107" s="874"/>
    </row>
    <row r="108" spans="1:14" ht="31.5" hidden="1" outlineLevel="1" x14ac:dyDescent="0.25">
      <c r="A108" s="875" t="s">
        <v>433</v>
      </c>
      <c r="B108" s="882" t="s">
        <v>1213</v>
      </c>
      <c r="C108" s="871" t="s">
        <v>1097</v>
      </c>
      <c r="D108" s="873">
        <v>7.4009666299999974</v>
      </c>
      <c r="E108" s="873">
        <v>1.3025675699999999</v>
      </c>
      <c r="F108" s="873">
        <v>6.7833949757654395</v>
      </c>
      <c r="G108" s="873">
        <f>F108*1.1</f>
        <v>7.4617344733419841</v>
      </c>
      <c r="H108" s="873"/>
      <c r="I108" s="873">
        <f>G108/3</f>
        <v>2.4872448244473282</v>
      </c>
      <c r="J108" s="873"/>
      <c r="K108" s="873">
        <f>I108</f>
        <v>2.4872448244473282</v>
      </c>
      <c r="L108" s="873"/>
      <c r="M108" s="873">
        <f>G108+I108+K108</f>
        <v>12.436224122236641</v>
      </c>
      <c r="N108" s="874"/>
    </row>
    <row r="109" spans="1:14" ht="47.25" collapsed="1" x14ac:dyDescent="0.25">
      <c r="A109" s="883" t="s">
        <v>1214</v>
      </c>
      <c r="B109" s="879" t="s">
        <v>1215</v>
      </c>
      <c r="C109" s="871" t="s">
        <v>1097</v>
      </c>
      <c r="D109" s="873">
        <f>D81+D96</f>
        <v>5.2123964429742529</v>
      </c>
      <c r="E109" s="873">
        <f>E81+E96</f>
        <v>1.5174053233897311</v>
      </c>
      <c r="F109" s="873">
        <f>F81+F96</f>
        <v>-28.926565619387709</v>
      </c>
      <c r="G109" s="873">
        <f>G81+G96</f>
        <v>11.501600003276408</v>
      </c>
      <c r="H109" s="873"/>
      <c r="I109" s="873">
        <f>I81+I96</f>
        <v>11.570244000000002</v>
      </c>
      <c r="J109" s="873"/>
      <c r="K109" s="873">
        <f>K81+K96</f>
        <v>11.510099119999779</v>
      </c>
      <c r="L109" s="873"/>
      <c r="M109" s="873">
        <f>G109+I109+K109</f>
        <v>34.58194312327619</v>
      </c>
      <c r="N109" s="874"/>
    </row>
    <row r="110" spans="1:14" ht="63" hidden="1" outlineLevel="1" x14ac:dyDescent="0.25">
      <c r="A110" s="875" t="s">
        <v>60</v>
      </c>
      <c r="B110" s="881" t="s">
        <v>1216</v>
      </c>
      <c r="C110" s="871" t="s">
        <v>1097</v>
      </c>
      <c r="D110" s="873">
        <f>D109-D114-D117-D123</f>
        <v>4.4514134565335741</v>
      </c>
      <c r="E110" s="873">
        <f>E109-E114-E117-E123</f>
        <v>1.3097795120337987</v>
      </c>
      <c r="F110" s="873">
        <f>F109-F114-F117-F123</f>
        <v>-28.476560146428014</v>
      </c>
      <c r="G110" s="873">
        <f>G109-G114-G117-G123</f>
        <v>11.951605476236105</v>
      </c>
      <c r="H110" s="873"/>
      <c r="I110" s="873">
        <f>I109-I114-I117-I123</f>
        <v>12.0202494729597</v>
      </c>
      <c r="J110" s="873"/>
      <c r="K110" s="873">
        <f>K109-K114-K117-K123</f>
        <v>11.960104592959476</v>
      </c>
      <c r="L110" s="873"/>
      <c r="M110" s="873">
        <f>G110+I110+K110</f>
        <v>35.931959542155283</v>
      </c>
      <c r="N110" s="874"/>
    </row>
    <row r="111" spans="1:14" ht="62.25" hidden="1" customHeight="1" outlineLevel="1" x14ac:dyDescent="0.25">
      <c r="A111" s="875" t="s">
        <v>473</v>
      </c>
      <c r="B111" s="882" t="s">
        <v>1099</v>
      </c>
      <c r="C111" s="871" t="s">
        <v>1097</v>
      </c>
      <c r="D111" s="873"/>
      <c r="E111" s="873"/>
      <c r="F111" s="873"/>
      <c r="G111" s="873"/>
      <c r="H111" s="873"/>
      <c r="I111" s="873"/>
      <c r="J111" s="873"/>
      <c r="K111" s="873"/>
      <c r="L111" s="873"/>
      <c r="M111" s="873"/>
      <c r="N111" s="874"/>
    </row>
    <row r="112" spans="1:14" ht="62.25" hidden="1" customHeight="1" outlineLevel="1" x14ac:dyDescent="0.25">
      <c r="A112" s="875" t="s">
        <v>474</v>
      </c>
      <c r="B112" s="882" t="s">
        <v>1100</v>
      </c>
      <c r="C112" s="871" t="s">
        <v>1097</v>
      </c>
      <c r="D112" s="873"/>
      <c r="E112" s="873"/>
      <c r="F112" s="873"/>
      <c r="G112" s="873"/>
      <c r="H112" s="873"/>
      <c r="I112" s="873"/>
      <c r="J112" s="873"/>
      <c r="K112" s="873"/>
      <c r="L112" s="873"/>
      <c r="M112" s="873"/>
      <c r="N112" s="874"/>
    </row>
    <row r="113" spans="1:14" ht="78.75" hidden="1" outlineLevel="1" x14ac:dyDescent="0.25">
      <c r="A113" s="875" t="s">
        <v>475</v>
      </c>
      <c r="B113" s="882" t="s">
        <v>1101</v>
      </c>
      <c r="C113" s="871" t="s">
        <v>1097</v>
      </c>
      <c r="D113" s="873">
        <f>D$109/D$81*D85</f>
        <v>5.2715217876738203</v>
      </c>
      <c r="E113" s="873">
        <f>E$109/E$81*E85</f>
        <v>-1.8563749602728996</v>
      </c>
      <c r="F113" s="873">
        <f>F$109/F$81*F85</f>
        <v>18.561451601550647</v>
      </c>
      <c r="G113" s="873">
        <f>G110</f>
        <v>11.951605476236105</v>
      </c>
      <c r="H113" s="873"/>
      <c r="I113" s="873">
        <f>I110</f>
        <v>12.0202494729597</v>
      </c>
      <c r="J113" s="873"/>
      <c r="K113" s="873">
        <f>K110</f>
        <v>11.960104592959476</v>
      </c>
      <c r="L113" s="873"/>
      <c r="M113" s="873">
        <f>G113+I113+K113</f>
        <v>35.931959542155283</v>
      </c>
      <c r="N113" s="874"/>
    </row>
    <row r="114" spans="1:14" ht="31.5" hidden="1" outlineLevel="1" x14ac:dyDescent="0.25">
      <c r="A114" s="875" t="s">
        <v>61</v>
      </c>
      <c r="B114" s="881" t="s">
        <v>1102</v>
      </c>
      <c r="C114" s="871" t="s">
        <v>1097</v>
      </c>
      <c r="D114" s="873">
        <v>-0.39153696101694907</v>
      </c>
      <c r="E114" s="873">
        <v>-0.20862024796610162</v>
      </c>
      <c r="F114" s="873">
        <v>-0.22915815513935572</v>
      </c>
      <c r="G114" s="873">
        <f>F114</f>
        <v>-0.22915815513935572</v>
      </c>
      <c r="H114" s="873"/>
      <c r="I114" s="873">
        <f>G114</f>
        <v>-0.22915815513935572</v>
      </c>
      <c r="J114" s="873"/>
      <c r="K114" s="873">
        <f>I114</f>
        <v>-0.22915815513935572</v>
      </c>
      <c r="L114" s="873"/>
      <c r="M114" s="873">
        <f>G114+I114+K114</f>
        <v>-0.68747446541806712</v>
      </c>
      <c r="N114" s="874"/>
    </row>
    <row r="115" spans="1:14" ht="31.5" hidden="1" outlineLevel="1" x14ac:dyDescent="0.25">
      <c r="A115" s="875" t="s">
        <v>62</v>
      </c>
      <c r="B115" s="881" t="s">
        <v>1103</v>
      </c>
      <c r="C115" s="871" t="s">
        <v>1097</v>
      </c>
      <c r="D115" s="873"/>
      <c r="E115" s="873"/>
      <c r="F115" s="873"/>
      <c r="G115" s="873"/>
      <c r="H115" s="873"/>
      <c r="I115" s="873"/>
      <c r="J115" s="873"/>
      <c r="K115" s="873"/>
      <c r="L115" s="873"/>
      <c r="M115" s="873"/>
      <c r="N115" s="874"/>
    </row>
    <row r="116" spans="1:14" ht="47.25" hidden="1" outlineLevel="1" x14ac:dyDescent="0.25">
      <c r="A116" s="875" t="s">
        <v>63</v>
      </c>
      <c r="B116" s="881" t="s">
        <v>1104</v>
      </c>
      <c r="C116" s="871" t="s">
        <v>1097</v>
      </c>
      <c r="D116" s="873"/>
      <c r="E116" s="873"/>
      <c r="F116" s="873"/>
      <c r="G116" s="873"/>
      <c r="H116" s="873"/>
      <c r="I116" s="873"/>
      <c r="J116" s="873"/>
      <c r="K116" s="873"/>
      <c r="L116" s="873"/>
      <c r="M116" s="873"/>
      <c r="N116" s="874"/>
    </row>
    <row r="117" spans="1:14" ht="47.25" hidden="1" outlineLevel="1" x14ac:dyDescent="0.25">
      <c r="A117" s="875" t="s">
        <v>64</v>
      </c>
      <c r="B117" s="881" t="s">
        <v>1105</v>
      </c>
      <c r="C117" s="871" t="s">
        <v>1097</v>
      </c>
      <c r="D117" s="873">
        <f>D89</f>
        <v>0.22375207779661022</v>
      </c>
      <c r="E117" s="873">
        <f>E89</f>
        <v>-1.134864026440678</v>
      </c>
      <c r="F117" s="873">
        <f>F89</f>
        <v>-1.4268663392235805</v>
      </c>
      <c r="G117" s="873">
        <f>F117</f>
        <v>-1.4268663392235805</v>
      </c>
      <c r="H117" s="873"/>
      <c r="I117" s="873">
        <f>G117</f>
        <v>-1.4268663392235805</v>
      </c>
      <c r="J117" s="873"/>
      <c r="K117" s="873">
        <f>G117</f>
        <v>-1.4268663392235805</v>
      </c>
      <c r="L117" s="873"/>
      <c r="M117" s="873">
        <f>G117+I117+K117</f>
        <v>-4.2805990176707418</v>
      </c>
      <c r="N117" s="874"/>
    </row>
    <row r="118" spans="1:14" ht="31.5" hidden="1" outlineLevel="1" x14ac:dyDescent="0.25">
      <c r="A118" s="875" t="s">
        <v>65</v>
      </c>
      <c r="B118" s="881" t="s">
        <v>1106</v>
      </c>
      <c r="C118" s="871" t="s">
        <v>1097</v>
      </c>
      <c r="D118" s="873"/>
      <c r="E118" s="873"/>
      <c r="F118" s="873"/>
      <c r="G118" s="873"/>
      <c r="H118" s="873"/>
      <c r="I118" s="873"/>
      <c r="J118" s="873"/>
      <c r="K118" s="873"/>
      <c r="L118" s="873"/>
      <c r="M118" s="873"/>
      <c r="N118" s="874"/>
    </row>
    <row r="119" spans="1:14" ht="31.5" hidden="1" outlineLevel="1" x14ac:dyDescent="0.25">
      <c r="A119" s="875" t="s">
        <v>66</v>
      </c>
      <c r="B119" s="881" t="s">
        <v>1107</v>
      </c>
      <c r="C119" s="871" t="s">
        <v>1097</v>
      </c>
      <c r="D119" s="873"/>
      <c r="E119" s="873"/>
      <c r="F119" s="873"/>
      <c r="G119" s="873"/>
      <c r="H119" s="873"/>
      <c r="I119" s="873"/>
      <c r="J119" s="873"/>
      <c r="K119" s="873"/>
      <c r="L119" s="873"/>
      <c r="M119" s="873"/>
      <c r="N119" s="874"/>
    </row>
    <row r="120" spans="1:14" ht="63" hidden="1" outlineLevel="1" x14ac:dyDescent="0.25">
      <c r="A120" s="875" t="s">
        <v>67</v>
      </c>
      <c r="B120" s="881" t="s">
        <v>1109</v>
      </c>
      <c r="C120" s="871" t="s">
        <v>1097</v>
      </c>
      <c r="D120" s="873"/>
      <c r="E120" s="873"/>
      <c r="F120" s="873"/>
      <c r="G120" s="873"/>
      <c r="H120" s="873"/>
      <c r="I120" s="873"/>
      <c r="J120" s="873"/>
      <c r="K120" s="873"/>
      <c r="L120" s="873"/>
      <c r="M120" s="873"/>
      <c r="N120" s="874"/>
    </row>
    <row r="121" spans="1:14" ht="31.5" hidden="1" outlineLevel="1" x14ac:dyDescent="0.25">
      <c r="A121" s="875" t="s">
        <v>1217</v>
      </c>
      <c r="B121" s="882" t="s">
        <v>1111</v>
      </c>
      <c r="C121" s="871" t="s">
        <v>1097</v>
      </c>
      <c r="D121" s="873"/>
      <c r="E121" s="873"/>
      <c r="F121" s="873"/>
      <c r="G121" s="873"/>
      <c r="H121" s="873"/>
      <c r="I121" s="873"/>
      <c r="J121" s="873"/>
      <c r="K121" s="873"/>
      <c r="L121" s="873"/>
      <c r="M121" s="873"/>
      <c r="N121" s="874"/>
    </row>
    <row r="122" spans="1:14" ht="31.5" hidden="1" outlineLevel="1" x14ac:dyDescent="0.25">
      <c r="A122" s="875" t="s">
        <v>1218</v>
      </c>
      <c r="B122" s="882" t="s">
        <v>1113</v>
      </c>
      <c r="C122" s="871" t="s">
        <v>1097</v>
      </c>
      <c r="D122" s="873"/>
      <c r="E122" s="873"/>
      <c r="F122" s="873"/>
      <c r="G122" s="873"/>
      <c r="H122" s="873"/>
      <c r="I122" s="873"/>
      <c r="J122" s="873"/>
      <c r="K122" s="873"/>
      <c r="L122" s="873"/>
      <c r="M122" s="873"/>
      <c r="N122" s="874"/>
    </row>
    <row r="123" spans="1:14" hidden="1" outlineLevel="1" x14ac:dyDescent="0.25">
      <c r="A123" s="875" t="s">
        <v>68</v>
      </c>
      <c r="B123" s="881" t="s">
        <v>1115</v>
      </c>
      <c r="C123" s="871" t="s">
        <v>1097</v>
      </c>
      <c r="D123" s="873">
        <f>D95</f>
        <v>0.92876786966101776</v>
      </c>
      <c r="E123" s="873">
        <f>E95</f>
        <v>1.551110085762712</v>
      </c>
      <c r="F123" s="873">
        <f>F95</f>
        <v>1.2060190214032396</v>
      </c>
      <c r="G123" s="873">
        <f>F123</f>
        <v>1.2060190214032396</v>
      </c>
      <c r="H123" s="873"/>
      <c r="I123" s="873">
        <f>G123</f>
        <v>1.2060190214032396</v>
      </c>
      <c r="J123" s="873"/>
      <c r="K123" s="873">
        <f>I123</f>
        <v>1.2060190214032396</v>
      </c>
      <c r="L123" s="873"/>
      <c r="M123" s="873">
        <f>G123+I123+K123</f>
        <v>3.6180570642097187</v>
      </c>
      <c r="N123" s="874"/>
    </row>
    <row r="124" spans="1:14" ht="31.5" collapsed="1" x14ac:dyDescent="0.25">
      <c r="A124" s="883" t="s">
        <v>1219</v>
      </c>
      <c r="B124" s="879" t="s">
        <v>1220</v>
      </c>
      <c r="C124" s="871" t="s">
        <v>1097</v>
      </c>
      <c r="D124" s="873">
        <v>4.6459999999999999</v>
      </c>
      <c r="E124" s="873">
        <v>1.4760003500000001</v>
      </c>
      <c r="F124" s="873">
        <v>3.8669996500000003</v>
      </c>
      <c r="G124" s="873">
        <v>7.8356000000000003</v>
      </c>
      <c r="H124" s="873"/>
      <c r="I124" s="873">
        <f>G124*0.99</f>
        <v>7.757244</v>
      </c>
      <c r="J124" s="873"/>
      <c r="K124" s="873">
        <f>I124*0.98</f>
        <v>7.6020991200000001</v>
      </c>
      <c r="L124" s="873"/>
      <c r="M124" s="873">
        <f>G124+I124+K124</f>
        <v>23.194943119999998</v>
      </c>
      <c r="N124" s="874"/>
    </row>
    <row r="125" spans="1:14" ht="47.25" hidden="1" outlineLevel="1" x14ac:dyDescent="0.25">
      <c r="A125" s="875" t="s">
        <v>70</v>
      </c>
      <c r="B125" s="881" t="s">
        <v>1098</v>
      </c>
      <c r="C125" s="871" t="s">
        <v>1097</v>
      </c>
      <c r="D125" s="873">
        <f>D124</f>
        <v>4.6459999999999999</v>
      </c>
      <c r="E125" s="873">
        <f>E124</f>
        <v>1.4760003500000001</v>
      </c>
      <c r="F125" s="873">
        <f>F124</f>
        <v>3.8669996500000003</v>
      </c>
      <c r="G125" s="873">
        <f>G124</f>
        <v>7.8356000000000003</v>
      </c>
      <c r="H125" s="873"/>
      <c r="I125" s="873">
        <f>I124</f>
        <v>7.757244</v>
      </c>
      <c r="J125" s="873"/>
      <c r="K125" s="873">
        <f>K124</f>
        <v>7.6020991200000001</v>
      </c>
      <c r="L125" s="873"/>
      <c r="M125" s="873">
        <f>G125+I125+K125</f>
        <v>23.194943119999998</v>
      </c>
      <c r="N125" s="874"/>
    </row>
    <row r="126" spans="1:14" ht="61.5" hidden="1" customHeight="1" outlineLevel="1" x14ac:dyDescent="0.25">
      <c r="A126" s="875" t="s">
        <v>345</v>
      </c>
      <c r="B126" s="882" t="s">
        <v>1099</v>
      </c>
      <c r="C126" s="871" t="s">
        <v>1097</v>
      </c>
      <c r="D126" s="873"/>
      <c r="E126" s="873"/>
      <c r="F126" s="873"/>
      <c r="G126" s="873"/>
      <c r="H126" s="873"/>
      <c r="I126" s="873"/>
      <c r="J126" s="873"/>
      <c r="K126" s="873"/>
      <c r="L126" s="873"/>
      <c r="M126" s="873"/>
      <c r="N126" s="874"/>
    </row>
    <row r="127" spans="1:14" ht="61.5" hidden="1" customHeight="1" outlineLevel="1" x14ac:dyDescent="0.25">
      <c r="A127" s="875" t="s">
        <v>346</v>
      </c>
      <c r="B127" s="882" t="s">
        <v>1100</v>
      </c>
      <c r="C127" s="871" t="s">
        <v>1097</v>
      </c>
      <c r="D127" s="873"/>
      <c r="E127" s="873"/>
      <c r="F127" s="873"/>
      <c r="G127" s="873"/>
      <c r="H127" s="873"/>
      <c r="I127" s="873"/>
      <c r="J127" s="873"/>
      <c r="K127" s="873"/>
      <c r="L127" s="873"/>
      <c r="M127" s="873"/>
      <c r="N127" s="874"/>
    </row>
    <row r="128" spans="1:14" ht="78.75" hidden="1" outlineLevel="1" x14ac:dyDescent="0.25">
      <c r="A128" s="875" t="s">
        <v>347</v>
      </c>
      <c r="B128" s="882" t="s">
        <v>1101</v>
      </c>
      <c r="C128" s="871" t="s">
        <v>1097</v>
      </c>
      <c r="D128" s="873">
        <f>D125</f>
        <v>4.6459999999999999</v>
      </c>
      <c r="E128" s="873">
        <f>E125</f>
        <v>1.4760003500000001</v>
      </c>
      <c r="F128" s="873">
        <f>F125</f>
        <v>3.8669996500000003</v>
      </c>
      <c r="G128" s="873">
        <f>G125</f>
        <v>7.8356000000000003</v>
      </c>
      <c r="H128" s="873"/>
      <c r="I128" s="873">
        <f>I125</f>
        <v>7.757244</v>
      </c>
      <c r="J128" s="873"/>
      <c r="K128" s="873">
        <f>K125</f>
        <v>7.6020991200000001</v>
      </c>
      <c r="L128" s="873"/>
      <c r="M128" s="873">
        <f>G128+I128+K128</f>
        <v>23.194943119999998</v>
      </c>
      <c r="N128" s="874"/>
    </row>
    <row r="129" spans="1:18" ht="31.5" hidden="1" outlineLevel="1" x14ac:dyDescent="0.25">
      <c r="A129" s="875" t="s">
        <v>71</v>
      </c>
      <c r="B129" s="881" t="s">
        <v>1221</v>
      </c>
      <c r="C129" s="871" t="s">
        <v>1097</v>
      </c>
      <c r="D129" s="873"/>
      <c r="E129" s="873"/>
      <c r="F129" s="873"/>
      <c r="G129" s="873"/>
      <c r="H129" s="873"/>
      <c r="I129" s="873"/>
      <c r="J129" s="873"/>
      <c r="K129" s="873"/>
      <c r="L129" s="873"/>
      <c r="M129" s="873"/>
      <c r="N129" s="874"/>
    </row>
    <row r="130" spans="1:18" ht="31.5" hidden="1" outlineLevel="1" x14ac:dyDescent="0.25">
      <c r="A130" s="875" t="s">
        <v>72</v>
      </c>
      <c r="B130" s="881" t="s">
        <v>1222</v>
      </c>
      <c r="C130" s="871" t="s">
        <v>1097</v>
      </c>
      <c r="D130" s="873"/>
      <c r="E130" s="873"/>
      <c r="F130" s="873"/>
      <c r="G130" s="873"/>
      <c r="H130" s="873"/>
      <c r="I130" s="873"/>
      <c r="J130" s="873"/>
      <c r="K130" s="873"/>
      <c r="L130" s="873"/>
      <c r="M130" s="873"/>
      <c r="N130" s="874"/>
    </row>
    <row r="131" spans="1:18" ht="47.25" hidden="1" outlineLevel="1" x14ac:dyDescent="0.25">
      <c r="A131" s="875" t="s">
        <v>73</v>
      </c>
      <c r="B131" s="881" t="s">
        <v>1223</v>
      </c>
      <c r="C131" s="871" t="s">
        <v>1097</v>
      </c>
      <c r="D131" s="873"/>
      <c r="E131" s="873"/>
      <c r="F131" s="873"/>
      <c r="G131" s="873"/>
      <c r="H131" s="873"/>
      <c r="I131" s="873"/>
      <c r="J131" s="873"/>
      <c r="K131" s="873"/>
      <c r="L131" s="873"/>
      <c r="M131" s="873"/>
      <c r="N131" s="874"/>
    </row>
    <row r="132" spans="1:18" ht="47.25" hidden="1" outlineLevel="1" x14ac:dyDescent="0.25">
      <c r="A132" s="875" t="s">
        <v>74</v>
      </c>
      <c r="B132" s="881" t="s">
        <v>1224</v>
      </c>
      <c r="C132" s="871" t="s">
        <v>1097</v>
      </c>
      <c r="D132" s="873"/>
      <c r="E132" s="873"/>
      <c r="F132" s="873"/>
      <c r="G132" s="873"/>
      <c r="H132" s="873"/>
      <c r="I132" s="873"/>
      <c r="J132" s="873"/>
      <c r="K132" s="873"/>
      <c r="L132" s="873"/>
      <c r="M132" s="873"/>
      <c r="N132" s="874"/>
    </row>
    <row r="133" spans="1:18" ht="31.5" hidden="1" outlineLevel="1" x14ac:dyDescent="0.25">
      <c r="A133" s="875" t="s">
        <v>75</v>
      </c>
      <c r="B133" s="881" t="s">
        <v>1225</v>
      </c>
      <c r="C133" s="871" t="s">
        <v>1097</v>
      </c>
      <c r="D133" s="873"/>
      <c r="E133" s="873"/>
      <c r="F133" s="873"/>
      <c r="G133" s="873"/>
      <c r="H133" s="873"/>
      <c r="I133" s="873"/>
      <c r="J133" s="873"/>
      <c r="K133" s="873"/>
      <c r="L133" s="873"/>
      <c r="M133" s="873"/>
      <c r="N133" s="874"/>
    </row>
    <row r="134" spans="1:18" ht="31.5" hidden="1" outlineLevel="1" x14ac:dyDescent="0.25">
      <c r="A134" s="875" t="s">
        <v>1226</v>
      </c>
      <c r="B134" s="881" t="s">
        <v>1227</v>
      </c>
      <c r="C134" s="871" t="s">
        <v>1097</v>
      </c>
      <c r="D134" s="873"/>
      <c r="E134" s="873"/>
      <c r="F134" s="873"/>
      <c r="G134" s="873"/>
      <c r="H134" s="873"/>
      <c r="I134" s="873"/>
      <c r="J134" s="873"/>
      <c r="K134" s="873"/>
      <c r="L134" s="873"/>
      <c r="M134" s="873"/>
      <c r="N134" s="874"/>
    </row>
    <row r="135" spans="1:18" ht="63" hidden="1" outlineLevel="1" x14ac:dyDescent="0.25">
      <c r="A135" s="875" t="s">
        <v>1228</v>
      </c>
      <c r="B135" s="881" t="s">
        <v>1109</v>
      </c>
      <c r="C135" s="871" t="s">
        <v>1097</v>
      </c>
      <c r="D135" s="873"/>
      <c r="E135" s="873"/>
      <c r="F135" s="873"/>
      <c r="G135" s="873"/>
      <c r="H135" s="873"/>
      <c r="I135" s="873"/>
      <c r="J135" s="873"/>
      <c r="K135" s="873"/>
      <c r="L135" s="873"/>
      <c r="M135" s="873"/>
      <c r="N135" s="874"/>
    </row>
    <row r="136" spans="1:18" ht="31.5" hidden="1" outlineLevel="1" x14ac:dyDescent="0.25">
      <c r="A136" s="875" t="s">
        <v>1229</v>
      </c>
      <c r="B136" s="882" t="s">
        <v>1111</v>
      </c>
      <c r="C136" s="871" t="s">
        <v>1097</v>
      </c>
      <c r="D136" s="873"/>
      <c r="E136" s="873"/>
      <c r="F136" s="873"/>
      <c r="G136" s="873"/>
      <c r="H136" s="873"/>
      <c r="I136" s="873"/>
      <c r="J136" s="873"/>
      <c r="K136" s="873"/>
      <c r="L136" s="873"/>
      <c r="M136" s="873"/>
      <c r="N136" s="874"/>
    </row>
    <row r="137" spans="1:18" ht="31.5" hidden="1" outlineLevel="1" x14ac:dyDescent="0.25">
      <c r="A137" s="875" t="s">
        <v>1230</v>
      </c>
      <c r="B137" s="882" t="s">
        <v>1113</v>
      </c>
      <c r="C137" s="871" t="s">
        <v>1097</v>
      </c>
      <c r="D137" s="873"/>
      <c r="E137" s="873"/>
      <c r="F137" s="873"/>
      <c r="G137" s="873"/>
      <c r="H137" s="873"/>
      <c r="I137" s="873"/>
      <c r="J137" s="873"/>
      <c r="K137" s="873"/>
      <c r="L137" s="873"/>
      <c r="M137" s="873"/>
      <c r="N137" s="874"/>
    </row>
    <row r="138" spans="1:18" hidden="1" outlineLevel="1" x14ac:dyDescent="0.25">
      <c r="A138" s="875" t="s">
        <v>1231</v>
      </c>
      <c r="B138" s="881" t="s">
        <v>1232</v>
      </c>
      <c r="C138" s="871" t="s">
        <v>1097</v>
      </c>
      <c r="D138" s="873"/>
      <c r="E138" s="873"/>
      <c r="F138" s="873"/>
      <c r="G138" s="873"/>
      <c r="H138" s="873"/>
      <c r="I138" s="873"/>
      <c r="J138" s="873"/>
      <c r="K138" s="873"/>
      <c r="L138" s="873"/>
      <c r="M138" s="873"/>
      <c r="N138" s="874"/>
    </row>
    <row r="139" spans="1:18" ht="31.5" collapsed="1" x14ac:dyDescent="0.25">
      <c r="A139" s="883" t="s">
        <v>1233</v>
      </c>
      <c r="B139" s="879" t="s">
        <v>1234</v>
      </c>
      <c r="C139" s="871" t="s">
        <v>1097</v>
      </c>
      <c r="D139" s="873">
        <f>D109-D124</f>
        <v>0.56639644297425296</v>
      </c>
      <c r="E139" s="873">
        <f>E109-E124</f>
        <v>4.1404973389731037E-2</v>
      </c>
      <c r="F139" s="873">
        <f>F109-F124</f>
        <v>-32.793565269387713</v>
      </c>
      <c r="G139" s="873">
        <f>G109-G124</f>
        <v>3.666000003276408</v>
      </c>
      <c r="H139" s="873"/>
      <c r="I139" s="873">
        <f>I109-I124</f>
        <v>3.8130000000000024</v>
      </c>
      <c r="J139" s="873"/>
      <c r="K139" s="873">
        <f>K109-K124</f>
        <v>3.9079999999997792</v>
      </c>
      <c r="L139" s="873"/>
      <c r="M139" s="873">
        <f>G139+I139+K139</f>
        <v>11.387000003276189</v>
      </c>
      <c r="N139" s="874"/>
      <c r="O139" s="886"/>
      <c r="P139" s="886"/>
      <c r="Q139" s="886"/>
    </row>
    <row r="140" spans="1:18" ht="47.25" hidden="1" outlineLevel="1" x14ac:dyDescent="0.25">
      <c r="A140" s="875" t="s">
        <v>76</v>
      </c>
      <c r="B140" s="881" t="s">
        <v>1098</v>
      </c>
      <c r="C140" s="871" t="s">
        <v>1097</v>
      </c>
      <c r="D140" s="873">
        <f>D143</f>
        <v>0.56639644297425296</v>
      </c>
      <c r="E140" s="873">
        <f>E143</f>
        <v>4.1404973389731037E-2</v>
      </c>
      <c r="F140" s="873">
        <f>F143</f>
        <v>-32.793565269387713</v>
      </c>
      <c r="G140" s="873">
        <f>G143</f>
        <v>3.666000003276408</v>
      </c>
      <c r="H140" s="873"/>
      <c r="I140" s="873">
        <f>I143</f>
        <v>3.8130000000000024</v>
      </c>
      <c r="J140" s="873"/>
      <c r="K140" s="873">
        <f>K143</f>
        <v>3.9079999999997792</v>
      </c>
      <c r="L140" s="873"/>
      <c r="M140" s="873">
        <f>G140+I140+K140</f>
        <v>11.387000003276189</v>
      </c>
      <c r="N140" s="874"/>
      <c r="P140" s="880"/>
      <c r="R140" s="887">
        <f>Q140+1</f>
        <v>1</v>
      </c>
    </row>
    <row r="141" spans="1:18" ht="63.75" hidden="1" customHeight="1" outlineLevel="1" x14ac:dyDescent="0.25">
      <c r="A141" s="875" t="s">
        <v>359</v>
      </c>
      <c r="B141" s="882" t="s">
        <v>1099</v>
      </c>
      <c r="C141" s="871" t="s">
        <v>1097</v>
      </c>
      <c r="D141" s="873"/>
      <c r="E141" s="873"/>
      <c r="F141" s="873"/>
      <c r="G141" s="873"/>
      <c r="H141" s="873"/>
      <c r="I141" s="873"/>
      <c r="J141" s="873"/>
      <c r="K141" s="873"/>
      <c r="L141" s="873"/>
      <c r="M141" s="873"/>
      <c r="N141" s="874"/>
    </row>
    <row r="142" spans="1:18" ht="63.75" hidden="1" customHeight="1" outlineLevel="1" x14ac:dyDescent="0.25">
      <c r="A142" s="875" t="s">
        <v>360</v>
      </c>
      <c r="B142" s="882" t="s">
        <v>1100</v>
      </c>
      <c r="C142" s="871" t="s">
        <v>1097</v>
      </c>
      <c r="D142" s="873"/>
      <c r="E142" s="873"/>
      <c r="F142" s="873"/>
      <c r="G142" s="873"/>
      <c r="H142" s="873"/>
      <c r="I142" s="873"/>
      <c r="J142" s="873"/>
      <c r="K142" s="873"/>
      <c r="L142" s="873"/>
      <c r="M142" s="873"/>
      <c r="N142" s="874"/>
    </row>
    <row r="143" spans="1:18" ht="78.75" hidden="1" outlineLevel="1" x14ac:dyDescent="0.25">
      <c r="A143" s="875" t="s">
        <v>361</v>
      </c>
      <c r="B143" s="882" t="s">
        <v>1101</v>
      </c>
      <c r="C143" s="871" t="s">
        <v>1097</v>
      </c>
      <c r="D143" s="873">
        <f>D139</f>
        <v>0.56639644297425296</v>
      </c>
      <c r="E143" s="873">
        <f>E139</f>
        <v>4.1404973389731037E-2</v>
      </c>
      <c r="F143" s="873">
        <f>F139</f>
        <v>-32.793565269387713</v>
      </c>
      <c r="G143" s="873">
        <f>G139</f>
        <v>3.666000003276408</v>
      </c>
      <c r="H143" s="873"/>
      <c r="I143" s="873">
        <f>I139</f>
        <v>3.8130000000000024</v>
      </c>
      <c r="J143" s="873"/>
      <c r="K143" s="873">
        <f>K139</f>
        <v>3.9079999999997792</v>
      </c>
      <c r="L143" s="873"/>
      <c r="M143" s="873">
        <f>G143+I143+K143</f>
        <v>11.387000003276189</v>
      </c>
      <c r="N143" s="874"/>
    </row>
    <row r="144" spans="1:18" ht="31.5" hidden="1" outlineLevel="1" x14ac:dyDescent="0.25">
      <c r="A144" s="875" t="s">
        <v>77</v>
      </c>
      <c r="B144" s="881" t="s">
        <v>1102</v>
      </c>
      <c r="C144" s="871" t="s">
        <v>1097</v>
      </c>
      <c r="D144" s="873"/>
      <c r="E144" s="873"/>
      <c r="F144" s="873"/>
      <c r="G144" s="873"/>
      <c r="H144" s="873"/>
      <c r="I144" s="873"/>
      <c r="J144" s="873"/>
      <c r="K144" s="873"/>
      <c r="L144" s="873"/>
      <c r="M144" s="873"/>
      <c r="N144" s="874"/>
    </row>
    <row r="145" spans="1:14" ht="31.5" hidden="1" outlineLevel="1" x14ac:dyDescent="0.25">
      <c r="A145" s="875" t="s">
        <v>78</v>
      </c>
      <c r="B145" s="881" t="s">
        <v>1103</v>
      </c>
      <c r="C145" s="871" t="s">
        <v>1097</v>
      </c>
      <c r="D145" s="873"/>
      <c r="E145" s="873"/>
      <c r="F145" s="873"/>
      <c r="G145" s="873"/>
      <c r="H145" s="873"/>
      <c r="I145" s="873"/>
      <c r="J145" s="873"/>
      <c r="K145" s="873"/>
      <c r="L145" s="873"/>
      <c r="M145" s="873"/>
      <c r="N145" s="874"/>
    </row>
    <row r="146" spans="1:14" ht="47.25" hidden="1" outlineLevel="1" x14ac:dyDescent="0.25">
      <c r="A146" s="875" t="s">
        <v>79</v>
      </c>
      <c r="B146" s="881" t="s">
        <v>1104</v>
      </c>
      <c r="C146" s="871" t="s">
        <v>1097</v>
      </c>
      <c r="D146" s="873"/>
      <c r="E146" s="873"/>
      <c r="F146" s="873"/>
      <c r="G146" s="873"/>
      <c r="H146" s="873"/>
      <c r="I146" s="873"/>
      <c r="J146" s="873"/>
      <c r="K146" s="873"/>
      <c r="L146" s="873"/>
      <c r="M146" s="873"/>
      <c r="N146" s="874"/>
    </row>
    <row r="147" spans="1:14" ht="47.25" hidden="1" outlineLevel="1" x14ac:dyDescent="0.25">
      <c r="A147" s="875" t="s">
        <v>1235</v>
      </c>
      <c r="B147" s="881" t="s">
        <v>1105</v>
      </c>
      <c r="C147" s="871" t="s">
        <v>1097</v>
      </c>
      <c r="D147" s="873"/>
      <c r="E147" s="873"/>
      <c r="F147" s="873"/>
      <c r="G147" s="873"/>
      <c r="H147" s="873"/>
      <c r="I147" s="873"/>
      <c r="J147" s="873"/>
      <c r="K147" s="873"/>
      <c r="L147" s="873"/>
      <c r="M147" s="873"/>
      <c r="N147" s="874"/>
    </row>
    <row r="148" spans="1:14" ht="31.5" hidden="1" outlineLevel="1" x14ac:dyDescent="0.25">
      <c r="A148" s="875" t="s">
        <v>1236</v>
      </c>
      <c r="B148" s="881" t="s">
        <v>1106</v>
      </c>
      <c r="C148" s="871" t="s">
        <v>1097</v>
      </c>
      <c r="D148" s="873"/>
      <c r="E148" s="873"/>
      <c r="F148" s="873"/>
      <c r="G148" s="873"/>
      <c r="H148" s="873"/>
      <c r="I148" s="873"/>
      <c r="J148" s="873"/>
      <c r="K148" s="873"/>
      <c r="L148" s="873"/>
      <c r="M148" s="873"/>
      <c r="N148" s="874"/>
    </row>
    <row r="149" spans="1:14" ht="31.5" hidden="1" outlineLevel="1" x14ac:dyDescent="0.25">
      <c r="A149" s="875" t="s">
        <v>1237</v>
      </c>
      <c r="B149" s="881" t="s">
        <v>1107</v>
      </c>
      <c r="C149" s="871" t="s">
        <v>1097</v>
      </c>
      <c r="D149" s="873"/>
      <c r="E149" s="873"/>
      <c r="F149" s="873"/>
      <c r="G149" s="873"/>
      <c r="H149" s="873"/>
      <c r="I149" s="873"/>
      <c r="J149" s="873"/>
      <c r="K149" s="873"/>
      <c r="L149" s="873"/>
      <c r="M149" s="873"/>
      <c r="N149" s="874"/>
    </row>
    <row r="150" spans="1:14" ht="63" hidden="1" outlineLevel="1" x14ac:dyDescent="0.25">
      <c r="A150" s="875" t="s">
        <v>1238</v>
      </c>
      <c r="B150" s="881" t="s">
        <v>1109</v>
      </c>
      <c r="C150" s="871" t="s">
        <v>1097</v>
      </c>
      <c r="D150" s="873"/>
      <c r="E150" s="873"/>
      <c r="F150" s="873"/>
      <c r="G150" s="873"/>
      <c r="H150" s="873"/>
      <c r="I150" s="873"/>
      <c r="J150" s="873"/>
      <c r="K150" s="873"/>
      <c r="L150" s="873"/>
      <c r="M150" s="873"/>
      <c r="N150" s="874"/>
    </row>
    <row r="151" spans="1:14" ht="31.5" hidden="1" outlineLevel="1" x14ac:dyDescent="0.25">
      <c r="A151" s="875" t="s">
        <v>1239</v>
      </c>
      <c r="B151" s="882" t="s">
        <v>1111</v>
      </c>
      <c r="C151" s="871" t="s">
        <v>1097</v>
      </c>
      <c r="D151" s="873"/>
      <c r="E151" s="873"/>
      <c r="F151" s="873"/>
      <c r="G151" s="873"/>
      <c r="H151" s="873"/>
      <c r="I151" s="873"/>
      <c r="J151" s="873"/>
      <c r="K151" s="873"/>
      <c r="L151" s="873"/>
      <c r="M151" s="873"/>
      <c r="N151" s="874"/>
    </row>
    <row r="152" spans="1:14" ht="31.5" hidden="1" outlineLevel="1" x14ac:dyDescent="0.25">
      <c r="A152" s="875" t="s">
        <v>1240</v>
      </c>
      <c r="B152" s="882" t="s">
        <v>1113</v>
      </c>
      <c r="C152" s="871" t="s">
        <v>1097</v>
      </c>
      <c r="D152" s="873"/>
      <c r="E152" s="873"/>
      <c r="F152" s="873"/>
      <c r="G152" s="873"/>
      <c r="H152" s="873"/>
      <c r="I152" s="873"/>
      <c r="J152" s="873"/>
      <c r="K152" s="873"/>
      <c r="L152" s="873"/>
      <c r="M152" s="873"/>
      <c r="N152" s="874"/>
    </row>
    <row r="153" spans="1:14" hidden="1" outlineLevel="1" x14ac:dyDescent="0.25">
      <c r="A153" s="875" t="s">
        <v>1241</v>
      </c>
      <c r="B153" s="881" t="s">
        <v>1115</v>
      </c>
      <c r="C153" s="871" t="s">
        <v>1097</v>
      </c>
      <c r="D153" s="873"/>
      <c r="E153" s="873"/>
      <c r="F153" s="873"/>
      <c r="G153" s="873"/>
      <c r="H153" s="873"/>
      <c r="I153" s="873"/>
      <c r="J153" s="873"/>
      <c r="K153" s="873"/>
      <c r="L153" s="873"/>
      <c r="M153" s="873"/>
      <c r="N153" s="874"/>
    </row>
    <row r="154" spans="1:14" ht="31.5" collapsed="1" x14ac:dyDescent="0.25">
      <c r="A154" s="883" t="s">
        <v>1242</v>
      </c>
      <c r="B154" s="879" t="s">
        <v>1243</v>
      </c>
      <c r="C154" s="871" t="s">
        <v>1097</v>
      </c>
      <c r="D154" s="873"/>
      <c r="E154" s="873">
        <f>E157+E158</f>
        <v>4.1404973389731037E-2</v>
      </c>
      <c r="F154" s="873"/>
      <c r="G154" s="873">
        <f>G157+G158</f>
        <v>3.666000003276408</v>
      </c>
      <c r="H154" s="873"/>
      <c r="I154" s="873">
        <f>I157+I158</f>
        <v>3.8130000000000024</v>
      </c>
      <c r="J154" s="873"/>
      <c r="K154" s="873">
        <f>K157+K158</f>
        <v>3.9079999999997792</v>
      </c>
      <c r="L154" s="873"/>
      <c r="M154" s="873">
        <f>G154+I154+K154</f>
        <v>11.387000003276189</v>
      </c>
      <c r="N154" s="874"/>
    </row>
    <row r="155" spans="1:14" hidden="1" outlineLevel="1" x14ac:dyDescent="0.25">
      <c r="A155" s="875" t="s">
        <v>80</v>
      </c>
      <c r="B155" s="881" t="s">
        <v>1244</v>
      </c>
      <c r="C155" s="871" t="s">
        <v>1097</v>
      </c>
      <c r="D155" s="873"/>
      <c r="E155" s="873"/>
      <c r="F155" s="873"/>
      <c r="G155" s="873"/>
      <c r="H155" s="873"/>
      <c r="I155" s="873"/>
      <c r="J155" s="873"/>
      <c r="K155" s="873"/>
      <c r="L155" s="873"/>
      <c r="M155" s="873"/>
      <c r="N155" s="874"/>
    </row>
    <row r="156" spans="1:14" hidden="1" outlineLevel="1" x14ac:dyDescent="0.25">
      <c r="A156" s="875" t="s">
        <v>81</v>
      </c>
      <c r="B156" s="881" t="s">
        <v>1245</v>
      </c>
      <c r="C156" s="871" t="s">
        <v>1097</v>
      </c>
      <c r="D156" s="873"/>
      <c r="E156" s="873"/>
      <c r="F156" s="873"/>
      <c r="G156" s="873"/>
      <c r="H156" s="873"/>
      <c r="I156" s="873"/>
      <c r="J156" s="873"/>
      <c r="K156" s="873"/>
      <c r="L156" s="873"/>
      <c r="M156" s="873"/>
      <c r="N156" s="874"/>
    </row>
    <row r="157" spans="1:14" hidden="1" outlineLevel="1" x14ac:dyDescent="0.25">
      <c r="A157" s="875" t="s">
        <v>82</v>
      </c>
      <c r="B157" s="881" t="s">
        <v>1246</v>
      </c>
      <c r="C157" s="871" t="s">
        <v>1097</v>
      </c>
      <c r="D157" s="873"/>
      <c r="E157" s="873">
        <f>E143*0.25</f>
        <v>1.0351243347432759E-2</v>
      </c>
      <c r="F157" s="873"/>
      <c r="G157" s="873">
        <f>G143*0.25</f>
        <v>0.91650000081910199</v>
      </c>
      <c r="H157" s="873"/>
      <c r="I157" s="873">
        <f>I143*0.25</f>
        <v>0.9532500000000006</v>
      </c>
      <c r="J157" s="873"/>
      <c r="K157" s="873">
        <f>K143*0.25</f>
        <v>0.9769999999999448</v>
      </c>
      <c r="L157" s="873"/>
      <c r="M157" s="873">
        <f>G157+I157+K157</f>
        <v>2.8467500008190472</v>
      </c>
      <c r="N157" s="874"/>
    </row>
    <row r="158" spans="1:14" hidden="1" outlineLevel="1" x14ac:dyDescent="0.25">
      <c r="A158" s="875" t="s">
        <v>83</v>
      </c>
      <c r="B158" s="881" t="s">
        <v>1247</v>
      </c>
      <c r="C158" s="871" t="s">
        <v>1097</v>
      </c>
      <c r="D158" s="873"/>
      <c r="E158" s="873">
        <f>E143-E157</f>
        <v>3.1053730042298278E-2</v>
      </c>
      <c r="F158" s="873"/>
      <c r="G158" s="873">
        <f>G143-G157</f>
        <v>2.7495000024573057</v>
      </c>
      <c r="H158" s="873"/>
      <c r="I158" s="873">
        <f>I143-I157</f>
        <v>2.8597500000000018</v>
      </c>
      <c r="J158" s="873"/>
      <c r="K158" s="873">
        <f>K143-K157</f>
        <v>2.9309999999998344</v>
      </c>
      <c r="L158" s="873"/>
      <c r="M158" s="873">
        <f>G158+I158+K158</f>
        <v>8.5402500024571424</v>
      </c>
      <c r="N158" s="874"/>
    </row>
    <row r="159" spans="1:14" collapsed="1" x14ac:dyDescent="0.25">
      <c r="A159" s="883" t="s">
        <v>1248</v>
      </c>
      <c r="B159" s="879" t="s">
        <v>1178</v>
      </c>
      <c r="C159" s="871" t="s">
        <v>647</v>
      </c>
      <c r="D159" s="873"/>
      <c r="E159" s="873"/>
      <c r="F159" s="873"/>
      <c r="G159" s="873"/>
      <c r="H159" s="873"/>
      <c r="I159" s="873"/>
      <c r="J159" s="873"/>
      <c r="K159" s="873"/>
      <c r="L159" s="873"/>
      <c r="M159" s="873"/>
      <c r="N159" s="874"/>
    </row>
    <row r="160" spans="1:14" ht="63" hidden="1" outlineLevel="1" x14ac:dyDescent="0.25">
      <c r="A160" s="875" t="s">
        <v>86</v>
      </c>
      <c r="B160" s="881" t="s">
        <v>1249</v>
      </c>
      <c r="C160" s="871" t="s">
        <v>1097</v>
      </c>
      <c r="D160" s="873">
        <f>D109+D69</f>
        <v>89.748987772205354</v>
      </c>
      <c r="E160" s="873">
        <f>E109+E69</f>
        <v>85.260360093242952</v>
      </c>
      <c r="F160" s="873">
        <f>F109+F69</f>
        <v>55.265616953033835</v>
      </c>
      <c r="G160" s="873">
        <f>G109+G69</f>
        <v>92.268110453889207</v>
      </c>
      <c r="H160" s="873"/>
      <c r="I160" s="873">
        <f>I109+I69</f>
        <v>92.336754450612801</v>
      </c>
      <c r="J160" s="873"/>
      <c r="K160" s="873">
        <f>K109+K69</f>
        <v>92.276609570612578</v>
      </c>
      <c r="L160" s="873"/>
      <c r="M160" s="873">
        <f>G160+I160+K160</f>
        <v>276.8814744751146</v>
      </c>
      <c r="N160" s="874"/>
    </row>
    <row r="161" spans="1:14" ht="47.25" hidden="1" outlineLevel="1" x14ac:dyDescent="0.25">
      <c r="A161" s="875" t="s">
        <v>87</v>
      </c>
      <c r="B161" s="881" t="s">
        <v>1250</v>
      </c>
      <c r="C161" s="871" t="s">
        <v>1097</v>
      </c>
      <c r="D161" s="873"/>
      <c r="E161" s="873"/>
      <c r="F161" s="873"/>
      <c r="G161" s="873"/>
      <c r="H161" s="873"/>
      <c r="I161" s="873"/>
      <c r="J161" s="873"/>
      <c r="K161" s="873"/>
      <c r="L161" s="873"/>
      <c r="M161" s="873"/>
      <c r="N161" s="874"/>
    </row>
    <row r="162" spans="1:14" ht="31.5" hidden="1" outlineLevel="1" x14ac:dyDescent="0.25">
      <c r="A162" s="875" t="s">
        <v>1251</v>
      </c>
      <c r="B162" s="882" t="s">
        <v>1252</v>
      </c>
      <c r="C162" s="871" t="s">
        <v>1097</v>
      </c>
      <c r="D162" s="873"/>
      <c r="E162" s="873"/>
      <c r="F162" s="873"/>
      <c r="G162" s="873"/>
      <c r="H162" s="873"/>
      <c r="I162" s="873"/>
      <c r="J162" s="873"/>
      <c r="K162" s="873"/>
      <c r="L162" s="873"/>
      <c r="M162" s="873"/>
      <c r="N162" s="874"/>
    </row>
    <row r="163" spans="1:14" ht="31.5" hidden="1" outlineLevel="1" x14ac:dyDescent="0.25">
      <c r="A163" s="875" t="s">
        <v>88</v>
      </c>
      <c r="B163" s="881" t="s">
        <v>1253</v>
      </c>
      <c r="C163" s="871" t="s">
        <v>1097</v>
      </c>
      <c r="D163" s="873"/>
      <c r="E163" s="873"/>
      <c r="F163" s="873"/>
      <c r="G163" s="873"/>
      <c r="H163" s="873"/>
      <c r="I163" s="873"/>
      <c r="J163" s="873"/>
      <c r="K163" s="873"/>
      <c r="L163" s="873"/>
      <c r="M163" s="873"/>
      <c r="N163" s="874"/>
    </row>
    <row r="164" spans="1:14" ht="31.5" hidden="1" outlineLevel="1" x14ac:dyDescent="0.25">
      <c r="A164" s="875" t="s">
        <v>1254</v>
      </c>
      <c r="B164" s="882" t="s">
        <v>1255</v>
      </c>
      <c r="C164" s="871" t="s">
        <v>1097</v>
      </c>
      <c r="D164" s="873"/>
      <c r="E164" s="873"/>
      <c r="F164" s="873"/>
      <c r="G164" s="873"/>
      <c r="H164" s="873"/>
      <c r="I164" s="873"/>
      <c r="J164" s="873"/>
      <c r="K164" s="873"/>
      <c r="L164" s="873"/>
      <c r="M164" s="873"/>
      <c r="N164" s="874"/>
    </row>
    <row r="165" spans="1:14" ht="94.5" hidden="1" outlineLevel="1" x14ac:dyDescent="0.25">
      <c r="A165" s="875" t="s">
        <v>89</v>
      </c>
      <c r="B165" s="881" t="s">
        <v>1256</v>
      </c>
      <c r="C165" s="871" t="s">
        <v>647</v>
      </c>
      <c r="D165" s="873"/>
      <c r="E165" s="873"/>
      <c r="F165" s="873"/>
      <c r="G165" s="873"/>
      <c r="H165" s="873"/>
      <c r="I165" s="873"/>
      <c r="J165" s="873"/>
      <c r="K165" s="873"/>
      <c r="L165" s="873"/>
      <c r="M165" s="873"/>
      <c r="N165" s="874"/>
    </row>
    <row r="166" spans="1:14" x14ac:dyDescent="0.25">
      <c r="A166" s="1388" t="s">
        <v>1257</v>
      </c>
      <c r="B166" s="1388"/>
      <c r="C166" s="1388"/>
      <c r="D166" s="1388"/>
      <c r="E166" s="1388"/>
      <c r="F166" s="1388"/>
      <c r="G166" s="1388"/>
      <c r="H166" s="1388"/>
      <c r="I166" s="1388"/>
      <c r="J166" s="1388"/>
      <c r="K166" s="1388"/>
      <c r="L166" s="1388"/>
      <c r="M166" s="1388"/>
      <c r="N166" s="1388"/>
    </row>
    <row r="167" spans="1:14" ht="31.5" collapsed="1" x14ac:dyDescent="0.25">
      <c r="A167" s="883" t="s">
        <v>1258</v>
      </c>
      <c r="B167" s="879" t="s">
        <v>1259</v>
      </c>
      <c r="C167" s="871" t="s">
        <v>1097</v>
      </c>
      <c r="D167" s="888">
        <f>D168+D172+D175+D181+D184</f>
        <v>542.73789044999762</v>
      </c>
      <c r="E167" s="888">
        <f>E168+E172+E175+E181+E184</f>
        <v>556.51163528999814</v>
      </c>
      <c r="F167" s="888">
        <f t="shared" ref="F167:M167" si="6">F168+F172+F175+F181+F184</f>
        <v>553.45066762742397</v>
      </c>
      <c r="G167" s="888">
        <f t="shared" si="6"/>
        <v>642.48257893620598</v>
      </c>
      <c r="H167" s="888"/>
      <c r="I167" s="888">
        <f t="shared" si="6"/>
        <v>655.60495059506127</v>
      </c>
      <c r="J167" s="888"/>
      <c r="K167" s="888">
        <f t="shared" si="6"/>
        <v>676.26184177281812</v>
      </c>
      <c r="L167" s="888"/>
      <c r="M167" s="888">
        <f t="shared" si="6"/>
        <v>1974.3493713040853</v>
      </c>
      <c r="N167" s="888"/>
    </row>
    <row r="168" spans="1:14" ht="47.25" hidden="1" outlineLevel="1" x14ac:dyDescent="0.25">
      <c r="A168" s="875" t="s">
        <v>90</v>
      </c>
      <c r="B168" s="881" t="s">
        <v>1098</v>
      </c>
      <c r="C168" s="871" t="s">
        <v>1097</v>
      </c>
      <c r="D168" s="888">
        <f>D171</f>
        <v>489.99696318999759</v>
      </c>
      <c r="E168" s="888">
        <f>E171</f>
        <v>518.65271635000113</v>
      </c>
      <c r="F168" s="888">
        <f t="shared" ref="F168:M168" si="7">F171</f>
        <v>515.55163966807606</v>
      </c>
      <c r="G168" s="888">
        <f t="shared" si="7"/>
        <v>597.11224497362605</v>
      </c>
      <c r="H168" s="888"/>
      <c r="I168" s="888">
        <f t="shared" si="7"/>
        <v>607.76080018187315</v>
      </c>
      <c r="J168" s="888"/>
      <c r="K168" s="888">
        <f t="shared" si="7"/>
        <v>629.4828162856212</v>
      </c>
      <c r="L168" s="888"/>
      <c r="M168" s="888">
        <f t="shared" si="7"/>
        <v>1834.3558614411204</v>
      </c>
      <c r="N168" s="888"/>
    </row>
    <row r="169" spans="1:14" ht="61.5" hidden="1" customHeight="1" outlineLevel="1" x14ac:dyDescent="0.25">
      <c r="A169" s="875" t="s">
        <v>1260</v>
      </c>
      <c r="B169" s="882" t="s">
        <v>1099</v>
      </c>
      <c r="C169" s="871" t="s">
        <v>1097</v>
      </c>
      <c r="D169" s="874"/>
      <c r="E169" s="874"/>
      <c r="F169" s="874"/>
      <c r="G169" s="874"/>
      <c r="H169" s="874"/>
      <c r="I169" s="874"/>
      <c r="J169" s="874"/>
      <c r="K169" s="874"/>
      <c r="L169" s="874"/>
      <c r="M169" s="874"/>
      <c r="N169" s="874"/>
    </row>
    <row r="170" spans="1:14" ht="61.5" hidden="1" customHeight="1" outlineLevel="1" x14ac:dyDescent="0.25">
      <c r="A170" s="875" t="s">
        <v>1261</v>
      </c>
      <c r="B170" s="882" t="s">
        <v>1100</v>
      </c>
      <c r="C170" s="871" t="s">
        <v>1097</v>
      </c>
      <c r="D170" s="874"/>
      <c r="E170" s="874"/>
      <c r="F170" s="874"/>
      <c r="G170" s="874"/>
      <c r="H170" s="874"/>
      <c r="I170" s="874"/>
      <c r="J170" s="874"/>
      <c r="K170" s="874"/>
      <c r="L170" s="874"/>
      <c r="M170" s="874"/>
      <c r="N170" s="874"/>
    </row>
    <row r="171" spans="1:14" ht="78.75" hidden="1" outlineLevel="1" x14ac:dyDescent="0.25">
      <c r="A171" s="875" t="s">
        <v>1262</v>
      </c>
      <c r="B171" s="882" t="s">
        <v>1101</v>
      </c>
      <c r="C171" s="871" t="s">
        <v>1097</v>
      </c>
      <c r="D171" s="888">
        <v>489.99696318999759</v>
      </c>
      <c r="E171" s="888">
        <v>518.65271635000113</v>
      </c>
      <c r="F171" s="888">
        <f>$E$171/$E$24*F24</f>
        <v>515.55163966807606</v>
      </c>
      <c r="G171" s="888">
        <f>$E$171/$E$24*G24</f>
        <v>597.11224497362605</v>
      </c>
      <c r="H171" s="874"/>
      <c r="I171" s="888">
        <f>$E$171/$E$24*I24</f>
        <v>607.76080018187315</v>
      </c>
      <c r="J171" s="874"/>
      <c r="K171" s="888">
        <f>$E$171/$E$24*K24</f>
        <v>629.4828162856212</v>
      </c>
      <c r="L171" s="874"/>
      <c r="M171" s="873">
        <f>G171+I171+K171</f>
        <v>1834.3558614411204</v>
      </c>
      <c r="N171" s="874"/>
    </row>
    <row r="172" spans="1:14" ht="31.5" hidden="1" outlineLevel="1" x14ac:dyDescent="0.25">
      <c r="A172" s="875" t="s">
        <v>91</v>
      </c>
      <c r="B172" s="881" t="s">
        <v>1102</v>
      </c>
      <c r="C172" s="871" t="s">
        <v>1097</v>
      </c>
      <c r="D172" s="888">
        <v>0.33753633999999988</v>
      </c>
      <c r="E172" s="888">
        <v>0.34873163999999995</v>
      </c>
      <c r="F172" s="873">
        <f>F28</f>
        <v>0.32511557124000001</v>
      </c>
      <c r="G172" s="873">
        <f>G28</f>
        <v>0.34499999999999997</v>
      </c>
      <c r="H172" s="874"/>
      <c r="I172" s="873">
        <f>I28</f>
        <v>0.35362499999999997</v>
      </c>
      <c r="J172" s="874"/>
      <c r="K172" s="873">
        <f>K28</f>
        <v>0.36246562499999996</v>
      </c>
      <c r="L172" s="874"/>
      <c r="M172" s="873">
        <f>G172+I172+K172</f>
        <v>1.0610906249999998</v>
      </c>
      <c r="N172" s="874"/>
    </row>
    <row r="173" spans="1:14" ht="31.5" hidden="1" outlineLevel="1" x14ac:dyDescent="0.25">
      <c r="A173" s="875" t="s">
        <v>1263</v>
      </c>
      <c r="B173" s="881" t="s">
        <v>1103</v>
      </c>
      <c r="C173" s="871" t="s">
        <v>1097</v>
      </c>
      <c r="D173" s="874"/>
      <c r="E173" s="874"/>
      <c r="F173" s="874"/>
      <c r="G173" s="874"/>
      <c r="H173" s="874"/>
      <c r="I173" s="874"/>
      <c r="J173" s="874"/>
      <c r="K173" s="874"/>
      <c r="L173" s="874"/>
      <c r="M173" s="874"/>
      <c r="N173" s="874"/>
    </row>
    <row r="174" spans="1:14" ht="47.25" hidden="1" outlineLevel="1" x14ac:dyDescent="0.25">
      <c r="A174" s="875" t="s">
        <v>1264</v>
      </c>
      <c r="B174" s="881" t="s">
        <v>1104</v>
      </c>
      <c r="C174" s="871" t="s">
        <v>1097</v>
      </c>
      <c r="D174" s="874"/>
      <c r="E174" s="874"/>
      <c r="F174" s="874"/>
      <c r="G174" s="874"/>
      <c r="H174" s="874"/>
      <c r="I174" s="874"/>
      <c r="J174" s="874"/>
      <c r="K174" s="874"/>
      <c r="L174" s="874"/>
      <c r="M174" s="874"/>
      <c r="N174" s="874"/>
    </row>
    <row r="175" spans="1:14" ht="47.25" hidden="1" outlineLevel="1" x14ac:dyDescent="0.25">
      <c r="A175" s="875" t="s">
        <v>1265</v>
      </c>
      <c r="B175" s="881" t="s">
        <v>1105</v>
      </c>
      <c r="C175" s="871" t="s">
        <v>1097</v>
      </c>
      <c r="D175" s="888">
        <v>3.1863417799999985</v>
      </c>
      <c r="E175" s="888">
        <v>0.70140950999999918</v>
      </c>
      <c r="F175" s="873">
        <f>F31</f>
        <v>0.48076140288135588</v>
      </c>
      <c r="G175" s="873">
        <f>G31</f>
        <v>0.47114617482372878</v>
      </c>
      <c r="H175" s="874"/>
      <c r="I175" s="873">
        <f>I31</f>
        <v>0.47114617482372878</v>
      </c>
      <c r="J175" s="874"/>
      <c r="K175" s="873">
        <f>K31</f>
        <v>0.47114617482372878</v>
      </c>
      <c r="L175" s="874"/>
      <c r="M175" s="873">
        <f>G175+I175+K175</f>
        <v>1.4134385244711862</v>
      </c>
      <c r="N175" s="874"/>
    </row>
    <row r="176" spans="1:14" ht="31.5" hidden="1" outlineLevel="1" x14ac:dyDescent="0.25">
      <c r="A176" s="875" t="s">
        <v>1266</v>
      </c>
      <c r="B176" s="881" t="s">
        <v>1106</v>
      </c>
      <c r="C176" s="871" t="s">
        <v>1097</v>
      </c>
      <c r="D176" s="874"/>
      <c r="E176" s="874"/>
      <c r="F176" s="874"/>
      <c r="G176" s="874"/>
      <c r="H176" s="874"/>
      <c r="I176" s="874"/>
      <c r="J176" s="874"/>
      <c r="K176" s="874"/>
      <c r="L176" s="874"/>
      <c r="M176" s="874"/>
      <c r="N176" s="874"/>
    </row>
    <row r="177" spans="1:14" ht="31.5" hidden="1" outlineLevel="1" x14ac:dyDescent="0.25">
      <c r="A177" s="875" t="s">
        <v>1267</v>
      </c>
      <c r="B177" s="881" t="s">
        <v>1107</v>
      </c>
      <c r="C177" s="871" t="s">
        <v>1097</v>
      </c>
      <c r="D177" s="874"/>
      <c r="E177" s="874"/>
      <c r="F177" s="874"/>
      <c r="G177" s="874"/>
      <c r="H177" s="874"/>
      <c r="I177" s="874"/>
      <c r="J177" s="874"/>
      <c r="K177" s="874"/>
      <c r="L177" s="874"/>
      <c r="M177" s="874"/>
      <c r="N177" s="874"/>
    </row>
    <row r="178" spans="1:14" ht="63" hidden="1" outlineLevel="1" x14ac:dyDescent="0.25">
      <c r="A178" s="875" t="s">
        <v>1268</v>
      </c>
      <c r="B178" s="881" t="s">
        <v>1109</v>
      </c>
      <c r="C178" s="871" t="s">
        <v>1097</v>
      </c>
      <c r="D178" s="874"/>
      <c r="E178" s="874"/>
      <c r="F178" s="874"/>
      <c r="G178" s="874"/>
      <c r="H178" s="874"/>
      <c r="I178" s="874"/>
      <c r="J178" s="874"/>
      <c r="K178" s="874"/>
      <c r="L178" s="874"/>
      <c r="M178" s="874"/>
      <c r="N178" s="874"/>
    </row>
    <row r="179" spans="1:14" ht="47.25" hidden="1" outlineLevel="1" x14ac:dyDescent="0.25">
      <c r="A179" s="875" t="s">
        <v>1269</v>
      </c>
      <c r="B179" s="882" t="s">
        <v>1111</v>
      </c>
      <c r="C179" s="871" t="s">
        <v>1097</v>
      </c>
      <c r="D179" s="874"/>
      <c r="E179" s="874"/>
      <c r="F179" s="874"/>
      <c r="G179" s="874"/>
      <c r="H179" s="874"/>
      <c r="I179" s="874"/>
      <c r="J179" s="874"/>
      <c r="K179" s="874"/>
      <c r="L179" s="874"/>
      <c r="M179" s="874"/>
      <c r="N179" s="874"/>
    </row>
    <row r="180" spans="1:14" ht="31.5" hidden="1" outlineLevel="1" x14ac:dyDescent="0.25">
      <c r="A180" s="875" t="s">
        <v>1270</v>
      </c>
      <c r="B180" s="882" t="s">
        <v>1113</v>
      </c>
      <c r="C180" s="871" t="s">
        <v>1097</v>
      </c>
      <c r="D180" s="874"/>
      <c r="E180" s="874"/>
      <c r="F180" s="874"/>
      <c r="G180" s="874"/>
      <c r="H180" s="874"/>
      <c r="I180" s="874"/>
      <c r="J180" s="874"/>
      <c r="K180" s="874"/>
      <c r="L180" s="874"/>
      <c r="M180" s="874"/>
      <c r="N180" s="874"/>
    </row>
    <row r="181" spans="1:14" ht="78.75" hidden="1" outlineLevel="1" x14ac:dyDescent="0.25">
      <c r="A181" s="875" t="s">
        <v>1271</v>
      </c>
      <c r="B181" s="881" t="s">
        <v>1272</v>
      </c>
      <c r="C181" s="871" t="s">
        <v>1097</v>
      </c>
      <c r="D181" s="888">
        <f>D183</f>
        <v>38.230521449999998</v>
      </c>
      <c r="E181" s="888">
        <f t="shared" ref="E181:K181" si="8">E183</f>
        <v>31.733314889999999</v>
      </c>
      <c r="F181" s="888">
        <f t="shared" si="8"/>
        <v>31.916178827229604</v>
      </c>
      <c r="G181" s="888">
        <f t="shared" si="8"/>
        <v>39.377215629759213</v>
      </c>
      <c r="H181" s="874"/>
      <c r="I181" s="888">
        <f t="shared" si="8"/>
        <v>41.84240708036743</v>
      </c>
      <c r="J181" s="874"/>
      <c r="K181" s="888">
        <f t="shared" si="8"/>
        <v>40.768441529376211</v>
      </c>
      <c r="L181" s="874"/>
      <c r="M181" s="873">
        <f>G181+I181+K181</f>
        <v>121.98806423950285</v>
      </c>
      <c r="N181" s="874"/>
    </row>
    <row r="182" spans="1:14" ht="31.5" hidden="1" outlineLevel="1" x14ac:dyDescent="0.25">
      <c r="A182" s="875" t="s">
        <v>1273</v>
      </c>
      <c r="B182" s="882" t="s">
        <v>1274</v>
      </c>
      <c r="C182" s="871" t="s">
        <v>1097</v>
      </c>
      <c r="D182" s="888"/>
      <c r="E182" s="874"/>
      <c r="F182" s="874"/>
      <c r="G182" s="874"/>
      <c r="H182" s="874"/>
      <c r="I182" s="874"/>
      <c r="J182" s="874"/>
      <c r="K182" s="874"/>
      <c r="L182" s="874"/>
      <c r="M182" s="874"/>
      <c r="N182" s="874"/>
    </row>
    <row r="183" spans="1:14" ht="63" hidden="1" outlineLevel="1" x14ac:dyDescent="0.25">
      <c r="A183" s="875" t="s">
        <v>1275</v>
      </c>
      <c r="B183" s="882" t="s">
        <v>1276</v>
      </c>
      <c r="C183" s="871" t="s">
        <v>1097</v>
      </c>
      <c r="D183" s="888">
        <v>38.230521449999998</v>
      </c>
      <c r="E183" s="888">
        <v>31.733314889999999</v>
      </c>
      <c r="F183" s="888">
        <f>$E$183/$E$102*F102</f>
        <v>31.916178827229604</v>
      </c>
      <c r="G183" s="888">
        <f>$E$183/$E$102*G102</f>
        <v>39.377215629759213</v>
      </c>
      <c r="H183" s="874"/>
      <c r="I183" s="888">
        <f>$E$183/$E$102*I102</f>
        <v>41.84240708036743</v>
      </c>
      <c r="J183" s="874"/>
      <c r="K183" s="888">
        <f>$E$183/$E$102*K102</f>
        <v>40.768441529376211</v>
      </c>
      <c r="L183" s="874"/>
      <c r="M183" s="873">
        <f>G183+I183+K183</f>
        <v>121.98806423950285</v>
      </c>
      <c r="N183" s="874"/>
    </row>
    <row r="184" spans="1:14" hidden="1" outlineLevel="1" x14ac:dyDescent="0.25">
      <c r="A184" s="875" t="s">
        <v>1277</v>
      </c>
      <c r="B184" s="881" t="s">
        <v>1115</v>
      </c>
      <c r="C184" s="871" t="s">
        <v>1097</v>
      </c>
      <c r="D184" s="888">
        <v>10.986527690000049</v>
      </c>
      <c r="E184" s="873">
        <v>5.0754628999970492</v>
      </c>
      <c r="F184" s="888">
        <f>E184*1.02</f>
        <v>5.1769721579969907</v>
      </c>
      <c r="G184" s="888">
        <f>F184</f>
        <v>5.1769721579969907</v>
      </c>
      <c r="H184" s="874"/>
      <c r="I184" s="888">
        <f>G184</f>
        <v>5.1769721579969907</v>
      </c>
      <c r="J184" s="874"/>
      <c r="K184" s="888">
        <f>I184</f>
        <v>5.1769721579969907</v>
      </c>
      <c r="L184" s="874"/>
      <c r="M184" s="873">
        <f>G184+I184+K184</f>
        <v>15.530916473990972</v>
      </c>
      <c r="N184" s="874"/>
    </row>
    <row r="185" spans="1:14" ht="31.5" collapsed="1" x14ac:dyDescent="0.25">
      <c r="A185" s="883" t="s">
        <v>1278</v>
      </c>
      <c r="B185" s="879" t="s">
        <v>1279</v>
      </c>
      <c r="C185" s="871" t="s">
        <v>1097</v>
      </c>
      <c r="D185" s="888">
        <f>D186+D187+D191+D192+D193+D194+D195+D196+D198+D199+D200+D201+D202</f>
        <v>490.27908457000382</v>
      </c>
      <c r="E185" s="888">
        <f>E186+E192+E194+E195+E196+E198+E199+E200+E202</f>
        <v>473.79251706424157</v>
      </c>
      <c r="F185" s="888">
        <f>F186+F192+F194+F195+F196+F198+F199+F200+F202</f>
        <v>503.28891240490219</v>
      </c>
      <c r="G185" s="888">
        <f>G186+G192+G194+G195+G196+G198+G199+G200+G202</f>
        <v>536.91717090045472</v>
      </c>
      <c r="H185" s="874"/>
      <c r="I185" s="888">
        <f>I186+I192+I194+I195+I196+I198+I199+I200+I202</f>
        <v>563.67117719121381</v>
      </c>
      <c r="J185" s="874"/>
      <c r="K185" s="888">
        <f>K186+K192+K194+K195+K196+K198+K199+K200+K202</f>
        <v>586.28857613222101</v>
      </c>
      <c r="L185" s="874"/>
      <c r="M185" s="888">
        <f>M186+M192+M194+M195+M196+M198+M199+M200+M202</f>
        <v>1688.1883339016995</v>
      </c>
      <c r="N185" s="874"/>
    </row>
    <row r="186" spans="1:14" hidden="1" outlineLevel="1" x14ac:dyDescent="0.25">
      <c r="A186" s="875" t="s">
        <v>1280</v>
      </c>
      <c r="B186" s="881" t="s">
        <v>1281</v>
      </c>
      <c r="C186" s="871" t="s">
        <v>1097</v>
      </c>
      <c r="D186" s="888">
        <v>186.20311201999999</v>
      </c>
      <c r="E186" s="888">
        <v>161.64953625999996</v>
      </c>
      <c r="F186" s="888">
        <f>F54</f>
        <v>156.83059566465113</v>
      </c>
      <c r="G186" s="888">
        <f>G54</f>
        <v>160.20479668452691</v>
      </c>
      <c r="H186" s="874"/>
      <c r="I186" s="888">
        <f>I54</f>
        <v>166.61298855190799</v>
      </c>
      <c r="J186" s="874"/>
      <c r="K186" s="888">
        <f>K54</f>
        <v>173.27750809398432</v>
      </c>
      <c r="L186" s="874"/>
      <c r="M186" s="873">
        <f>G186+I186+K186</f>
        <v>500.09529333041928</v>
      </c>
      <c r="N186" s="874"/>
    </row>
    <row r="187" spans="1:14" ht="31.5" hidden="1" outlineLevel="1" x14ac:dyDescent="0.25">
      <c r="A187" s="875" t="s">
        <v>1282</v>
      </c>
      <c r="B187" s="881" t="s">
        <v>1283</v>
      </c>
      <c r="C187" s="871" t="s">
        <v>1097</v>
      </c>
      <c r="D187" s="874"/>
      <c r="E187" s="874"/>
      <c r="F187" s="874"/>
      <c r="G187" s="874"/>
      <c r="H187" s="874"/>
      <c r="I187" s="874"/>
      <c r="J187" s="874"/>
      <c r="K187" s="874"/>
      <c r="L187" s="874"/>
      <c r="M187" s="874"/>
      <c r="N187" s="874"/>
    </row>
    <row r="188" spans="1:14" ht="47.25" hidden="1" outlineLevel="1" x14ac:dyDescent="0.25">
      <c r="A188" s="875" t="s">
        <v>1284</v>
      </c>
      <c r="B188" s="882" t="s">
        <v>1285</v>
      </c>
      <c r="C188" s="871" t="s">
        <v>1097</v>
      </c>
      <c r="D188" s="874"/>
      <c r="E188" s="874"/>
      <c r="F188" s="874"/>
      <c r="G188" s="874"/>
      <c r="H188" s="874"/>
      <c r="I188" s="874"/>
      <c r="J188" s="874"/>
      <c r="K188" s="874"/>
      <c r="L188" s="874"/>
      <c r="M188" s="874"/>
      <c r="N188" s="874"/>
    </row>
    <row r="189" spans="1:14" ht="31.5" hidden="1" outlineLevel="1" x14ac:dyDescent="0.25">
      <c r="A189" s="875" t="s">
        <v>1286</v>
      </c>
      <c r="B189" s="882" t="s">
        <v>1287</v>
      </c>
      <c r="C189" s="871" t="s">
        <v>1097</v>
      </c>
      <c r="D189" s="874"/>
      <c r="E189" s="874"/>
      <c r="F189" s="874"/>
      <c r="G189" s="874"/>
      <c r="H189" s="874"/>
      <c r="I189" s="874"/>
      <c r="J189" s="874"/>
      <c r="K189" s="874"/>
      <c r="L189" s="874"/>
      <c r="M189" s="874"/>
      <c r="N189" s="874"/>
    </row>
    <row r="190" spans="1:14" hidden="1" outlineLevel="1" x14ac:dyDescent="0.25">
      <c r="A190" s="875" t="s">
        <v>1288</v>
      </c>
      <c r="B190" s="882" t="s">
        <v>1289</v>
      </c>
      <c r="C190" s="871" t="s">
        <v>1097</v>
      </c>
      <c r="D190" s="874"/>
      <c r="E190" s="874"/>
      <c r="F190" s="874"/>
      <c r="G190" s="874"/>
      <c r="H190" s="874"/>
      <c r="I190" s="874"/>
      <c r="J190" s="874"/>
      <c r="K190" s="874"/>
      <c r="L190" s="874"/>
      <c r="M190" s="874"/>
      <c r="N190" s="874"/>
    </row>
    <row r="191" spans="1:14" ht="78.75" hidden="1" outlineLevel="1" x14ac:dyDescent="0.25">
      <c r="A191" s="875" t="s">
        <v>1290</v>
      </c>
      <c r="B191" s="881" t="s">
        <v>1291</v>
      </c>
      <c r="C191" s="871" t="s">
        <v>1097</v>
      </c>
      <c r="D191" s="874"/>
      <c r="E191" s="874"/>
      <c r="F191" s="874"/>
      <c r="G191" s="874"/>
      <c r="H191" s="874"/>
      <c r="I191" s="874"/>
      <c r="J191" s="874"/>
      <c r="K191" s="874"/>
      <c r="L191" s="874"/>
      <c r="M191" s="874"/>
      <c r="N191" s="874"/>
    </row>
    <row r="192" spans="1:14" ht="63" hidden="1" outlineLevel="1" x14ac:dyDescent="0.25">
      <c r="A192" s="875" t="s">
        <v>1292</v>
      </c>
      <c r="B192" s="881" t="s">
        <v>1293</v>
      </c>
      <c r="C192" s="871" t="s">
        <v>1097</v>
      </c>
      <c r="D192" s="888">
        <v>2.36378354</v>
      </c>
      <c r="E192" s="888">
        <v>1.45741455</v>
      </c>
      <c r="F192" s="888">
        <f>F64</f>
        <v>1.8317446505615218</v>
      </c>
      <c r="G192" s="888">
        <f>G64</f>
        <v>2.110938</v>
      </c>
      <c r="H192" s="874"/>
      <c r="I192" s="888">
        <f>I64</f>
        <v>2.1848208299999996</v>
      </c>
      <c r="J192" s="874"/>
      <c r="K192" s="888">
        <f>K64</f>
        <v>2.2612895590499993</v>
      </c>
      <c r="L192" s="874"/>
      <c r="M192" s="888">
        <f>M64*1.2</f>
        <v>7.8684580668599988</v>
      </c>
      <c r="N192" s="874"/>
    </row>
    <row r="193" spans="1:14" ht="47.25" hidden="1" outlineLevel="1" x14ac:dyDescent="0.25">
      <c r="A193" s="875" t="s">
        <v>1294</v>
      </c>
      <c r="B193" s="881" t="s">
        <v>1295</v>
      </c>
      <c r="C193" s="871" t="s">
        <v>1097</v>
      </c>
      <c r="D193" s="874"/>
      <c r="E193" s="874"/>
      <c r="F193" s="874"/>
      <c r="G193" s="874"/>
      <c r="H193" s="874"/>
      <c r="I193" s="874"/>
      <c r="J193" s="874"/>
      <c r="K193" s="874"/>
      <c r="L193" s="874"/>
      <c r="M193" s="874"/>
      <c r="N193" s="874"/>
    </row>
    <row r="194" spans="1:14" hidden="1" outlineLevel="1" x14ac:dyDescent="0.25">
      <c r="A194" s="875" t="s">
        <v>1296</v>
      </c>
      <c r="B194" s="881" t="s">
        <v>1297</v>
      </c>
      <c r="C194" s="871" t="s">
        <v>1097</v>
      </c>
      <c r="D194" s="888">
        <v>136.76335043000003</v>
      </c>
      <c r="E194" s="888">
        <v>149.6579640299999</v>
      </c>
      <c r="F194" s="888">
        <f>$E$194/$E$68*F68</f>
        <v>159.45760811502126</v>
      </c>
      <c r="G194" s="888">
        <f>$E$194/$E$68*G68</f>
        <v>175.50807666385296</v>
      </c>
      <c r="H194" s="874"/>
      <c r="I194" s="888">
        <f>$E$194/$E$68*I68</f>
        <v>182.52839973040707</v>
      </c>
      <c r="J194" s="874"/>
      <c r="K194" s="888">
        <f>$E$194/$E$68*K68</f>
        <v>189.82953571962338</v>
      </c>
      <c r="L194" s="874"/>
      <c r="M194" s="888">
        <f t="shared" ref="M194:M200" si="9">G194+I194+K194</f>
        <v>547.86601211388347</v>
      </c>
      <c r="N194" s="874"/>
    </row>
    <row r="195" spans="1:14" hidden="1" outlineLevel="1" x14ac:dyDescent="0.25">
      <c r="A195" s="875" t="s">
        <v>1298</v>
      </c>
      <c r="B195" s="881" t="s">
        <v>1299</v>
      </c>
      <c r="C195" s="871" t="s">
        <v>1097</v>
      </c>
      <c r="D195" s="888">
        <v>38.798259639999991</v>
      </c>
      <c r="E195" s="888">
        <v>38.200019689999998</v>
      </c>
      <c r="F195" s="888">
        <f>$E$195/$E$194*F194</f>
        <v>40.701367342489561</v>
      </c>
      <c r="G195" s="888">
        <f>$E$195/$E$194*G194</f>
        <v>44.798230603813835</v>
      </c>
      <c r="H195" s="874"/>
      <c r="I195" s="888">
        <f>$E$195/$E$194*I194</f>
        <v>46.590159827966389</v>
      </c>
      <c r="J195" s="874"/>
      <c r="K195" s="888">
        <f>$E$195/$E$194*K194</f>
        <v>48.453766221085054</v>
      </c>
      <c r="L195" s="874"/>
      <c r="M195" s="888">
        <f t="shared" si="9"/>
        <v>139.84215665286527</v>
      </c>
      <c r="N195" s="874"/>
    </row>
    <row r="196" spans="1:14" ht="33.75" hidden="1" customHeight="1" outlineLevel="1" x14ac:dyDescent="0.25">
      <c r="A196" s="875" t="s">
        <v>1300</v>
      </c>
      <c r="B196" s="881" t="s">
        <v>1301</v>
      </c>
      <c r="C196" s="871" t="s">
        <v>1097</v>
      </c>
      <c r="D196" s="888">
        <v>61.304838169999989</v>
      </c>
      <c r="E196" s="888">
        <v>59.623620180000017</v>
      </c>
      <c r="F196" s="888">
        <v>69.05945758</v>
      </c>
      <c r="G196" s="888">
        <v>76.132599999999996</v>
      </c>
      <c r="H196" s="874"/>
      <c r="I196" s="888">
        <v>80.724941450000003</v>
      </c>
      <c r="J196" s="874"/>
      <c r="K196" s="888">
        <v>84.457416330000001</v>
      </c>
      <c r="L196" s="874"/>
      <c r="M196" s="888">
        <f t="shared" si="9"/>
        <v>241.31495777999999</v>
      </c>
      <c r="N196" s="874"/>
    </row>
    <row r="197" spans="1:14" hidden="1" outlineLevel="1" x14ac:dyDescent="0.25">
      <c r="A197" s="875" t="s">
        <v>1302</v>
      </c>
      <c r="B197" s="882" t="s">
        <v>1303</v>
      </c>
      <c r="C197" s="871" t="s">
        <v>1097</v>
      </c>
      <c r="D197" s="888">
        <v>0.42785699999999999</v>
      </c>
      <c r="E197" s="889">
        <v>1.2712919999999999</v>
      </c>
      <c r="F197" s="873">
        <f>F124</f>
        <v>3.8669996500000003</v>
      </c>
      <c r="G197" s="873">
        <f>G124</f>
        <v>7.8356000000000003</v>
      </c>
      <c r="H197" s="874"/>
      <c r="I197" s="873">
        <f>I124</f>
        <v>7.757244</v>
      </c>
      <c r="J197" s="874"/>
      <c r="K197" s="873">
        <f>K124</f>
        <v>7.6020991200000001</v>
      </c>
      <c r="L197" s="874"/>
      <c r="M197" s="888">
        <f t="shared" si="9"/>
        <v>23.194943119999998</v>
      </c>
      <c r="N197" s="874"/>
    </row>
    <row r="198" spans="1:14" ht="31.5" hidden="1" outlineLevel="1" x14ac:dyDescent="0.25">
      <c r="A198" s="875" t="s">
        <v>1304</v>
      </c>
      <c r="B198" s="881" t="s">
        <v>1305</v>
      </c>
      <c r="C198" s="871" t="s">
        <v>1097</v>
      </c>
      <c r="D198" s="888">
        <v>10.674379269999998</v>
      </c>
      <c r="E198" s="888">
        <f>D198/(D60+D61)*(E60+E61)</f>
        <v>12.762053854242174</v>
      </c>
      <c r="F198" s="888">
        <f>E198/(E60+E61)*(F60+F61)</f>
        <v>10.826716416468901</v>
      </c>
      <c r="G198" s="888">
        <f>F198/(F60+F61)*(G60+G61)</f>
        <v>18.657501134125404</v>
      </c>
      <c r="H198" s="888"/>
      <c r="I198" s="888">
        <f>G198/(G60+G61)*(I60+I61)</f>
        <v>19.403801179490422</v>
      </c>
      <c r="J198" s="888"/>
      <c r="K198" s="888">
        <f>I198/(I60+I61)*(K60+K61)</f>
        <v>20.179953226670037</v>
      </c>
      <c r="L198" s="874"/>
      <c r="M198" s="888">
        <f t="shared" si="9"/>
        <v>58.241255540285863</v>
      </c>
      <c r="N198" s="874"/>
    </row>
    <row r="199" spans="1:14" ht="31.5" hidden="1" outlineLevel="1" x14ac:dyDescent="0.25">
      <c r="A199" s="875" t="s">
        <v>1306</v>
      </c>
      <c r="B199" s="881" t="s">
        <v>1307</v>
      </c>
      <c r="C199" s="871" t="s">
        <v>1097</v>
      </c>
      <c r="D199" s="888">
        <v>19.400191079999988</v>
      </c>
      <c r="E199" s="888">
        <v>22.35797718999995</v>
      </c>
      <c r="F199" s="888">
        <f>E199/E62*F62</f>
        <v>33.166516859599803</v>
      </c>
      <c r="G199" s="888">
        <f>F199/F62*G62</f>
        <v>27.384608160705763</v>
      </c>
      <c r="H199" s="874"/>
      <c r="I199" s="888">
        <f>G199/G62*I62</f>
        <v>32.815448264269016</v>
      </c>
      <c r="J199" s="874"/>
      <c r="K199" s="888">
        <f>I199/I62*K62</f>
        <v>33.502210964530434</v>
      </c>
      <c r="L199" s="874"/>
      <c r="M199" s="888">
        <f t="shared" si="9"/>
        <v>93.702267389505209</v>
      </c>
      <c r="N199" s="874"/>
    </row>
    <row r="200" spans="1:14" ht="31.5" hidden="1" outlineLevel="1" x14ac:dyDescent="0.25">
      <c r="A200" s="875" t="s">
        <v>1308</v>
      </c>
      <c r="B200" s="881" t="s">
        <v>1309</v>
      </c>
      <c r="C200" s="871" t="s">
        <v>1097</v>
      </c>
      <c r="D200" s="888">
        <v>2.2795566300000019</v>
      </c>
      <c r="E200" s="888">
        <v>2.2795566300000019</v>
      </c>
      <c r="F200" s="888">
        <f>F75</f>
        <v>2.2669115411082363</v>
      </c>
      <c r="G200" s="888">
        <f>G75</f>
        <v>2.389465533728</v>
      </c>
      <c r="H200" s="874"/>
      <c r="I200" s="888">
        <f>I75</f>
        <v>2.4850441550771198</v>
      </c>
      <c r="J200" s="874"/>
      <c r="K200" s="888">
        <f>K75</f>
        <v>2.4850441550771198</v>
      </c>
      <c r="L200" s="874"/>
      <c r="M200" s="888">
        <f t="shared" si="9"/>
        <v>7.3595538438822388</v>
      </c>
      <c r="N200" s="874"/>
    </row>
    <row r="201" spans="1:14" ht="94.5" hidden="1" outlineLevel="1" x14ac:dyDescent="0.25">
      <c r="A201" s="875" t="s">
        <v>1310</v>
      </c>
      <c r="B201" s="881" t="s">
        <v>1311</v>
      </c>
      <c r="C201" s="871" t="s">
        <v>1097</v>
      </c>
      <c r="D201" s="874"/>
      <c r="E201" s="874"/>
      <c r="F201" s="874"/>
      <c r="G201" s="874"/>
      <c r="H201" s="874"/>
      <c r="I201" s="874"/>
      <c r="J201" s="874"/>
      <c r="K201" s="874"/>
      <c r="L201" s="874"/>
      <c r="M201" s="874"/>
      <c r="N201" s="874"/>
    </row>
    <row r="202" spans="1:14" ht="31.5" hidden="1" outlineLevel="1" x14ac:dyDescent="0.25">
      <c r="A202" s="875" t="s">
        <v>1312</v>
      </c>
      <c r="B202" s="881" t="s">
        <v>1313</v>
      </c>
      <c r="C202" s="871" t="s">
        <v>1097</v>
      </c>
      <c r="D202" s="888">
        <v>32.491613790003882</v>
      </c>
      <c r="E202" s="873">
        <v>25.80437467999964</v>
      </c>
      <c r="F202" s="888">
        <f>(D202+E202)/2</f>
        <v>29.147994235001761</v>
      </c>
      <c r="G202" s="888">
        <f>F202*1.02</f>
        <v>29.730954119701796</v>
      </c>
      <c r="H202" s="874"/>
      <c r="I202" s="888">
        <f>G202*1.02</f>
        <v>30.325573202095832</v>
      </c>
      <c r="J202" s="874"/>
      <c r="K202" s="888">
        <f>I202*1.05</f>
        <v>31.841851862200624</v>
      </c>
      <c r="L202" s="874"/>
      <c r="M202" s="888">
        <f>G202+I202+K202</f>
        <v>91.898379183998259</v>
      </c>
      <c r="N202" s="874"/>
    </row>
    <row r="203" spans="1:14" ht="31.5" collapsed="1" x14ac:dyDescent="0.25">
      <c r="A203" s="883" t="s">
        <v>1314</v>
      </c>
      <c r="B203" s="879" t="s">
        <v>1315</v>
      </c>
      <c r="C203" s="871" t="s">
        <v>1097</v>
      </c>
      <c r="D203" s="874"/>
      <c r="E203" s="874"/>
      <c r="F203" s="874"/>
      <c r="G203" s="874"/>
      <c r="H203" s="874"/>
      <c r="I203" s="874"/>
      <c r="J203" s="874"/>
      <c r="K203" s="874"/>
      <c r="L203" s="874"/>
      <c r="M203" s="874"/>
      <c r="N203" s="874"/>
    </row>
    <row r="204" spans="1:14" ht="47.25" hidden="1" outlineLevel="1" x14ac:dyDescent="0.25">
      <c r="A204" s="875" t="s">
        <v>1316</v>
      </c>
      <c r="B204" s="881" t="s">
        <v>1317</v>
      </c>
      <c r="C204" s="871" t="s">
        <v>1097</v>
      </c>
      <c r="D204" s="874"/>
      <c r="E204" s="874"/>
      <c r="F204" s="874"/>
      <c r="G204" s="874"/>
      <c r="H204" s="874"/>
      <c r="I204" s="874"/>
      <c r="J204" s="874"/>
      <c r="K204" s="874"/>
      <c r="L204" s="874"/>
      <c r="M204" s="874"/>
      <c r="N204" s="874"/>
    </row>
    <row r="205" spans="1:14" ht="47.25" hidden="1" outlineLevel="1" x14ac:dyDescent="0.25">
      <c r="A205" s="875" t="s">
        <v>1318</v>
      </c>
      <c r="B205" s="881" t="s">
        <v>1319</v>
      </c>
      <c r="C205" s="871" t="s">
        <v>1097</v>
      </c>
      <c r="D205" s="874"/>
      <c r="E205" s="874"/>
      <c r="F205" s="874"/>
      <c r="G205" s="874"/>
      <c r="H205" s="874"/>
      <c r="I205" s="874"/>
      <c r="J205" s="874"/>
      <c r="K205" s="874"/>
      <c r="L205" s="874"/>
      <c r="M205" s="874"/>
      <c r="N205" s="874"/>
    </row>
    <row r="206" spans="1:14" ht="62.25" hidden="1" customHeight="1" outlineLevel="1" x14ac:dyDescent="0.25">
      <c r="A206" s="875" t="s">
        <v>1320</v>
      </c>
      <c r="B206" s="882" t="s">
        <v>1321</v>
      </c>
      <c r="C206" s="871" t="s">
        <v>1097</v>
      </c>
      <c r="D206" s="874"/>
      <c r="E206" s="874"/>
      <c r="F206" s="874"/>
      <c r="G206" s="874"/>
      <c r="H206" s="874"/>
      <c r="I206" s="874"/>
      <c r="J206" s="874"/>
      <c r="K206" s="874"/>
      <c r="L206" s="874"/>
      <c r="M206" s="874"/>
      <c r="N206" s="874"/>
    </row>
    <row r="207" spans="1:14" ht="31.5" hidden="1" outlineLevel="1" x14ac:dyDescent="0.25">
      <c r="A207" s="883" t="s">
        <v>1322</v>
      </c>
      <c r="B207" s="884" t="s">
        <v>1323</v>
      </c>
      <c r="C207" s="871" t="s">
        <v>1097</v>
      </c>
      <c r="D207" s="874"/>
      <c r="E207" s="874"/>
      <c r="F207" s="874"/>
      <c r="G207" s="874"/>
      <c r="H207" s="874"/>
      <c r="I207" s="874"/>
      <c r="J207" s="874"/>
      <c r="K207" s="874"/>
      <c r="L207" s="874"/>
      <c r="M207" s="874"/>
      <c r="N207" s="874"/>
    </row>
    <row r="208" spans="1:14" ht="63" hidden="1" outlineLevel="1" x14ac:dyDescent="0.25">
      <c r="A208" s="883" t="s">
        <v>1324</v>
      </c>
      <c r="B208" s="884" t="s">
        <v>1325</v>
      </c>
      <c r="C208" s="871" t="s">
        <v>1097</v>
      </c>
      <c r="D208" s="874"/>
      <c r="E208" s="874"/>
      <c r="F208" s="874"/>
      <c r="G208" s="874"/>
      <c r="H208" s="874"/>
      <c r="I208" s="874"/>
      <c r="J208" s="874"/>
      <c r="K208" s="874"/>
      <c r="L208" s="874"/>
      <c r="M208" s="874"/>
      <c r="N208" s="874"/>
    </row>
    <row r="209" spans="1:16" ht="31.5" hidden="1" outlineLevel="1" x14ac:dyDescent="0.25">
      <c r="A209" s="890" t="s">
        <v>1326</v>
      </c>
      <c r="B209" s="881" t="s">
        <v>1327</v>
      </c>
      <c r="C209" s="871" t="s">
        <v>1097</v>
      </c>
      <c r="D209" s="874"/>
      <c r="E209" s="874"/>
      <c r="F209" s="874"/>
      <c r="G209" s="874"/>
      <c r="H209" s="874"/>
      <c r="I209" s="874"/>
      <c r="J209" s="874"/>
      <c r="K209" s="874"/>
      <c r="L209" s="874"/>
      <c r="M209" s="874"/>
      <c r="N209" s="874"/>
    </row>
    <row r="210" spans="1:16" ht="31.5" x14ac:dyDescent="0.25">
      <c r="A210" s="883" t="s">
        <v>1328</v>
      </c>
      <c r="B210" s="879" t="s">
        <v>1329</v>
      </c>
      <c r="C210" s="871" t="s">
        <v>1097</v>
      </c>
      <c r="D210" s="888">
        <f>D211</f>
        <v>26.647181880000002</v>
      </c>
      <c r="E210" s="888">
        <f>E211</f>
        <v>50.462192250000001</v>
      </c>
      <c r="F210" s="888">
        <f>F211</f>
        <v>78.450783549999997</v>
      </c>
      <c r="G210" s="888">
        <f>G211</f>
        <v>89.38600000000001</v>
      </c>
      <c r="H210" s="888"/>
      <c r="I210" s="888">
        <f>I211</f>
        <v>95.313999999999993</v>
      </c>
      <c r="J210" s="888"/>
      <c r="K210" s="888">
        <f>K211</f>
        <v>91.432000000000002</v>
      </c>
      <c r="L210" s="888"/>
      <c r="M210" s="888">
        <f t="shared" ref="M210:M215" si="10">G210+I210+K210</f>
        <v>276.13200000000001</v>
      </c>
      <c r="N210" s="874"/>
      <c r="P210" s="891"/>
    </row>
    <row r="211" spans="1:16" ht="31.5" outlineLevel="1" x14ac:dyDescent="0.25">
      <c r="A211" s="890" t="s">
        <v>1330</v>
      </c>
      <c r="B211" s="881" t="s">
        <v>1331</v>
      </c>
      <c r="C211" s="871" t="s">
        <v>1097</v>
      </c>
      <c r="D211" s="888">
        <f>SUM(D212:D215)</f>
        <v>26.647181880000002</v>
      </c>
      <c r="E211" s="888">
        <f>SUM(E212:E215)</f>
        <v>50.462192250000001</v>
      </c>
      <c r="F211" s="888">
        <f>SUM(F212:F215)</f>
        <v>78.450783549999997</v>
      </c>
      <c r="G211" s="888">
        <f>SUM(G212:G215)</f>
        <v>89.38600000000001</v>
      </c>
      <c r="H211" s="888"/>
      <c r="I211" s="888">
        <f>SUM(I212:I215)</f>
        <v>95.313999999999993</v>
      </c>
      <c r="J211" s="888"/>
      <c r="K211" s="888">
        <f>SUM(K212:K215)</f>
        <v>91.432000000000002</v>
      </c>
      <c r="L211" s="888"/>
      <c r="M211" s="888">
        <f t="shared" si="10"/>
        <v>276.13200000000001</v>
      </c>
      <c r="N211" s="874"/>
      <c r="P211" s="891"/>
    </row>
    <row r="212" spans="1:16" ht="31.5" outlineLevel="1" x14ac:dyDescent="0.25">
      <c r="A212" s="890" t="s">
        <v>1332</v>
      </c>
      <c r="B212" s="882" t="s">
        <v>1333</v>
      </c>
      <c r="C212" s="871" t="s">
        <v>1097</v>
      </c>
      <c r="D212" s="888">
        <v>3.2804000000000002</v>
      </c>
      <c r="E212" s="888">
        <v>0.48</v>
      </c>
      <c r="F212" s="888">
        <v>7.4453987200000009</v>
      </c>
      <c r="G212" s="888">
        <v>28.742000000000001</v>
      </c>
      <c r="H212" s="888"/>
      <c r="I212" s="888">
        <v>58.755000000000003</v>
      </c>
      <c r="J212" s="874"/>
      <c r="K212" s="888">
        <v>64.408000000000001</v>
      </c>
      <c r="L212" s="874"/>
      <c r="M212" s="888">
        <f t="shared" si="10"/>
        <v>151.905</v>
      </c>
      <c r="N212" s="874"/>
      <c r="P212" s="891"/>
    </row>
    <row r="213" spans="1:16" ht="31.5" outlineLevel="1" x14ac:dyDescent="0.25">
      <c r="A213" s="890" t="s">
        <v>1334</v>
      </c>
      <c r="B213" s="882" t="s">
        <v>1335</v>
      </c>
      <c r="C213" s="871" t="s">
        <v>1097</v>
      </c>
      <c r="D213" s="888">
        <v>22.251614920000002</v>
      </c>
      <c r="E213" s="888">
        <v>39.268426600000005</v>
      </c>
      <c r="F213" s="888">
        <v>49.962878019999998</v>
      </c>
      <c r="G213" s="888">
        <v>36.054000000000002</v>
      </c>
      <c r="H213" s="874"/>
      <c r="I213" s="888">
        <v>17.959</v>
      </c>
      <c r="J213" s="874"/>
      <c r="K213" s="888">
        <v>21.864000000000001</v>
      </c>
      <c r="L213" s="874"/>
      <c r="M213" s="888">
        <f t="shared" si="10"/>
        <v>75.87700000000001</v>
      </c>
      <c r="N213" s="874"/>
    </row>
    <row r="214" spans="1:16" ht="47.25" outlineLevel="1" x14ac:dyDescent="0.25">
      <c r="A214" s="890" t="s">
        <v>1336</v>
      </c>
      <c r="B214" s="882" t="s">
        <v>1337</v>
      </c>
      <c r="C214" s="871" t="s">
        <v>1097</v>
      </c>
      <c r="D214" s="888">
        <v>1.0742780599999999</v>
      </c>
      <c r="E214" s="889">
        <v>0</v>
      </c>
      <c r="F214" s="888">
        <v>16.52704014</v>
      </c>
      <c r="G214" s="888">
        <v>23.19</v>
      </c>
      <c r="H214" s="888"/>
      <c r="I214" s="888">
        <v>10</v>
      </c>
      <c r="J214" s="888"/>
      <c r="K214" s="888">
        <v>4.5599999999999996</v>
      </c>
      <c r="L214" s="874"/>
      <c r="M214" s="889">
        <f t="shared" si="10"/>
        <v>37.75</v>
      </c>
      <c r="N214" s="874"/>
    </row>
    <row r="215" spans="1:16" ht="47.25" outlineLevel="1" x14ac:dyDescent="0.25">
      <c r="A215" s="890" t="s">
        <v>1338</v>
      </c>
      <c r="B215" s="882" t="s">
        <v>1339</v>
      </c>
      <c r="C215" s="871" t="s">
        <v>1097</v>
      </c>
      <c r="D215" s="889">
        <v>4.0888899999999999E-2</v>
      </c>
      <c r="E215" s="889">
        <v>10.713765649999999</v>
      </c>
      <c r="F215" s="888">
        <v>4.5154666700000003</v>
      </c>
      <c r="G215" s="888">
        <v>1.4000000000000001</v>
      </c>
      <c r="H215" s="874"/>
      <c r="I215" s="888">
        <v>8.6000000000000014</v>
      </c>
      <c r="J215" s="874"/>
      <c r="K215" s="888">
        <v>0.6</v>
      </c>
      <c r="L215" s="874"/>
      <c r="M215" s="873">
        <f t="shared" si="10"/>
        <v>10.600000000000001</v>
      </c>
      <c r="N215" s="874"/>
    </row>
    <row r="216" spans="1:16" ht="47.25" hidden="1" x14ac:dyDescent="0.25">
      <c r="A216" s="890" t="s">
        <v>1340</v>
      </c>
      <c r="B216" s="882" t="s">
        <v>1341</v>
      </c>
      <c r="C216" s="871" t="s">
        <v>1097</v>
      </c>
      <c r="D216" s="874"/>
      <c r="E216" s="874"/>
      <c r="F216" s="874"/>
      <c r="G216" s="874"/>
      <c r="H216" s="874"/>
      <c r="I216" s="874"/>
      <c r="J216" s="874"/>
      <c r="K216" s="874"/>
      <c r="L216" s="874"/>
      <c r="M216" s="874"/>
      <c r="N216" s="874"/>
    </row>
    <row r="217" spans="1:16" ht="47.25" hidden="1" x14ac:dyDescent="0.25">
      <c r="A217" s="890" t="s">
        <v>1342</v>
      </c>
      <c r="B217" s="882" t="s">
        <v>1343</v>
      </c>
      <c r="C217" s="871" t="s">
        <v>1097</v>
      </c>
      <c r="D217" s="874"/>
      <c r="E217" s="874"/>
      <c r="F217" s="874"/>
      <c r="G217" s="874"/>
      <c r="H217" s="874"/>
      <c r="I217" s="874"/>
      <c r="J217" s="874"/>
      <c r="K217" s="874"/>
      <c r="L217" s="874"/>
      <c r="M217" s="874"/>
      <c r="N217" s="874"/>
    </row>
    <row r="218" spans="1:16" ht="31.5" hidden="1" x14ac:dyDescent="0.25">
      <c r="A218" s="890" t="s">
        <v>1344</v>
      </c>
      <c r="B218" s="881" t="s">
        <v>1345</v>
      </c>
      <c r="C218" s="871" t="s">
        <v>1097</v>
      </c>
      <c r="D218" s="874"/>
      <c r="E218" s="874"/>
      <c r="F218" s="874"/>
      <c r="G218" s="874"/>
      <c r="H218" s="874"/>
      <c r="I218" s="874"/>
      <c r="J218" s="874"/>
      <c r="K218" s="874"/>
      <c r="L218" s="874"/>
      <c r="M218" s="874"/>
      <c r="N218" s="874"/>
    </row>
    <row r="219" spans="1:16" ht="47.25" hidden="1" x14ac:dyDescent="0.25">
      <c r="A219" s="890" t="s">
        <v>1346</v>
      </c>
      <c r="B219" s="881" t="s">
        <v>1347</v>
      </c>
      <c r="C219" s="871" t="s">
        <v>1097</v>
      </c>
      <c r="D219" s="874"/>
      <c r="E219" s="874"/>
      <c r="F219" s="874"/>
      <c r="G219" s="874"/>
      <c r="H219" s="874"/>
      <c r="I219" s="874"/>
      <c r="J219" s="874"/>
      <c r="K219" s="874"/>
      <c r="L219" s="874"/>
      <c r="M219" s="874"/>
      <c r="N219" s="874"/>
    </row>
    <row r="220" spans="1:16" hidden="1" x14ac:dyDescent="0.25">
      <c r="A220" s="890" t="s">
        <v>1348</v>
      </c>
      <c r="B220" s="881" t="s">
        <v>1178</v>
      </c>
      <c r="C220" s="871" t="s">
        <v>647</v>
      </c>
      <c r="D220" s="874"/>
      <c r="E220" s="874"/>
      <c r="F220" s="874"/>
      <c r="G220" s="874"/>
      <c r="H220" s="874"/>
      <c r="I220" s="874"/>
      <c r="J220" s="874"/>
      <c r="K220" s="874"/>
      <c r="L220" s="874"/>
      <c r="M220" s="874"/>
      <c r="N220" s="874"/>
    </row>
    <row r="221" spans="1:16" ht="63" hidden="1" x14ac:dyDescent="0.25">
      <c r="A221" s="890" t="s">
        <v>1349</v>
      </c>
      <c r="B221" s="882" t="s">
        <v>1350</v>
      </c>
      <c r="C221" s="871" t="s">
        <v>1097</v>
      </c>
      <c r="D221" s="874"/>
      <c r="E221" s="874"/>
      <c r="F221" s="874"/>
      <c r="G221" s="874"/>
      <c r="H221" s="874"/>
      <c r="I221" s="874"/>
      <c r="J221" s="874"/>
      <c r="K221" s="874"/>
      <c r="L221" s="874"/>
      <c r="M221" s="874"/>
      <c r="N221" s="874"/>
    </row>
    <row r="222" spans="1:16" ht="31.5" x14ac:dyDescent="0.25">
      <c r="A222" s="883" t="s">
        <v>1351</v>
      </c>
      <c r="B222" s="879" t="s">
        <v>1352</v>
      </c>
      <c r="C222" s="871" t="s">
        <v>1097</v>
      </c>
      <c r="D222" s="888">
        <f>D223</f>
        <v>13.905409099999993</v>
      </c>
      <c r="E222" s="888">
        <f>E223</f>
        <v>16.675705430000001</v>
      </c>
      <c r="F222" s="888">
        <f>F223</f>
        <v>17.829143194398057</v>
      </c>
      <c r="G222" s="888">
        <f>G223</f>
        <v>14.818</v>
      </c>
      <c r="H222" s="874"/>
      <c r="I222" s="888">
        <f>I223</f>
        <v>14.818</v>
      </c>
      <c r="J222" s="874"/>
      <c r="K222" s="888">
        <f>K223</f>
        <v>17.574932903367369</v>
      </c>
      <c r="L222" s="874"/>
      <c r="M222" s="888">
        <f>M223</f>
        <v>47.210932903367365</v>
      </c>
      <c r="N222" s="874"/>
    </row>
    <row r="223" spans="1:16" outlineLevel="1" x14ac:dyDescent="0.25">
      <c r="A223" s="890" t="s">
        <v>1353</v>
      </c>
      <c r="B223" s="881" t="s">
        <v>1354</v>
      </c>
      <c r="C223" s="871" t="s">
        <v>1097</v>
      </c>
      <c r="D223" s="888">
        <v>13.905409099999993</v>
      </c>
      <c r="E223" s="888">
        <v>16.675705430000001</v>
      </c>
      <c r="F223" s="873">
        <f>F99</f>
        <v>17.829143194398057</v>
      </c>
      <c r="G223" s="873">
        <f>G99</f>
        <v>14.818</v>
      </c>
      <c r="H223" s="874"/>
      <c r="I223" s="873">
        <f>I99</f>
        <v>14.818</v>
      </c>
      <c r="J223" s="874"/>
      <c r="K223" s="873">
        <f>K99</f>
        <v>17.574932903367369</v>
      </c>
      <c r="L223" s="874"/>
      <c r="M223" s="873">
        <f>G223+I223+K223</f>
        <v>47.210932903367365</v>
      </c>
      <c r="N223" s="874"/>
    </row>
    <row r="224" spans="1:16" ht="31.5" outlineLevel="1" x14ac:dyDescent="0.25">
      <c r="A224" s="890" t="s">
        <v>1355</v>
      </c>
      <c r="B224" s="881" t="s">
        <v>1356</v>
      </c>
      <c r="C224" s="871" t="s">
        <v>1097</v>
      </c>
      <c r="D224" s="874"/>
      <c r="E224" s="874"/>
      <c r="F224" s="874"/>
      <c r="G224" s="874"/>
      <c r="H224" s="874"/>
      <c r="I224" s="874"/>
      <c r="J224" s="874"/>
      <c r="K224" s="874"/>
      <c r="L224" s="874"/>
      <c r="M224" s="874"/>
      <c r="N224" s="874"/>
    </row>
    <row r="225" spans="1:14" outlineLevel="1" x14ac:dyDescent="0.25">
      <c r="A225" s="890" t="s">
        <v>1357</v>
      </c>
      <c r="B225" s="882" t="s">
        <v>1358</v>
      </c>
      <c r="C225" s="871" t="s">
        <v>1097</v>
      </c>
      <c r="D225" s="874"/>
      <c r="E225" s="874"/>
      <c r="F225" s="874"/>
      <c r="G225" s="874"/>
      <c r="H225" s="874"/>
      <c r="I225" s="874"/>
      <c r="J225" s="874"/>
      <c r="K225" s="874"/>
      <c r="L225" s="874"/>
      <c r="M225" s="874"/>
      <c r="N225" s="874"/>
    </row>
    <row r="226" spans="1:14" ht="31.5" outlineLevel="1" x14ac:dyDescent="0.25">
      <c r="A226" s="890" t="s">
        <v>1359</v>
      </c>
      <c r="B226" s="882" t="s">
        <v>1360</v>
      </c>
      <c r="C226" s="871" t="s">
        <v>1097</v>
      </c>
      <c r="D226" s="874"/>
      <c r="E226" s="874"/>
      <c r="F226" s="874"/>
      <c r="G226" s="874"/>
      <c r="H226" s="874"/>
      <c r="I226" s="874"/>
      <c r="J226" s="874"/>
      <c r="K226" s="874"/>
      <c r="L226" s="874"/>
      <c r="M226" s="874"/>
      <c r="N226" s="874"/>
    </row>
    <row r="227" spans="1:14" ht="31.5" outlineLevel="1" x14ac:dyDescent="0.25">
      <c r="A227" s="890" t="s">
        <v>1361</v>
      </c>
      <c r="B227" s="882" t="s">
        <v>1362</v>
      </c>
      <c r="C227" s="871" t="s">
        <v>1097</v>
      </c>
      <c r="D227" s="874"/>
      <c r="E227" s="874"/>
      <c r="F227" s="874"/>
      <c r="G227" s="874"/>
      <c r="H227" s="874"/>
      <c r="I227" s="874"/>
      <c r="J227" s="874"/>
      <c r="K227" s="874"/>
      <c r="L227" s="874"/>
      <c r="M227" s="874"/>
      <c r="N227" s="874"/>
    </row>
    <row r="228" spans="1:14" ht="31.5" outlineLevel="1" x14ac:dyDescent="0.25">
      <c r="A228" s="890" t="s">
        <v>1363</v>
      </c>
      <c r="B228" s="881" t="s">
        <v>1364</v>
      </c>
      <c r="C228" s="871" t="s">
        <v>1097</v>
      </c>
      <c r="D228" s="874"/>
      <c r="E228" s="874"/>
      <c r="F228" s="874"/>
      <c r="G228" s="874"/>
      <c r="H228" s="874"/>
      <c r="I228" s="874"/>
      <c r="J228" s="874"/>
      <c r="K228" s="874"/>
      <c r="L228" s="874"/>
      <c r="M228" s="874"/>
      <c r="N228" s="874"/>
    </row>
    <row r="229" spans="1:14" ht="47.25" outlineLevel="1" x14ac:dyDescent="0.25">
      <c r="A229" s="890" t="s">
        <v>1365</v>
      </c>
      <c r="B229" s="881" t="s">
        <v>1366</v>
      </c>
      <c r="C229" s="871" t="s">
        <v>1097</v>
      </c>
      <c r="D229" s="874"/>
      <c r="E229" s="874"/>
      <c r="F229" s="874"/>
      <c r="G229" s="874"/>
      <c r="H229" s="874"/>
      <c r="I229" s="874"/>
      <c r="J229" s="874"/>
      <c r="K229" s="874"/>
      <c r="L229" s="874"/>
      <c r="M229" s="874"/>
      <c r="N229" s="874"/>
    </row>
    <row r="230" spans="1:14" outlineLevel="1" x14ac:dyDescent="0.25">
      <c r="A230" s="890" t="s">
        <v>1367</v>
      </c>
      <c r="B230" s="882" t="s">
        <v>1368</v>
      </c>
      <c r="C230" s="871" t="s">
        <v>1097</v>
      </c>
      <c r="D230" s="874"/>
      <c r="E230" s="874"/>
      <c r="F230" s="874"/>
      <c r="G230" s="874"/>
      <c r="H230" s="874"/>
      <c r="I230" s="874"/>
      <c r="J230" s="874"/>
      <c r="K230" s="874"/>
      <c r="L230" s="874"/>
      <c r="M230" s="874"/>
      <c r="N230" s="874"/>
    </row>
    <row r="231" spans="1:14" outlineLevel="1" x14ac:dyDescent="0.25">
      <c r="A231" s="890" t="s">
        <v>1369</v>
      </c>
      <c r="B231" s="882" t="s">
        <v>1370</v>
      </c>
      <c r="C231" s="871" t="s">
        <v>1097</v>
      </c>
      <c r="D231" s="874"/>
      <c r="E231" s="874"/>
      <c r="F231" s="874"/>
      <c r="G231" s="874"/>
      <c r="H231" s="874"/>
      <c r="I231" s="874"/>
      <c r="J231" s="874"/>
      <c r="K231" s="874"/>
      <c r="L231" s="874"/>
      <c r="M231" s="874"/>
      <c r="N231" s="874"/>
    </row>
    <row r="232" spans="1:14" ht="31.5" outlineLevel="1" x14ac:dyDescent="0.25">
      <c r="A232" s="890" t="s">
        <v>1371</v>
      </c>
      <c r="B232" s="881" t="s">
        <v>1372</v>
      </c>
      <c r="C232" s="871" t="s">
        <v>1097</v>
      </c>
      <c r="D232" s="874"/>
      <c r="E232" s="874"/>
      <c r="F232" s="874"/>
      <c r="G232" s="874"/>
      <c r="H232" s="874"/>
      <c r="I232" s="874"/>
      <c r="J232" s="874"/>
      <c r="K232" s="874"/>
      <c r="L232" s="874"/>
      <c r="M232" s="874"/>
      <c r="N232" s="874"/>
    </row>
    <row r="233" spans="1:14" ht="31.5" outlineLevel="1" x14ac:dyDescent="0.25">
      <c r="A233" s="890" t="s">
        <v>1373</v>
      </c>
      <c r="B233" s="881" t="s">
        <v>1374</v>
      </c>
      <c r="C233" s="871" t="s">
        <v>1097</v>
      </c>
      <c r="D233" s="874"/>
      <c r="E233" s="874"/>
      <c r="F233" s="874"/>
      <c r="G233" s="874"/>
      <c r="H233" s="874"/>
      <c r="I233" s="874"/>
      <c r="J233" s="874"/>
      <c r="K233" s="874"/>
      <c r="L233" s="874"/>
      <c r="M233" s="874"/>
      <c r="N233" s="874"/>
    </row>
    <row r="234" spans="1:14" ht="31.5" outlineLevel="1" x14ac:dyDescent="0.25">
      <c r="A234" s="890" t="s">
        <v>1375</v>
      </c>
      <c r="B234" s="881" t="s">
        <v>1376</v>
      </c>
      <c r="C234" s="871" t="s">
        <v>1097</v>
      </c>
      <c r="D234" s="874"/>
      <c r="E234" s="874"/>
      <c r="F234" s="874"/>
      <c r="G234" s="874"/>
      <c r="H234" s="874"/>
      <c r="I234" s="874"/>
      <c r="J234" s="874"/>
      <c r="K234" s="874"/>
      <c r="L234" s="874"/>
      <c r="M234" s="874"/>
      <c r="N234" s="874"/>
    </row>
    <row r="235" spans="1:14" ht="31.5" x14ac:dyDescent="0.25">
      <c r="A235" s="883" t="s">
        <v>1377</v>
      </c>
      <c r="B235" s="879" t="s">
        <v>1378</v>
      </c>
      <c r="C235" s="871" t="s">
        <v>1097</v>
      </c>
      <c r="D235" s="874"/>
      <c r="E235" s="874"/>
      <c r="F235" s="874"/>
      <c r="G235" s="874"/>
      <c r="H235" s="874"/>
      <c r="I235" s="874"/>
      <c r="J235" s="874"/>
      <c r="K235" s="874"/>
      <c r="L235" s="874"/>
      <c r="M235" s="874"/>
      <c r="N235" s="874"/>
    </row>
    <row r="236" spans="1:14" ht="31.5" outlineLevel="1" x14ac:dyDescent="0.25">
      <c r="A236" s="890" t="s">
        <v>1379</v>
      </c>
      <c r="B236" s="881" t="s">
        <v>1380</v>
      </c>
      <c r="C236" s="871" t="s">
        <v>1097</v>
      </c>
      <c r="D236" s="874"/>
      <c r="E236" s="874"/>
      <c r="F236" s="874"/>
      <c r="G236" s="874"/>
      <c r="H236" s="874"/>
      <c r="I236" s="874"/>
      <c r="J236" s="874"/>
      <c r="K236" s="874"/>
      <c r="L236" s="874"/>
      <c r="M236" s="874"/>
      <c r="N236" s="874"/>
    </row>
    <row r="237" spans="1:14" outlineLevel="1" x14ac:dyDescent="0.25">
      <c r="A237" s="890" t="s">
        <v>1381</v>
      </c>
      <c r="B237" s="882" t="s">
        <v>1358</v>
      </c>
      <c r="C237" s="871" t="s">
        <v>1097</v>
      </c>
      <c r="D237" s="874"/>
      <c r="E237" s="874"/>
      <c r="F237" s="874"/>
      <c r="G237" s="874"/>
      <c r="H237" s="874"/>
      <c r="I237" s="874"/>
      <c r="J237" s="874"/>
      <c r="K237" s="874"/>
      <c r="L237" s="874"/>
      <c r="M237" s="874"/>
      <c r="N237" s="874"/>
    </row>
    <row r="238" spans="1:14" ht="19.5" customHeight="1" outlineLevel="1" x14ac:dyDescent="0.25">
      <c r="A238" s="890" t="s">
        <v>1382</v>
      </c>
      <c r="B238" s="882" t="s">
        <v>1360</v>
      </c>
      <c r="C238" s="871" t="s">
        <v>1097</v>
      </c>
      <c r="D238" s="874"/>
      <c r="E238" s="874"/>
      <c r="F238" s="874"/>
      <c r="G238" s="874"/>
      <c r="H238" s="874"/>
      <c r="I238" s="874"/>
      <c r="J238" s="874"/>
      <c r="K238" s="874"/>
      <c r="L238" s="874"/>
      <c r="M238" s="874"/>
      <c r="N238" s="874"/>
    </row>
    <row r="239" spans="1:14" ht="31.5" outlineLevel="1" x14ac:dyDescent="0.25">
      <c r="A239" s="890" t="s">
        <v>1383</v>
      </c>
      <c r="B239" s="882" t="s">
        <v>1362</v>
      </c>
      <c r="C239" s="871" t="s">
        <v>1097</v>
      </c>
      <c r="D239" s="874"/>
      <c r="E239" s="874"/>
      <c r="F239" s="874"/>
      <c r="G239" s="874"/>
      <c r="H239" s="874"/>
      <c r="I239" s="874"/>
      <c r="J239" s="874"/>
      <c r="K239" s="874"/>
      <c r="L239" s="874"/>
      <c r="M239" s="874"/>
      <c r="N239" s="874"/>
    </row>
    <row r="240" spans="1:14" outlineLevel="1" x14ac:dyDescent="0.25">
      <c r="A240" s="890" t="s">
        <v>1384</v>
      </c>
      <c r="B240" s="881" t="s">
        <v>1246</v>
      </c>
      <c r="C240" s="871" t="s">
        <v>1097</v>
      </c>
      <c r="D240" s="874"/>
      <c r="E240" s="874"/>
      <c r="F240" s="874"/>
      <c r="G240" s="874"/>
      <c r="H240" s="874"/>
      <c r="I240" s="874"/>
      <c r="J240" s="874"/>
      <c r="K240" s="874"/>
      <c r="L240" s="874"/>
      <c r="M240" s="874"/>
      <c r="N240" s="874"/>
    </row>
    <row r="241" spans="1:14" ht="31.5" outlineLevel="1" x14ac:dyDescent="0.25">
      <c r="A241" s="890" t="s">
        <v>1385</v>
      </c>
      <c r="B241" s="881" t="s">
        <v>1386</v>
      </c>
      <c r="C241" s="871" t="s">
        <v>1097</v>
      </c>
      <c r="D241" s="874"/>
      <c r="E241" s="874"/>
      <c r="F241" s="874"/>
      <c r="G241" s="874"/>
      <c r="H241" s="874"/>
      <c r="I241" s="874"/>
      <c r="J241" s="874"/>
      <c r="K241" s="874"/>
      <c r="L241" s="874"/>
      <c r="M241" s="874"/>
      <c r="N241" s="874"/>
    </row>
    <row r="242" spans="1:14" ht="63" x14ac:dyDescent="0.25">
      <c r="A242" s="883" t="s">
        <v>1387</v>
      </c>
      <c r="B242" s="879" t="s">
        <v>1388</v>
      </c>
      <c r="C242" s="871" t="s">
        <v>1097</v>
      </c>
      <c r="D242" s="888">
        <f>D167-D185</f>
        <v>52.458805879993804</v>
      </c>
      <c r="E242" s="888">
        <f>E167-E185</f>
        <v>82.719118225756574</v>
      </c>
      <c r="F242" s="888">
        <f t="shared" ref="F242:M242" si="11">F167-F185</f>
        <v>50.161755222521776</v>
      </c>
      <c r="G242" s="888">
        <f t="shared" si="11"/>
        <v>105.56540803575126</v>
      </c>
      <c r="H242" s="888"/>
      <c r="I242" s="888">
        <f t="shared" si="11"/>
        <v>91.933773403847454</v>
      </c>
      <c r="J242" s="888"/>
      <c r="K242" s="888">
        <f t="shared" si="11"/>
        <v>89.973265640597106</v>
      </c>
      <c r="L242" s="888"/>
      <c r="M242" s="888">
        <f t="shared" si="11"/>
        <v>286.16103740238577</v>
      </c>
      <c r="N242" s="888"/>
    </row>
    <row r="243" spans="1:14" ht="63" x14ac:dyDescent="0.25">
      <c r="A243" s="883" t="s">
        <v>1389</v>
      </c>
      <c r="B243" s="879" t="s">
        <v>1390</v>
      </c>
      <c r="C243" s="871" t="s">
        <v>1097</v>
      </c>
      <c r="D243" s="888">
        <f>D203-D210</f>
        <v>-26.647181880000002</v>
      </c>
      <c r="E243" s="888">
        <f>E203-E210</f>
        <v>-50.462192250000001</v>
      </c>
      <c r="F243" s="888">
        <f>F203-F210</f>
        <v>-78.450783549999997</v>
      </c>
      <c r="G243" s="888">
        <f>G203-G210</f>
        <v>-89.38600000000001</v>
      </c>
      <c r="H243" s="874"/>
      <c r="I243" s="888">
        <f>I203-I210</f>
        <v>-95.313999999999993</v>
      </c>
      <c r="J243" s="874"/>
      <c r="K243" s="888">
        <f>K203-K210</f>
        <v>-91.432000000000002</v>
      </c>
      <c r="L243" s="874"/>
      <c r="M243" s="888">
        <f>M203-M210</f>
        <v>-276.13200000000001</v>
      </c>
      <c r="N243" s="874"/>
    </row>
    <row r="244" spans="1:14" ht="31.5" outlineLevel="1" x14ac:dyDescent="0.25">
      <c r="A244" s="890" t="s">
        <v>1391</v>
      </c>
      <c r="B244" s="881" t="s">
        <v>1392</v>
      </c>
      <c r="C244" s="871" t="s">
        <v>1097</v>
      </c>
      <c r="D244" s="874"/>
      <c r="E244" s="874"/>
      <c r="F244" s="874"/>
      <c r="G244" s="874"/>
      <c r="H244" s="874"/>
      <c r="I244" s="874"/>
      <c r="J244" s="874"/>
      <c r="K244" s="874"/>
      <c r="L244" s="874"/>
      <c r="M244" s="874"/>
      <c r="N244" s="874"/>
    </row>
    <row r="245" spans="1:14" ht="31.5" outlineLevel="1" x14ac:dyDescent="0.25">
      <c r="A245" s="890" t="s">
        <v>1393</v>
      </c>
      <c r="B245" s="881" t="s">
        <v>1394</v>
      </c>
      <c r="C245" s="871" t="s">
        <v>1097</v>
      </c>
      <c r="D245" s="874"/>
      <c r="E245" s="874"/>
      <c r="F245" s="874"/>
      <c r="G245" s="874"/>
      <c r="H245" s="874"/>
      <c r="I245" s="874"/>
      <c r="J245" s="874"/>
      <c r="K245" s="874"/>
      <c r="L245" s="874"/>
      <c r="M245" s="874"/>
      <c r="N245" s="874"/>
    </row>
    <row r="246" spans="1:14" ht="63" x14ac:dyDescent="0.25">
      <c r="A246" s="883" t="s">
        <v>1395</v>
      </c>
      <c r="B246" s="879" t="s">
        <v>1396</v>
      </c>
      <c r="C246" s="871" t="s">
        <v>1097</v>
      </c>
      <c r="D246" s="888">
        <f>D222-D235</f>
        <v>13.905409099999993</v>
      </c>
      <c r="E246" s="888">
        <f>E222-E235</f>
        <v>16.675705430000001</v>
      </c>
      <c r="F246" s="888">
        <f>F222-F235</f>
        <v>17.829143194398057</v>
      </c>
      <c r="G246" s="888">
        <f>G222-G235</f>
        <v>14.818</v>
      </c>
      <c r="H246" s="874"/>
      <c r="I246" s="888">
        <f>I222-I235</f>
        <v>14.818</v>
      </c>
      <c r="J246" s="874"/>
      <c r="K246" s="888">
        <f>K222-K235</f>
        <v>17.574932903367369</v>
      </c>
      <c r="L246" s="874"/>
      <c r="M246" s="888">
        <f>M222-M235</f>
        <v>47.210932903367365</v>
      </c>
      <c r="N246" s="874"/>
    </row>
    <row r="247" spans="1:14" ht="47.25" outlineLevel="1" x14ac:dyDescent="0.25">
      <c r="A247" s="890" t="s">
        <v>1397</v>
      </c>
      <c r="B247" s="881" t="s">
        <v>1398</v>
      </c>
      <c r="C247" s="871" t="s">
        <v>1097</v>
      </c>
      <c r="D247" s="874"/>
      <c r="E247" s="874"/>
      <c r="F247" s="874"/>
      <c r="G247" s="874"/>
      <c r="H247" s="874"/>
      <c r="I247" s="874"/>
      <c r="J247" s="874"/>
      <c r="K247" s="874"/>
      <c r="L247" s="874"/>
      <c r="M247" s="874"/>
      <c r="N247" s="874"/>
    </row>
    <row r="248" spans="1:14" ht="47.25" outlineLevel="1" x14ac:dyDescent="0.25">
      <c r="A248" s="890" t="s">
        <v>1399</v>
      </c>
      <c r="B248" s="881" t="s">
        <v>1400</v>
      </c>
      <c r="C248" s="871" t="s">
        <v>1097</v>
      </c>
      <c r="D248" s="874"/>
      <c r="E248" s="874"/>
      <c r="F248" s="874"/>
      <c r="G248" s="874"/>
      <c r="H248" s="874"/>
      <c r="I248" s="874"/>
      <c r="J248" s="874"/>
      <c r="K248" s="874"/>
      <c r="L248" s="874"/>
      <c r="M248" s="874"/>
      <c r="N248" s="874"/>
    </row>
    <row r="249" spans="1:14" ht="31.5" x14ac:dyDescent="0.25">
      <c r="A249" s="883" t="s">
        <v>1401</v>
      </c>
      <c r="B249" s="879" t="s">
        <v>1402</v>
      </c>
      <c r="C249" s="871" t="s">
        <v>1097</v>
      </c>
      <c r="D249" s="874"/>
      <c r="E249" s="874"/>
      <c r="F249" s="874"/>
      <c r="G249" s="874"/>
      <c r="H249" s="874"/>
      <c r="I249" s="874"/>
      <c r="J249" s="874"/>
      <c r="K249" s="874"/>
      <c r="L249" s="874"/>
      <c r="M249" s="874"/>
      <c r="N249" s="874"/>
    </row>
    <row r="250" spans="1:14" ht="47.25" x14ac:dyDescent="0.25">
      <c r="A250" s="883" t="s">
        <v>1403</v>
      </c>
      <c r="B250" s="879" t="s">
        <v>1404</v>
      </c>
      <c r="C250" s="871" t="s">
        <v>1097</v>
      </c>
      <c r="D250" s="888">
        <f>D242+D243+D246+D249</f>
        <v>39.717033099993799</v>
      </c>
      <c r="E250" s="888">
        <f>E242+E243+E246+E249</f>
        <v>48.932631405756574</v>
      </c>
      <c r="F250" s="888">
        <f t="shared" ref="F250:M250" si="12">F242+F243+F246+F249</f>
        <v>-10.459885133080164</v>
      </c>
      <c r="G250" s="888">
        <f t="shared" si="12"/>
        <v>30.997408035751249</v>
      </c>
      <c r="H250" s="888"/>
      <c r="I250" s="888">
        <f t="shared" si="12"/>
        <v>11.43777340384746</v>
      </c>
      <c r="J250" s="888"/>
      <c r="K250" s="888">
        <f t="shared" si="12"/>
        <v>16.116198543964472</v>
      </c>
      <c r="L250" s="888"/>
      <c r="M250" s="888">
        <f t="shared" si="12"/>
        <v>57.239970305753133</v>
      </c>
      <c r="N250" s="888"/>
    </row>
    <row r="251" spans="1:14" ht="31.5" x14ac:dyDescent="0.25">
      <c r="A251" s="883" t="s">
        <v>1405</v>
      </c>
      <c r="B251" s="879" t="s">
        <v>1406</v>
      </c>
      <c r="C251" s="871" t="s">
        <v>1097</v>
      </c>
      <c r="D251" s="874"/>
      <c r="E251" s="874"/>
      <c r="F251" s="874"/>
      <c r="G251" s="874"/>
      <c r="H251" s="874"/>
      <c r="I251" s="874"/>
      <c r="J251" s="874"/>
      <c r="K251" s="874"/>
      <c r="L251" s="874"/>
      <c r="M251" s="874"/>
      <c r="N251" s="874"/>
    </row>
    <row r="252" spans="1:14" ht="31.5" x14ac:dyDescent="0.25">
      <c r="A252" s="883" t="s">
        <v>1407</v>
      </c>
      <c r="B252" s="879" t="s">
        <v>1408</v>
      </c>
      <c r="C252" s="871" t="s">
        <v>1097</v>
      </c>
      <c r="D252" s="874"/>
      <c r="E252" s="874"/>
      <c r="F252" s="874"/>
      <c r="G252" s="874"/>
      <c r="H252" s="874"/>
      <c r="I252" s="874"/>
      <c r="J252" s="874"/>
      <c r="K252" s="874"/>
      <c r="L252" s="874"/>
      <c r="M252" s="874"/>
      <c r="N252" s="874"/>
    </row>
    <row r="253" spans="1:14" x14ac:dyDescent="0.25">
      <c r="A253" s="883" t="s">
        <v>1409</v>
      </c>
      <c r="B253" s="879" t="s">
        <v>1178</v>
      </c>
      <c r="C253" s="871" t="s">
        <v>647</v>
      </c>
      <c r="D253" s="874"/>
      <c r="E253" s="874"/>
      <c r="F253" s="874"/>
      <c r="G253" s="874"/>
      <c r="H253" s="874"/>
      <c r="I253" s="874"/>
      <c r="J253" s="874"/>
      <c r="K253" s="874"/>
      <c r="L253" s="874"/>
      <c r="M253" s="874"/>
      <c r="N253" s="874"/>
    </row>
    <row r="254" spans="1:14" ht="47.25" outlineLevel="1" x14ac:dyDescent="0.25">
      <c r="A254" s="890" t="s">
        <v>1410</v>
      </c>
      <c r="B254" s="881" t="s">
        <v>1411</v>
      </c>
      <c r="C254" s="871" t="s">
        <v>1097</v>
      </c>
      <c r="D254" s="888">
        <f>D255+D263+D269+D281</f>
        <v>186.42514300000002</v>
      </c>
      <c r="E254" s="888">
        <f>E255+E263+E269+E281</f>
        <v>187.00187099999999</v>
      </c>
      <c r="F254" s="888">
        <f t="shared" ref="F254:K254" si="13">F255+F263+F269+F281</f>
        <v>163.72</v>
      </c>
      <c r="G254" s="888">
        <f t="shared" si="13"/>
        <v>182.77500000000003</v>
      </c>
      <c r="H254" s="888"/>
      <c r="I254" s="888">
        <f t="shared" si="13"/>
        <v>173.64150000000001</v>
      </c>
      <c r="J254" s="888"/>
      <c r="K254" s="888">
        <f t="shared" si="13"/>
        <v>168.18230175668251</v>
      </c>
      <c r="L254" s="888"/>
      <c r="M254" s="888">
        <f>K254</f>
        <v>168.18230175668251</v>
      </c>
      <c r="N254" s="874"/>
    </row>
    <row r="255" spans="1:14" ht="47.25" outlineLevel="1" x14ac:dyDescent="0.25">
      <c r="A255" s="890" t="s">
        <v>1412</v>
      </c>
      <c r="B255" s="882" t="s">
        <v>1413</v>
      </c>
      <c r="C255" s="871" t="s">
        <v>1097</v>
      </c>
      <c r="D255" s="888">
        <f>D261</f>
        <v>170.339</v>
      </c>
      <c r="E255" s="888">
        <f>E261</f>
        <v>170.339</v>
      </c>
      <c r="F255" s="888">
        <f t="shared" ref="F255:K255" si="14">F261</f>
        <v>149.53165964999999</v>
      </c>
      <c r="G255" s="888">
        <f t="shared" si="14"/>
        <v>169.34877666750003</v>
      </c>
      <c r="H255" s="888"/>
      <c r="I255" s="888">
        <f t="shared" si="14"/>
        <v>160.88133783412502</v>
      </c>
      <c r="J255" s="888"/>
      <c r="K255" s="888">
        <f t="shared" si="14"/>
        <v>156.05489769910128</v>
      </c>
      <c r="L255" s="888"/>
      <c r="M255" s="888">
        <f>K255</f>
        <v>156.05489769910128</v>
      </c>
      <c r="N255" s="874"/>
    </row>
    <row r="256" spans="1:14" outlineLevel="1" x14ac:dyDescent="0.25">
      <c r="A256" s="883" t="s">
        <v>1414</v>
      </c>
      <c r="B256" s="884" t="s">
        <v>1415</v>
      </c>
      <c r="C256" s="871" t="s">
        <v>1097</v>
      </c>
      <c r="D256" s="888">
        <f>D262</f>
        <v>121.426</v>
      </c>
      <c r="E256" s="888">
        <f>E262+E264+E270+E282</f>
        <v>122.06200000000001</v>
      </c>
      <c r="F256" s="888">
        <f>E256/E255*F255</f>
        <v>107.15181749451565</v>
      </c>
      <c r="G256" s="888">
        <f>F256/F255*G255</f>
        <v>121.35242297764101</v>
      </c>
      <c r="H256" s="874"/>
      <c r="I256" s="888">
        <f>G256/G255*I255</f>
        <v>115.28480182875896</v>
      </c>
      <c r="J256" s="874"/>
      <c r="K256" s="888">
        <f>I256/I255*K255</f>
        <v>111.82625777389619</v>
      </c>
      <c r="L256" s="874"/>
      <c r="M256" s="888">
        <f>K256</f>
        <v>111.82625777389619</v>
      </c>
      <c r="N256" s="874"/>
    </row>
    <row r="257" spans="1:14" ht="78.75" outlineLevel="1" x14ac:dyDescent="0.25">
      <c r="A257" s="883" t="s">
        <v>1416</v>
      </c>
      <c r="B257" s="884" t="s">
        <v>1099</v>
      </c>
      <c r="C257" s="871" t="s">
        <v>1097</v>
      </c>
      <c r="D257" s="874"/>
      <c r="E257" s="874"/>
      <c r="F257" s="874"/>
      <c r="G257" s="874"/>
      <c r="H257" s="874"/>
      <c r="I257" s="888"/>
      <c r="J257" s="874"/>
      <c r="K257" s="888"/>
      <c r="L257" s="874"/>
      <c r="M257" s="874"/>
      <c r="N257" s="874"/>
    </row>
    <row r="258" spans="1:14" outlineLevel="1" x14ac:dyDescent="0.25">
      <c r="A258" s="883" t="s">
        <v>1417</v>
      </c>
      <c r="B258" s="885" t="s">
        <v>1415</v>
      </c>
      <c r="C258" s="871" t="s">
        <v>1097</v>
      </c>
      <c r="D258" s="874"/>
      <c r="E258" s="874"/>
      <c r="F258" s="874"/>
      <c r="G258" s="874"/>
      <c r="H258" s="874"/>
      <c r="I258" s="888"/>
      <c r="J258" s="874"/>
      <c r="K258" s="888"/>
      <c r="L258" s="874"/>
      <c r="M258" s="874"/>
      <c r="N258" s="874"/>
    </row>
    <row r="259" spans="1:14" ht="78.75" outlineLevel="1" x14ac:dyDescent="0.25">
      <c r="A259" s="883" t="s">
        <v>1418</v>
      </c>
      <c r="B259" s="884" t="s">
        <v>1100</v>
      </c>
      <c r="C259" s="871" t="s">
        <v>1097</v>
      </c>
      <c r="D259" s="874"/>
      <c r="E259" s="874"/>
      <c r="F259" s="874"/>
      <c r="G259" s="874"/>
      <c r="H259" s="874"/>
      <c r="I259" s="888"/>
      <c r="J259" s="874"/>
      <c r="K259" s="888"/>
      <c r="L259" s="874"/>
      <c r="M259" s="874"/>
      <c r="N259" s="874"/>
    </row>
    <row r="260" spans="1:14" outlineLevel="1" x14ac:dyDescent="0.25">
      <c r="A260" s="883" t="s">
        <v>1419</v>
      </c>
      <c r="B260" s="885" t="s">
        <v>1415</v>
      </c>
      <c r="C260" s="871" t="s">
        <v>1097</v>
      </c>
      <c r="D260" s="874"/>
      <c r="E260" s="874"/>
      <c r="F260" s="874"/>
      <c r="G260" s="874"/>
      <c r="H260" s="874"/>
      <c r="I260" s="888"/>
      <c r="J260" s="874"/>
      <c r="K260" s="888"/>
      <c r="L260" s="874"/>
      <c r="M260" s="874"/>
      <c r="N260" s="874"/>
    </row>
    <row r="261" spans="1:14" ht="78.75" outlineLevel="1" x14ac:dyDescent="0.25">
      <c r="A261" s="883" t="s">
        <v>1420</v>
      </c>
      <c r="B261" s="884" t="s">
        <v>1101</v>
      </c>
      <c r="C261" s="871" t="s">
        <v>1097</v>
      </c>
      <c r="D261" s="888">
        <v>170.339</v>
      </c>
      <c r="E261" s="888">
        <v>170.339</v>
      </c>
      <c r="F261" s="888">
        <v>149.53165964999999</v>
      </c>
      <c r="G261" s="888">
        <v>169.34877666750003</v>
      </c>
      <c r="H261" s="874"/>
      <c r="I261" s="888">
        <f>G261*0.95</f>
        <v>160.88133783412502</v>
      </c>
      <c r="J261" s="874"/>
      <c r="K261" s="888">
        <f>I261*0.97</f>
        <v>156.05489769910128</v>
      </c>
      <c r="L261" s="874"/>
      <c r="M261" s="888">
        <f>K261</f>
        <v>156.05489769910128</v>
      </c>
      <c r="N261" s="874"/>
    </row>
    <row r="262" spans="1:14" outlineLevel="1" x14ac:dyDescent="0.25">
      <c r="A262" s="883" t="s">
        <v>1421</v>
      </c>
      <c r="B262" s="885" t="s">
        <v>1415</v>
      </c>
      <c r="C262" s="871" t="s">
        <v>1097</v>
      </c>
      <c r="D262" s="888">
        <v>121.426</v>
      </c>
      <c r="E262" s="888">
        <v>121.426</v>
      </c>
      <c r="F262" s="888">
        <f>F256</f>
        <v>107.15181749451565</v>
      </c>
      <c r="G262" s="888">
        <f>G256</f>
        <v>121.35242297764101</v>
      </c>
      <c r="H262" s="874"/>
      <c r="I262" s="888">
        <f>I256</f>
        <v>115.28480182875896</v>
      </c>
      <c r="J262" s="874"/>
      <c r="K262" s="888">
        <f>K256</f>
        <v>111.82625777389619</v>
      </c>
      <c r="L262" s="874"/>
      <c r="M262" s="888">
        <f>M256</f>
        <v>111.82625777389619</v>
      </c>
      <c r="N262" s="874"/>
    </row>
    <row r="263" spans="1:14" ht="47.25" outlineLevel="1" x14ac:dyDescent="0.25">
      <c r="A263" s="890" t="s">
        <v>1422</v>
      </c>
      <c r="B263" s="882" t="s">
        <v>1423</v>
      </c>
      <c r="C263" s="871" t="s">
        <v>1097</v>
      </c>
      <c r="D263" s="888">
        <v>6.0999999999999999E-2</v>
      </c>
      <c r="E263" s="888">
        <v>6.0999999999999999E-2</v>
      </c>
      <c r="F263" s="888">
        <f>E263</f>
        <v>6.0999999999999999E-2</v>
      </c>
      <c r="G263" s="874">
        <v>0</v>
      </c>
      <c r="H263" s="874"/>
      <c r="I263" s="874">
        <v>0</v>
      </c>
      <c r="J263" s="874"/>
      <c r="K263" s="874">
        <v>0</v>
      </c>
      <c r="L263" s="874"/>
      <c r="M263" s="874"/>
      <c r="N263" s="874"/>
    </row>
    <row r="264" spans="1:14" outlineLevel="1" x14ac:dyDescent="0.25">
      <c r="A264" s="883" t="s">
        <v>1424</v>
      </c>
      <c r="B264" s="884" t="s">
        <v>1415</v>
      </c>
      <c r="C264" s="871" t="s">
        <v>1097</v>
      </c>
      <c r="D264" s="889">
        <v>2.4E-2</v>
      </c>
      <c r="E264" s="888">
        <v>2.4E-2</v>
      </c>
      <c r="F264" s="874"/>
      <c r="G264" s="874"/>
      <c r="H264" s="874"/>
      <c r="I264" s="874"/>
      <c r="J264" s="874"/>
      <c r="K264" s="874"/>
      <c r="L264" s="874"/>
      <c r="M264" s="874"/>
      <c r="N264" s="874"/>
    </row>
    <row r="265" spans="1:14" ht="31.5" outlineLevel="1" x14ac:dyDescent="0.25">
      <c r="A265" s="890" t="s">
        <v>1425</v>
      </c>
      <c r="B265" s="882" t="s">
        <v>1426</v>
      </c>
      <c r="C265" s="871" t="s">
        <v>1097</v>
      </c>
      <c r="D265" s="888"/>
      <c r="E265" s="888"/>
      <c r="F265" s="874"/>
      <c r="G265" s="874"/>
      <c r="H265" s="874"/>
      <c r="I265" s="874"/>
      <c r="J265" s="874"/>
      <c r="K265" s="874"/>
      <c r="L265" s="874"/>
      <c r="M265" s="874"/>
      <c r="N265" s="874"/>
    </row>
    <row r="266" spans="1:14" outlineLevel="1" x14ac:dyDescent="0.25">
      <c r="A266" s="883" t="s">
        <v>1427</v>
      </c>
      <c r="B266" s="884" t="s">
        <v>1415</v>
      </c>
      <c r="C266" s="871" t="s">
        <v>1097</v>
      </c>
      <c r="D266" s="888"/>
      <c r="E266" s="888"/>
      <c r="F266" s="874"/>
      <c r="G266" s="874"/>
      <c r="H266" s="874"/>
      <c r="I266" s="874"/>
      <c r="J266" s="874"/>
      <c r="K266" s="874"/>
      <c r="L266" s="874"/>
      <c r="M266" s="874"/>
      <c r="N266" s="874"/>
    </row>
    <row r="267" spans="1:14" ht="47.25" outlineLevel="1" x14ac:dyDescent="0.25">
      <c r="A267" s="890" t="s">
        <v>1428</v>
      </c>
      <c r="B267" s="882" t="s">
        <v>1429</v>
      </c>
      <c r="C267" s="871" t="s">
        <v>1097</v>
      </c>
      <c r="D267" s="888"/>
      <c r="E267" s="888"/>
      <c r="F267" s="874"/>
      <c r="G267" s="874"/>
      <c r="H267" s="874"/>
      <c r="I267" s="874"/>
      <c r="J267" s="874"/>
      <c r="K267" s="874"/>
      <c r="L267" s="874"/>
      <c r="M267" s="874"/>
      <c r="N267" s="874"/>
    </row>
    <row r="268" spans="1:14" outlineLevel="1" x14ac:dyDescent="0.25">
      <c r="A268" s="883" t="s">
        <v>1430</v>
      </c>
      <c r="B268" s="884" t="s">
        <v>1415</v>
      </c>
      <c r="C268" s="871" t="s">
        <v>1097</v>
      </c>
      <c r="D268" s="888"/>
      <c r="E268" s="888"/>
      <c r="F268" s="874"/>
      <c r="G268" s="874"/>
      <c r="H268" s="874"/>
      <c r="I268" s="874"/>
      <c r="J268" s="874"/>
      <c r="K268" s="874"/>
      <c r="L268" s="874"/>
      <c r="M268" s="874"/>
      <c r="N268" s="874"/>
    </row>
    <row r="269" spans="1:14" ht="47.25" outlineLevel="1" x14ac:dyDescent="0.25">
      <c r="A269" s="890" t="s">
        <v>1431</v>
      </c>
      <c r="B269" s="882" t="s">
        <v>1432</v>
      </c>
      <c r="C269" s="871" t="s">
        <v>1097</v>
      </c>
      <c r="D269" s="888">
        <f>D270</f>
        <v>0.10199999999999999</v>
      </c>
      <c r="E269" s="888">
        <v>0.105</v>
      </c>
      <c r="F269" s="888">
        <f>E269</f>
        <v>0.105</v>
      </c>
      <c r="G269" s="888">
        <f>F269</f>
        <v>0.105</v>
      </c>
      <c r="H269" s="874"/>
      <c r="I269" s="888">
        <f>G269</f>
        <v>0.105</v>
      </c>
      <c r="J269" s="874"/>
      <c r="K269" s="888">
        <f>I269</f>
        <v>0.105</v>
      </c>
      <c r="L269" s="874"/>
      <c r="M269" s="888">
        <f>K269</f>
        <v>0.105</v>
      </c>
      <c r="N269" s="874"/>
    </row>
    <row r="270" spans="1:14" outlineLevel="1" x14ac:dyDescent="0.25">
      <c r="A270" s="883" t="s">
        <v>1433</v>
      </c>
      <c r="B270" s="884" t="s">
        <v>1415</v>
      </c>
      <c r="C270" s="871" t="s">
        <v>1097</v>
      </c>
      <c r="D270" s="888">
        <v>0.10199999999999999</v>
      </c>
      <c r="E270" s="888">
        <v>0.10199999999999999</v>
      </c>
      <c r="F270" s="888">
        <f>E270</f>
        <v>0.10199999999999999</v>
      </c>
      <c r="G270" s="888">
        <f>F270</f>
        <v>0.10199999999999999</v>
      </c>
      <c r="H270" s="874"/>
      <c r="I270" s="888">
        <f>G270</f>
        <v>0.10199999999999999</v>
      </c>
      <c r="J270" s="874"/>
      <c r="K270" s="888">
        <f>I270</f>
        <v>0.10199999999999999</v>
      </c>
      <c r="L270" s="874"/>
      <c r="M270" s="888">
        <f>K270</f>
        <v>0.10199999999999999</v>
      </c>
      <c r="N270" s="874"/>
    </row>
    <row r="271" spans="1:14" ht="31.5" outlineLevel="1" x14ac:dyDescent="0.25">
      <c r="A271" s="890" t="s">
        <v>1434</v>
      </c>
      <c r="B271" s="882" t="s">
        <v>1435</v>
      </c>
      <c r="C271" s="871" t="s">
        <v>1097</v>
      </c>
      <c r="D271" s="874"/>
      <c r="E271" s="874"/>
      <c r="F271" s="874"/>
      <c r="G271" s="874"/>
      <c r="H271" s="874"/>
      <c r="I271" s="874"/>
      <c r="J271" s="874"/>
      <c r="K271" s="874"/>
      <c r="L271" s="874"/>
      <c r="M271" s="874"/>
      <c r="N271" s="874"/>
    </row>
    <row r="272" spans="1:14" outlineLevel="1" x14ac:dyDescent="0.25">
      <c r="A272" s="883" t="s">
        <v>1436</v>
      </c>
      <c r="B272" s="884" t="s">
        <v>1415</v>
      </c>
      <c r="C272" s="871" t="s">
        <v>1097</v>
      </c>
      <c r="D272" s="874"/>
      <c r="E272" s="874"/>
      <c r="F272" s="874"/>
      <c r="G272" s="874"/>
      <c r="H272" s="874"/>
      <c r="I272" s="874"/>
      <c r="J272" s="874"/>
      <c r="K272" s="874"/>
      <c r="L272" s="874"/>
      <c r="M272" s="874"/>
      <c r="N272" s="874"/>
    </row>
    <row r="273" spans="1:20" ht="31.5" outlineLevel="1" x14ac:dyDescent="0.25">
      <c r="A273" s="890" t="s">
        <v>1437</v>
      </c>
      <c r="B273" s="882" t="s">
        <v>1438</v>
      </c>
      <c r="C273" s="871" t="s">
        <v>1097</v>
      </c>
      <c r="D273" s="874"/>
      <c r="E273" s="874"/>
      <c r="F273" s="874"/>
      <c r="G273" s="874"/>
      <c r="H273" s="874"/>
      <c r="I273" s="874"/>
      <c r="J273" s="874"/>
      <c r="K273" s="874"/>
      <c r="L273" s="874"/>
      <c r="M273" s="874"/>
      <c r="N273" s="874"/>
    </row>
    <row r="274" spans="1:20" outlineLevel="1" x14ac:dyDescent="0.25">
      <c r="A274" s="883" t="s">
        <v>1439</v>
      </c>
      <c r="B274" s="884" t="s">
        <v>1415</v>
      </c>
      <c r="C274" s="871" t="s">
        <v>1097</v>
      </c>
      <c r="D274" s="874"/>
      <c r="E274" s="874"/>
      <c r="F274" s="874"/>
      <c r="G274" s="874"/>
      <c r="H274" s="874"/>
      <c r="I274" s="874"/>
      <c r="J274" s="874"/>
      <c r="K274" s="874"/>
      <c r="L274" s="874"/>
      <c r="M274" s="874"/>
      <c r="N274" s="874"/>
    </row>
    <row r="275" spans="1:20" ht="63" customHeight="1" outlineLevel="1" x14ac:dyDescent="0.25">
      <c r="A275" s="890" t="s">
        <v>1440</v>
      </c>
      <c r="B275" s="882" t="s">
        <v>1441</v>
      </c>
      <c r="C275" s="871" t="s">
        <v>1097</v>
      </c>
      <c r="D275" s="874"/>
      <c r="E275" s="874"/>
      <c r="F275" s="874"/>
      <c r="G275" s="874"/>
      <c r="H275" s="874"/>
      <c r="I275" s="874"/>
      <c r="J275" s="874"/>
      <c r="K275" s="874"/>
      <c r="L275" s="874"/>
      <c r="M275" s="874"/>
      <c r="N275" s="874"/>
    </row>
    <row r="276" spans="1:20" outlineLevel="1" x14ac:dyDescent="0.25">
      <c r="A276" s="883" t="s">
        <v>1442</v>
      </c>
      <c r="B276" s="884" t="s">
        <v>1415</v>
      </c>
      <c r="C276" s="871" t="s">
        <v>1097</v>
      </c>
      <c r="D276" s="874"/>
      <c r="E276" s="874"/>
      <c r="F276" s="874"/>
      <c r="G276" s="874"/>
      <c r="H276" s="874"/>
      <c r="I276" s="874"/>
      <c r="J276" s="874"/>
      <c r="K276" s="874"/>
      <c r="L276" s="874"/>
      <c r="M276" s="874"/>
      <c r="N276" s="874"/>
    </row>
    <row r="277" spans="1:20" ht="47.25" outlineLevel="1" x14ac:dyDescent="0.25">
      <c r="A277" s="883" t="s">
        <v>1443</v>
      </c>
      <c r="B277" s="884" t="s">
        <v>1111</v>
      </c>
      <c r="C277" s="871" t="s">
        <v>1097</v>
      </c>
      <c r="D277" s="874"/>
      <c r="E277" s="874"/>
      <c r="F277" s="874"/>
      <c r="G277" s="874"/>
      <c r="H277" s="874"/>
      <c r="I277" s="874"/>
      <c r="J277" s="874"/>
      <c r="K277" s="874"/>
      <c r="L277" s="874"/>
      <c r="M277" s="874"/>
      <c r="N277" s="874"/>
    </row>
    <row r="278" spans="1:20" outlineLevel="1" x14ac:dyDescent="0.25">
      <c r="A278" s="883" t="s">
        <v>1444</v>
      </c>
      <c r="B278" s="885" t="s">
        <v>1415</v>
      </c>
      <c r="C278" s="871" t="s">
        <v>1097</v>
      </c>
      <c r="D278" s="874"/>
      <c r="E278" s="874"/>
      <c r="F278" s="874"/>
      <c r="G278" s="874"/>
      <c r="H278" s="874"/>
      <c r="I278" s="874"/>
      <c r="J278" s="874"/>
      <c r="K278" s="874"/>
      <c r="L278" s="874"/>
      <c r="M278" s="874"/>
      <c r="N278" s="874"/>
    </row>
    <row r="279" spans="1:20" ht="31.5" outlineLevel="1" x14ac:dyDescent="0.25">
      <c r="A279" s="883" t="s">
        <v>1445</v>
      </c>
      <c r="B279" s="884" t="s">
        <v>1113</v>
      </c>
      <c r="C279" s="871" t="s">
        <v>1097</v>
      </c>
      <c r="D279" s="874"/>
      <c r="E279" s="874"/>
      <c r="F279" s="874"/>
      <c r="G279" s="874"/>
      <c r="H279" s="874"/>
      <c r="I279" s="874"/>
      <c r="J279" s="874"/>
      <c r="K279" s="874"/>
      <c r="L279" s="874"/>
      <c r="M279" s="874"/>
      <c r="N279" s="874"/>
    </row>
    <row r="280" spans="1:20" outlineLevel="1" x14ac:dyDescent="0.25">
      <c r="A280" s="883" t="s">
        <v>1446</v>
      </c>
      <c r="B280" s="885" t="s">
        <v>1415</v>
      </c>
      <c r="C280" s="871" t="s">
        <v>1097</v>
      </c>
      <c r="D280" s="874"/>
      <c r="E280" s="874"/>
      <c r="F280" s="874"/>
      <c r="G280" s="874"/>
      <c r="H280" s="874"/>
      <c r="I280" s="874"/>
      <c r="J280" s="874"/>
      <c r="K280" s="874"/>
      <c r="L280" s="874"/>
      <c r="M280" s="874"/>
      <c r="N280" s="874"/>
    </row>
    <row r="281" spans="1:20" outlineLevel="1" x14ac:dyDescent="0.25">
      <c r="A281" s="890" t="s">
        <v>1447</v>
      </c>
      <c r="B281" s="882" t="s">
        <v>1448</v>
      </c>
      <c r="C281" s="871" t="s">
        <v>1097</v>
      </c>
      <c r="D281" s="888">
        <v>15.923143</v>
      </c>
      <c r="E281" s="888">
        <v>16.496870999999999</v>
      </c>
      <c r="F281" s="888">
        <f>E281*0.85</f>
        <v>14.022340349999999</v>
      </c>
      <c r="G281" s="888">
        <f>F281*0.95</f>
        <v>13.321223332499997</v>
      </c>
      <c r="H281" s="888"/>
      <c r="I281" s="888">
        <f>G281*0.95</f>
        <v>12.655162165874996</v>
      </c>
      <c r="J281" s="888"/>
      <c r="K281" s="888">
        <f>I281*0.95</f>
        <v>12.022404057581246</v>
      </c>
      <c r="L281" s="888"/>
      <c r="M281" s="888">
        <f>K281</f>
        <v>12.022404057581246</v>
      </c>
      <c r="N281" s="874"/>
    </row>
    <row r="282" spans="1:20" outlineLevel="1" x14ac:dyDescent="0.25">
      <c r="A282" s="883" t="s">
        <v>1449</v>
      </c>
      <c r="B282" s="884" t="s">
        <v>1415</v>
      </c>
      <c r="C282" s="871" t="s">
        <v>1097</v>
      </c>
      <c r="D282" s="888">
        <v>0.51</v>
      </c>
      <c r="E282" s="888">
        <v>0.51</v>
      </c>
      <c r="F282" s="888">
        <f>E282</f>
        <v>0.51</v>
      </c>
      <c r="G282" s="888">
        <f>F282</f>
        <v>0.51</v>
      </c>
      <c r="H282" s="874"/>
      <c r="I282" s="888">
        <f>G282</f>
        <v>0.51</v>
      </c>
      <c r="J282" s="874"/>
      <c r="K282" s="888">
        <f>I282</f>
        <v>0.51</v>
      </c>
      <c r="L282" s="874"/>
      <c r="M282" s="888">
        <f>K282</f>
        <v>0.51</v>
      </c>
      <c r="N282" s="874"/>
    </row>
    <row r="283" spans="1:20" ht="47.25" outlineLevel="1" x14ac:dyDescent="0.25">
      <c r="A283" s="890" t="s">
        <v>1450</v>
      </c>
      <c r="B283" s="881" t="s">
        <v>1451</v>
      </c>
      <c r="C283" s="871" t="s">
        <v>1097</v>
      </c>
      <c r="D283" s="888">
        <v>51.95</v>
      </c>
      <c r="E283" s="888">
        <v>45.09</v>
      </c>
      <c r="F283" s="888">
        <v>49.19</v>
      </c>
      <c r="G283" s="888">
        <v>44.430999999999997</v>
      </c>
      <c r="H283" s="888"/>
      <c r="I283" s="888">
        <f>G283*1.05</f>
        <v>46.652549999999998</v>
      </c>
      <c r="J283" s="888"/>
      <c r="K283" s="888">
        <f>I283*1.05</f>
        <v>48.985177499999999</v>
      </c>
      <c r="L283" s="874"/>
      <c r="M283" s="888">
        <f>K283</f>
        <v>48.985177499999999</v>
      </c>
      <c r="N283" s="874"/>
      <c r="R283" s="868">
        <v>56.686999999999998</v>
      </c>
      <c r="S283" s="868">
        <v>59.055500000000002</v>
      </c>
      <c r="T283" s="868">
        <v>61.423999999999999</v>
      </c>
    </row>
    <row r="284" spans="1:20" ht="31.5" outlineLevel="1" x14ac:dyDescent="0.25">
      <c r="A284" s="890" t="s">
        <v>1452</v>
      </c>
      <c r="B284" s="882" t="s">
        <v>1453</v>
      </c>
      <c r="C284" s="871" t="s">
        <v>1097</v>
      </c>
      <c r="D284" s="888">
        <v>11.298825859999999</v>
      </c>
      <c r="E284" s="888">
        <v>12.341445820000001</v>
      </c>
      <c r="F284" s="888">
        <f>$E284/$E$283*F$283</f>
        <v>13.463644264488799</v>
      </c>
      <c r="G284" s="888">
        <f>$E284/$E$283*G$283</f>
        <v>12.161072948068751</v>
      </c>
      <c r="H284" s="874"/>
      <c r="I284" s="888">
        <f>$E284/$E$283*I$283</f>
        <v>12.769126595472189</v>
      </c>
      <c r="J284" s="874"/>
      <c r="K284" s="888">
        <f>$E284/$E$283*K$283</f>
        <v>13.407582925245798</v>
      </c>
      <c r="L284" s="874"/>
      <c r="M284" s="888">
        <f>K284</f>
        <v>13.407582925245798</v>
      </c>
      <c r="N284" s="874"/>
    </row>
    <row r="285" spans="1:20" outlineLevel="1" x14ac:dyDescent="0.25">
      <c r="A285" s="883" t="s">
        <v>1454</v>
      </c>
      <c r="B285" s="884" t="s">
        <v>1415</v>
      </c>
      <c r="C285" s="871" t="s">
        <v>1097</v>
      </c>
      <c r="D285" s="874"/>
      <c r="E285" s="874"/>
      <c r="F285" s="874"/>
      <c r="G285" s="874"/>
      <c r="H285" s="874"/>
      <c r="I285" s="874"/>
      <c r="J285" s="874"/>
      <c r="K285" s="874"/>
      <c r="L285" s="874"/>
      <c r="M285" s="874"/>
      <c r="N285" s="874"/>
    </row>
    <row r="286" spans="1:20" ht="31.5" outlineLevel="1" x14ac:dyDescent="0.25">
      <c r="A286" s="890" t="s">
        <v>1455</v>
      </c>
      <c r="B286" s="882" t="s">
        <v>1456</v>
      </c>
      <c r="C286" s="871" t="s">
        <v>1097</v>
      </c>
      <c r="D286" s="874"/>
      <c r="E286" s="874"/>
      <c r="F286" s="874"/>
      <c r="G286" s="874"/>
      <c r="H286" s="874"/>
      <c r="I286" s="874"/>
      <c r="J286" s="874"/>
      <c r="K286" s="874"/>
      <c r="L286" s="874"/>
      <c r="M286" s="874"/>
      <c r="N286" s="874"/>
    </row>
    <row r="287" spans="1:20" ht="47.25" outlineLevel="1" x14ac:dyDescent="0.25">
      <c r="A287" s="883" t="s">
        <v>1457</v>
      </c>
      <c r="B287" s="884" t="s">
        <v>1285</v>
      </c>
      <c r="C287" s="871" t="s">
        <v>1097</v>
      </c>
      <c r="D287" s="874"/>
      <c r="E287" s="874"/>
      <c r="F287" s="874"/>
      <c r="G287" s="874"/>
      <c r="H287" s="874"/>
      <c r="I287" s="874"/>
      <c r="J287" s="874"/>
      <c r="K287" s="874"/>
      <c r="L287" s="874"/>
      <c r="M287" s="874"/>
      <c r="N287" s="874"/>
    </row>
    <row r="288" spans="1:20" outlineLevel="1" x14ac:dyDescent="0.25">
      <c r="A288" s="883" t="s">
        <v>1458</v>
      </c>
      <c r="B288" s="885" t="s">
        <v>1415</v>
      </c>
      <c r="C288" s="871" t="s">
        <v>1097</v>
      </c>
      <c r="D288" s="874"/>
      <c r="E288" s="874"/>
      <c r="F288" s="874"/>
      <c r="G288" s="874"/>
      <c r="H288" s="874"/>
      <c r="I288" s="874"/>
      <c r="J288" s="874"/>
      <c r="K288" s="874"/>
      <c r="L288" s="874"/>
      <c r="M288" s="874"/>
      <c r="N288" s="874"/>
    </row>
    <row r="289" spans="1:14" outlineLevel="1" x14ac:dyDescent="0.25">
      <c r="A289" s="883" t="s">
        <v>1459</v>
      </c>
      <c r="B289" s="884" t="s">
        <v>1460</v>
      </c>
      <c r="C289" s="871" t="s">
        <v>1097</v>
      </c>
      <c r="D289" s="874"/>
      <c r="E289" s="874"/>
      <c r="F289" s="874"/>
      <c r="G289" s="874"/>
      <c r="H289" s="874"/>
      <c r="I289" s="874"/>
      <c r="J289" s="874"/>
      <c r="K289" s="874"/>
      <c r="L289" s="874"/>
      <c r="M289" s="874"/>
      <c r="N289" s="874"/>
    </row>
    <row r="290" spans="1:14" outlineLevel="1" x14ac:dyDescent="0.25">
      <c r="A290" s="883" t="s">
        <v>1461</v>
      </c>
      <c r="B290" s="885" t="s">
        <v>1415</v>
      </c>
      <c r="C290" s="871" t="s">
        <v>1097</v>
      </c>
      <c r="D290" s="874"/>
      <c r="E290" s="874"/>
      <c r="F290" s="874"/>
      <c r="G290" s="874"/>
      <c r="H290" s="874"/>
      <c r="I290" s="874"/>
      <c r="J290" s="874"/>
      <c r="K290" s="874"/>
      <c r="L290" s="874"/>
      <c r="M290" s="874"/>
      <c r="N290" s="874"/>
    </row>
    <row r="291" spans="1:14" ht="61.5" customHeight="1" outlineLevel="1" x14ac:dyDescent="0.25">
      <c r="A291" s="890" t="s">
        <v>1462</v>
      </c>
      <c r="B291" s="882" t="s">
        <v>1463</v>
      </c>
      <c r="C291" s="871" t="s">
        <v>1097</v>
      </c>
      <c r="D291" s="874"/>
      <c r="E291" s="874"/>
      <c r="F291" s="874"/>
      <c r="G291" s="874"/>
      <c r="H291" s="874"/>
      <c r="I291" s="874"/>
      <c r="J291" s="874"/>
      <c r="K291" s="874"/>
      <c r="L291" s="874"/>
      <c r="M291" s="874"/>
      <c r="N291" s="874"/>
    </row>
    <row r="292" spans="1:14" outlineLevel="1" x14ac:dyDescent="0.25">
      <c r="A292" s="883" t="s">
        <v>1464</v>
      </c>
      <c r="B292" s="884" t="s">
        <v>1415</v>
      </c>
      <c r="C292" s="871" t="s">
        <v>1097</v>
      </c>
      <c r="D292" s="874"/>
      <c r="E292" s="874"/>
      <c r="F292" s="874"/>
      <c r="G292" s="874"/>
      <c r="H292" s="874"/>
      <c r="I292" s="874"/>
      <c r="J292" s="874"/>
      <c r="K292" s="874"/>
      <c r="L292" s="874"/>
      <c r="M292" s="874"/>
      <c r="N292" s="874"/>
    </row>
    <row r="293" spans="1:14" ht="47.25" outlineLevel="1" x14ac:dyDescent="0.25">
      <c r="A293" s="890" t="s">
        <v>1465</v>
      </c>
      <c r="B293" s="882" t="s">
        <v>1466</v>
      </c>
      <c r="C293" s="871" t="s">
        <v>1097</v>
      </c>
      <c r="D293" s="874"/>
      <c r="E293" s="888"/>
      <c r="F293" s="874"/>
      <c r="G293" s="874"/>
      <c r="H293" s="874"/>
      <c r="I293" s="874"/>
      <c r="J293" s="874"/>
      <c r="K293" s="874"/>
      <c r="L293" s="874"/>
      <c r="M293" s="874"/>
      <c r="N293" s="874"/>
    </row>
    <row r="294" spans="1:14" outlineLevel="1" x14ac:dyDescent="0.25">
      <c r="A294" s="883" t="s">
        <v>1467</v>
      </c>
      <c r="B294" s="884" t="s">
        <v>1415</v>
      </c>
      <c r="C294" s="871" t="s">
        <v>1097</v>
      </c>
      <c r="D294" s="874"/>
      <c r="E294" s="874"/>
      <c r="F294" s="874"/>
      <c r="G294" s="874"/>
      <c r="H294" s="874"/>
      <c r="I294" s="874"/>
      <c r="J294" s="874"/>
      <c r="K294" s="874"/>
      <c r="L294" s="874"/>
      <c r="M294" s="874"/>
      <c r="N294" s="874"/>
    </row>
    <row r="295" spans="1:14" ht="31.5" outlineLevel="1" x14ac:dyDescent="0.25">
      <c r="A295" s="890" t="s">
        <v>1468</v>
      </c>
      <c r="B295" s="882" t="s">
        <v>1469</v>
      </c>
      <c r="C295" s="871" t="s">
        <v>1097</v>
      </c>
      <c r="D295" s="888">
        <v>4.766794</v>
      </c>
      <c r="E295" s="888">
        <v>4.0890000000000004</v>
      </c>
      <c r="F295" s="888">
        <f>$E295/$E$283*F$283</f>
        <v>4.4608097139055216</v>
      </c>
      <c r="G295" s="888">
        <f>$E295/$E$283*G$283</f>
        <v>4.0292383898868929</v>
      </c>
      <c r="H295" s="874"/>
      <c r="I295" s="888">
        <f>$E295/$E$283*I$283</f>
        <v>4.2307003093812368</v>
      </c>
      <c r="J295" s="874"/>
      <c r="K295" s="888">
        <f>$E295/$E$283*K$283</f>
        <v>4.4422353248502988</v>
      </c>
      <c r="L295" s="874"/>
      <c r="M295" s="888">
        <f>K295</f>
        <v>4.4422353248502988</v>
      </c>
      <c r="N295" s="874"/>
    </row>
    <row r="296" spans="1:14" outlineLevel="1" x14ac:dyDescent="0.25">
      <c r="A296" s="883" t="s">
        <v>1470</v>
      </c>
      <c r="B296" s="884" t="s">
        <v>1415</v>
      </c>
      <c r="C296" s="871" t="s">
        <v>1097</v>
      </c>
      <c r="D296" s="874"/>
      <c r="E296" s="874"/>
      <c r="F296" s="874"/>
      <c r="G296" s="874"/>
      <c r="H296" s="874"/>
      <c r="I296" s="874"/>
      <c r="J296" s="874"/>
      <c r="K296" s="874"/>
      <c r="L296" s="874"/>
      <c r="M296" s="874"/>
      <c r="N296" s="874"/>
    </row>
    <row r="297" spans="1:14" ht="31.5" outlineLevel="1" x14ac:dyDescent="0.25">
      <c r="A297" s="890" t="s">
        <v>1471</v>
      </c>
      <c r="B297" s="882" t="s">
        <v>1472</v>
      </c>
      <c r="C297" s="871" t="s">
        <v>1097</v>
      </c>
      <c r="D297" s="888">
        <v>14.82901</v>
      </c>
      <c r="E297" s="888">
        <v>21.946999999999999</v>
      </c>
      <c r="F297" s="888">
        <f>$E297/$E$283*F$283</f>
        <v>23.942624306941667</v>
      </c>
      <c r="G297" s="888">
        <f>$E297/$E$283*G$283</f>
        <v>21.626239897981812</v>
      </c>
      <c r="H297" s="874"/>
      <c r="I297" s="888">
        <f>$E297/$E$283*I$283</f>
        <v>22.7075518928809</v>
      </c>
      <c r="J297" s="874"/>
      <c r="K297" s="888">
        <f>$E297/$E$283*K$283</f>
        <v>23.842929487524948</v>
      </c>
      <c r="L297" s="874"/>
      <c r="M297" s="888">
        <f>K297</f>
        <v>23.842929487524948</v>
      </c>
      <c r="N297" s="874"/>
    </row>
    <row r="298" spans="1:14" outlineLevel="1" x14ac:dyDescent="0.25">
      <c r="A298" s="883" t="s">
        <v>1473</v>
      </c>
      <c r="B298" s="884" t="s">
        <v>1415</v>
      </c>
      <c r="C298" s="871" t="s">
        <v>1097</v>
      </c>
      <c r="D298" s="874"/>
      <c r="E298" s="874"/>
      <c r="F298" s="874"/>
      <c r="G298" s="874"/>
      <c r="H298" s="874"/>
      <c r="I298" s="874"/>
      <c r="J298" s="874"/>
      <c r="K298" s="874"/>
      <c r="L298" s="874"/>
      <c r="M298" s="874"/>
      <c r="N298" s="874"/>
    </row>
    <row r="299" spans="1:14" ht="47.25" outlineLevel="1" x14ac:dyDescent="0.25">
      <c r="A299" s="890" t="s">
        <v>1474</v>
      </c>
      <c r="B299" s="882" t="s">
        <v>1475</v>
      </c>
      <c r="C299" s="871" t="s">
        <v>1097</v>
      </c>
      <c r="D299" s="874"/>
      <c r="E299" s="874"/>
      <c r="F299" s="874"/>
      <c r="G299" s="874"/>
      <c r="H299" s="874"/>
      <c r="I299" s="874"/>
      <c r="J299" s="874"/>
      <c r="K299" s="874"/>
      <c r="L299" s="874"/>
      <c r="M299" s="874"/>
      <c r="N299" s="874"/>
    </row>
    <row r="300" spans="1:14" outlineLevel="1" x14ac:dyDescent="0.25">
      <c r="A300" s="883" t="s">
        <v>1476</v>
      </c>
      <c r="B300" s="884" t="s">
        <v>1415</v>
      </c>
      <c r="C300" s="871" t="s">
        <v>1097</v>
      </c>
      <c r="D300" s="874"/>
      <c r="E300" s="874"/>
      <c r="F300" s="874"/>
      <c r="G300" s="874"/>
      <c r="H300" s="874"/>
      <c r="I300" s="874"/>
      <c r="J300" s="874"/>
      <c r="K300" s="874"/>
      <c r="L300" s="874"/>
      <c r="M300" s="874"/>
      <c r="N300" s="874"/>
    </row>
    <row r="301" spans="1:14" ht="78.75" outlineLevel="1" x14ac:dyDescent="0.25">
      <c r="A301" s="890" t="s">
        <v>1477</v>
      </c>
      <c r="B301" s="882" t="s">
        <v>1478</v>
      </c>
      <c r="C301" s="871" t="s">
        <v>1097</v>
      </c>
      <c r="D301" s="874"/>
      <c r="E301" s="874"/>
      <c r="F301" s="874"/>
      <c r="G301" s="874"/>
      <c r="H301" s="874"/>
      <c r="I301" s="874"/>
      <c r="J301" s="874"/>
      <c r="K301" s="874"/>
      <c r="L301" s="874"/>
      <c r="M301" s="874"/>
      <c r="N301" s="874"/>
    </row>
    <row r="302" spans="1:14" outlineLevel="1" x14ac:dyDescent="0.25">
      <c r="A302" s="883" t="s">
        <v>1479</v>
      </c>
      <c r="B302" s="884" t="s">
        <v>1415</v>
      </c>
      <c r="C302" s="871" t="s">
        <v>1097</v>
      </c>
      <c r="D302" s="874"/>
      <c r="E302" s="874"/>
      <c r="F302" s="874"/>
      <c r="G302" s="874"/>
      <c r="H302" s="874"/>
      <c r="I302" s="874"/>
      <c r="J302" s="874"/>
      <c r="K302" s="874"/>
      <c r="L302" s="874"/>
      <c r="M302" s="874"/>
      <c r="N302" s="874"/>
    </row>
    <row r="303" spans="1:14" ht="31.5" outlineLevel="1" x14ac:dyDescent="0.25">
      <c r="A303" s="890" t="s">
        <v>1480</v>
      </c>
      <c r="B303" s="882" t="s">
        <v>1481</v>
      </c>
      <c r="C303" s="871" t="s">
        <v>1097</v>
      </c>
      <c r="D303" s="888">
        <f>D283-D284-D295-D297</f>
        <v>21.055370140000004</v>
      </c>
      <c r="E303" s="888">
        <f>E283-E284-E295-E297</f>
        <v>6.7125541800000015</v>
      </c>
      <c r="F303" s="888">
        <f>F283-F284-F295-F297</f>
        <v>7.3229217146640089</v>
      </c>
      <c r="G303" s="888">
        <f>G283-G284-G295-G297</f>
        <v>6.6144487640625442</v>
      </c>
      <c r="H303" s="874"/>
      <c r="I303" s="888">
        <f>I283-I284-I295-I297</f>
        <v>6.9451712022656729</v>
      </c>
      <c r="J303" s="874"/>
      <c r="K303" s="888">
        <f>K283-K284-K295-K297</f>
        <v>7.2924297623789549</v>
      </c>
      <c r="L303" s="874"/>
      <c r="M303" s="888">
        <f>M283-M284-M295-M297</f>
        <v>7.2924297623789549</v>
      </c>
      <c r="N303" s="874"/>
    </row>
    <row r="304" spans="1:14" outlineLevel="1" x14ac:dyDescent="0.25">
      <c r="A304" s="883" t="s">
        <v>1482</v>
      </c>
      <c r="B304" s="884" t="s">
        <v>1415</v>
      </c>
      <c r="C304" s="871" t="s">
        <v>1097</v>
      </c>
      <c r="D304" s="874"/>
      <c r="E304" s="874"/>
      <c r="F304" s="874"/>
      <c r="G304" s="874"/>
      <c r="H304" s="874"/>
      <c r="I304" s="874"/>
      <c r="J304" s="874"/>
      <c r="K304" s="874"/>
      <c r="L304" s="874"/>
      <c r="M304" s="874"/>
      <c r="N304" s="874"/>
    </row>
    <row r="305" spans="1:14" ht="78.75" outlineLevel="1" x14ac:dyDescent="0.25">
      <c r="A305" s="890" t="s">
        <v>1483</v>
      </c>
      <c r="B305" s="881" t="s">
        <v>1484</v>
      </c>
      <c r="C305" s="871" t="s">
        <v>552</v>
      </c>
      <c r="D305" s="888">
        <v>107.00685523189347</v>
      </c>
      <c r="E305" s="888">
        <f>(E222+E167)/(E23*1.18)*100</f>
        <v>109.36065103207437</v>
      </c>
      <c r="F305" s="888">
        <f>(F222+F167)/(F23*1.2)*100</f>
        <v>107.94276411773613</v>
      </c>
      <c r="G305" s="888">
        <f>(G222+G167)/(G23*1.2)*100</f>
        <v>107.16633547864909</v>
      </c>
      <c r="H305" s="874"/>
      <c r="I305" s="888">
        <f>(I222+I167)/(I23*1.2)*100</f>
        <v>107.38030974491981</v>
      </c>
      <c r="J305" s="874"/>
      <c r="K305" s="888">
        <f>(K222+K167)/(K23*1.2)*100</f>
        <v>107.30020517678544</v>
      </c>
      <c r="L305" s="874"/>
      <c r="M305" s="888">
        <f>(M222+M167)/(M23*1.2)*100</f>
        <v>107.28317219331859</v>
      </c>
      <c r="N305" s="874"/>
    </row>
    <row r="306" spans="1:14" ht="47.25" outlineLevel="1" x14ac:dyDescent="0.25">
      <c r="A306" s="890" t="s">
        <v>1485</v>
      </c>
      <c r="B306" s="882" t="s">
        <v>1486</v>
      </c>
      <c r="C306" s="871" t="s">
        <v>552</v>
      </c>
      <c r="D306" s="874"/>
      <c r="E306" s="888"/>
      <c r="F306" s="874"/>
      <c r="G306" s="874"/>
      <c r="H306" s="874"/>
      <c r="I306" s="874"/>
      <c r="J306" s="874"/>
      <c r="K306" s="874"/>
      <c r="L306" s="874"/>
      <c r="M306" s="874"/>
      <c r="N306" s="874"/>
    </row>
    <row r="307" spans="1:14" ht="78.75" outlineLevel="1" x14ac:dyDescent="0.25">
      <c r="A307" s="883" t="s">
        <v>1487</v>
      </c>
      <c r="B307" s="882" t="s">
        <v>1488</v>
      </c>
      <c r="C307" s="871" t="s">
        <v>552</v>
      </c>
      <c r="D307" s="874"/>
      <c r="E307" s="874"/>
      <c r="F307" s="874"/>
      <c r="G307" s="874"/>
      <c r="H307" s="874"/>
      <c r="I307" s="874"/>
      <c r="J307" s="874"/>
      <c r="K307" s="874"/>
      <c r="L307" s="874"/>
      <c r="M307" s="874"/>
      <c r="N307" s="874"/>
    </row>
    <row r="308" spans="1:14" ht="78.75" outlineLevel="1" x14ac:dyDescent="0.25">
      <c r="A308" s="883" t="s">
        <v>1489</v>
      </c>
      <c r="B308" s="882" t="s">
        <v>1490</v>
      </c>
      <c r="C308" s="871" t="s">
        <v>552</v>
      </c>
      <c r="D308" s="874"/>
      <c r="E308" s="874"/>
      <c r="F308" s="874"/>
      <c r="G308" s="874"/>
      <c r="H308" s="874"/>
      <c r="I308" s="874"/>
      <c r="J308" s="874"/>
      <c r="K308" s="874"/>
      <c r="L308" s="874"/>
      <c r="M308" s="874"/>
      <c r="N308" s="874"/>
    </row>
    <row r="309" spans="1:14" ht="78.75" outlineLevel="1" x14ac:dyDescent="0.25">
      <c r="A309" s="883" t="s">
        <v>1491</v>
      </c>
      <c r="B309" s="882" t="s">
        <v>1492</v>
      </c>
      <c r="C309" s="871" t="s">
        <v>552</v>
      </c>
      <c r="D309" s="888">
        <v>102.60807259095739</v>
      </c>
      <c r="E309" s="888">
        <f>(E171)/(E27*1.18)*100</f>
        <v>99.800714126098882</v>
      </c>
      <c r="F309" s="888">
        <f>(F171)/(F27*1.2)*100</f>
        <v>98.137368890663922</v>
      </c>
      <c r="G309" s="888">
        <f>$E$309/$E$305*G305</f>
        <v>97.798218190100656</v>
      </c>
      <c r="H309" s="874"/>
      <c r="I309" s="888">
        <f>$E$309/$E$305*I305</f>
        <v>97.993487552315429</v>
      </c>
      <c r="J309" s="874"/>
      <c r="K309" s="888">
        <f>$E$309/$E$305*K305</f>
        <v>97.920385453625215</v>
      </c>
      <c r="L309" s="874"/>
      <c r="M309" s="888">
        <f>$E$309/$E$305*M305</f>
        <v>97.904841435757305</v>
      </c>
      <c r="N309" s="874"/>
    </row>
    <row r="310" spans="1:14" ht="47.25" outlineLevel="1" x14ac:dyDescent="0.25">
      <c r="A310" s="890" t="s">
        <v>1493</v>
      </c>
      <c r="B310" s="882" t="s">
        <v>1494</v>
      </c>
      <c r="C310" s="871" t="s">
        <v>552</v>
      </c>
      <c r="D310" s="889">
        <v>92.255063280569729</v>
      </c>
      <c r="E310" s="889">
        <f>(E172)/(E28*1.18)*100</f>
        <v>95.298512242903158</v>
      </c>
      <c r="F310" s="889">
        <f>(F172)/(F28*1.2)*100</f>
        <v>83.333333333333343</v>
      </c>
      <c r="G310" s="889">
        <f>(G172)/(G28*1.2)*100</f>
        <v>83.333333333333329</v>
      </c>
      <c r="H310" s="874"/>
      <c r="I310" s="889">
        <f>(I172)/(I28*1.2)*100</f>
        <v>83.333333333333343</v>
      </c>
      <c r="J310" s="874"/>
      <c r="K310" s="889">
        <f>(K172)/(K28*1.2)*100</f>
        <v>83.333333333333343</v>
      </c>
      <c r="L310" s="874"/>
      <c r="M310" s="889">
        <f>(M172)/(M28*1.2)*100</f>
        <v>83.333333333333343</v>
      </c>
      <c r="N310" s="874"/>
    </row>
    <row r="311" spans="1:14" ht="47.25" outlineLevel="1" x14ac:dyDescent="0.25">
      <c r="A311" s="890" t="s">
        <v>1495</v>
      </c>
      <c r="B311" s="882" t="s">
        <v>1496</v>
      </c>
      <c r="C311" s="871" t="s">
        <v>552</v>
      </c>
      <c r="D311" s="874"/>
      <c r="E311" s="874"/>
      <c r="F311" s="874"/>
      <c r="G311" s="874"/>
      <c r="H311" s="874"/>
      <c r="I311" s="874"/>
      <c r="J311" s="874"/>
      <c r="K311" s="874"/>
      <c r="L311" s="874"/>
      <c r="M311" s="874"/>
      <c r="N311" s="874"/>
    </row>
    <row r="312" spans="1:14" ht="47.25" outlineLevel="1" x14ac:dyDescent="0.25">
      <c r="A312" s="890" t="s">
        <v>1497</v>
      </c>
      <c r="B312" s="882" t="s">
        <v>1498</v>
      </c>
      <c r="C312" s="871" t="s">
        <v>552</v>
      </c>
      <c r="D312" s="874"/>
      <c r="E312" s="874"/>
      <c r="F312" s="874"/>
      <c r="G312" s="874"/>
      <c r="H312" s="874"/>
      <c r="I312" s="874"/>
      <c r="J312" s="874"/>
      <c r="K312" s="874"/>
      <c r="L312" s="874"/>
      <c r="M312" s="874"/>
      <c r="N312" s="874"/>
    </row>
    <row r="313" spans="1:14" ht="47.25" outlineLevel="1" x14ac:dyDescent="0.25">
      <c r="A313" s="890" t="s">
        <v>1499</v>
      </c>
      <c r="B313" s="882" t="s">
        <v>1500</v>
      </c>
      <c r="C313" s="871" t="s">
        <v>552</v>
      </c>
      <c r="D313" s="874"/>
      <c r="E313" s="888"/>
      <c r="F313" s="874"/>
      <c r="G313" s="874"/>
      <c r="H313" s="874"/>
      <c r="I313" s="874"/>
      <c r="J313" s="874"/>
      <c r="K313" s="874"/>
      <c r="L313" s="874"/>
      <c r="M313" s="874"/>
      <c r="N313" s="874"/>
    </row>
    <row r="314" spans="1:14" ht="31.5" outlineLevel="1" x14ac:dyDescent="0.25">
      <c r="A314" s="890" t="s">
        <v>1501</v>
      </c>
      <c r="B314" s="882" t="s">
        <v>1502</v>
      </c>
      <c r="C314" s="871" t="s">
        <v>552</v>
      </c>
      <c r="D314" s="874"/>
      <c r="E314" s="888"/>
      <c r="F314" s="874"/>
      <c r="G314" s="874"/>
      <c r="H314" s="874"/>
      <c r="I314" s="874"/>
      <c r="J314" s="874"/>
      <c r="K314" s="874"/>
      <c r="L314" s="874"/>
      <c r="M314" s="874"/>
      <c r="N314" s="874"/>
    </row>
    <row r="315" spans="1:14" ht="78.75" outlineLevel="1" x14ac:dyDescent="0.25">
      <c r="A315" s="890" t="s">
        <v>1503</v>
      </c>
      <c r="B315" s="882" t="s">
        <v>1504</v>
      </c>
      <c r="C315" s="871" t="s">
        <v>552</v>
      </c>
      <c r="D315" s="874"/>
      <c r="E315" s="874"/>
      <c r="F315" s="874"/>
      <c r="G315" s="874"/>
      <c r="H315" s="874"/>
      <c r="I315" s="874"/>
      <c r="J315" s="874"/>
      <c r="K315" s="874"/>
      <c r="L315" s="874"/>
      <c r="M315" s="874"/>
      <c r="N315" s="874"/>
    </row>
    <row r="316" spans="1:14" ht="47.25" outlineLevel="1" x14ac:dyDescent="0.25">
      <c r="A316" s="883" t="s">
        <v>1505</v>
      </c>
      <c r="B316" s="884" t="s">
        <v>1111</v>
      </c>
      <c r="C316" s="871" t="s">
        <v>552</v>
      </c>
      <c r="D316" s="874"/>
      <c r="E316" s="874"/>
      <c r="F316" s="874"/>
      <c r="G316" s="874"/>
      <c r="H316" s="874"/>
      <c r="I316" s="874"/>
      <c r="J316" s="874"/>
      <c r="K316" s="874"/>
      <c r="L316" s="874"/>
      <c r="M316" s="874"/>
      <c r="N316" s="874"/>
    </row>
    <row r="317" spans="1:14" ht="31.5" outlineLevel="1" x14ac:dyDescent="0.25">
      <c r="A317" s="883" t="s">
        <v>1506</v>
      </c>
      <c r="B317" s="884" t="s">
        <v>1113</v>
      </c>
      <c r="C317" s="871" t="s">
        <v>552</v>
      </c>
      <c r="D317" s="874"/>
      <c r="E317" s="874"/>
      <c r="F317" s="874"/>
      <c r="G317" s="874"/>
      <c r="H317" s="874"/>
      <c r="I317" s="874"/>
      <c r="J317" s="874"/>
      <c r="K317" s="874"/>
      <c r="L317" s="874"/>
      <c r="M317" s="874"/>
      <c r="N317" s="874"/>
    </row>
    <row r="318" spans="1:14" x14ac:dyDescent="0.25">
      <c r="A318" s="1388" t="s">
        <v>1507</v>
      </c>
      <c r="B318" s="1388"/>
      <c r="C318" s="1388"/>
      <c r="D318" s="1388"/>
      <c r="E318" s="1388"/>
      <c r="F318" s="1388"/>
      <c r="G318" s="1388"/>
      <c r="H318" s="1388"/>
      <c r="I318" s="1388"/>
      <c r="J318" s="1388"/>
      <c r="K318" s="1388"/>
      <c r="L318" s="1388"/>
      <c r="M318" s="1388"/>
      <c r="N318" s="1388"/>
    </row>
    <row r="319" spans="1:14" ht="47.25" x14ac:dyDescent="0.25">
      <c r="A319" s="883" t="s">
        <v>1508</v>
      </c>
      <c r="B319" s="879" t="s">
        <v>1509</v>
      </c>
      <c r="C319" s="871" t="s">
        <v>647</v>
      </c>
      <c r="D319" s="871" t="s">
        <v>1510</v>
      </c>
      <c r="E319" s="871" t="s">
        <v>1510</v>
      </c>
      <c r="F319" s="871" t="s">
        <v>1510</v>
      </c>
      <c r="G319" s="871" t="s">
        <v>1510</v>
      </c>
      <c r="H319" s="871" t="s">
        <v>1510</v>
      </c>
      <c r="I319" s="871" t="s">
        <v>1510</v>
      </c>
      <c r="J319" s="871" t="s">
        <v>1510</v>
      </c>
      <c r="K319" s="871" t="s">
        <v>1510</v>
      </c>
      <c r="L319" s="871" t="s">
        <v>1510</v>
      </c>
      <c r="M319" s="871" t="s">
        <v>1510</v>
      </c>
      <c r="N319" s="871" t="s">
        <v>1510</v>
      </c>
    </row>
    <row r="320" spans="1:14" ht="31.5" outlineLevel="1" x14ac:dyDescent="0.25">
      <c r="A320" s="890" t="s">
        <v>1511</v>
      </c>
      <c r="B320" s="881" t="s">
        <v>1512</v>
      </c>
      <c r="C320" s="871" t="s">
        <v>342</v>
      </c>
      <c r="D320" s="879">
        <v>38.049999999999997</v>
      </c>
      <c r="E320" s="879">
        <v>38.049999999999997</v>
      </c>
      <c r="F320" s="879">
        <v>38.049999999999997</v>
      </c>
      <c r="G320" s="879">
        <v>38.049999999999997</v>
      </c>
      <c r="H320" s="879"/>
      <c r="I320" s="879">
        <v>38.049999999999997</v>
      </c>
      <c r="J320" s="879"/>
      <c r="K320" s="879">
        <v>38.049999999999997</v>
      </c>
      <c r="L320" s="879"/>
      <c r="M320" s="879">
        <v>38.049999999999997</v>
      </c>
      <c r="N320" s="879"/>
    </row>
    <row r="321" spans="1:14" ht="31.5" outlineLevel="1" x14ac:dyDescent="0.25">
      <c r="A321" s="890" t="s">
        <v>1513</v>
      </c>
      <c r="B321" s="881" t="s">
        <v>1514</v>
      </c>
      <c r="C321" s="871" t="s">
        <v>1515</v>
      </c>
      <c r="D321" s="892">
        <v>1.1200000000000001</v>
      </c>
      <c r="E321" s="892">
        <f>D321</f>
        <v>1.1200000000000001</v>
      </c>
      <c r="F321" s="892">
        <f>E321</f>
        <v>1.1200000000000001</v>
      </c>
      <c r="G321" s="892">
        <f>F321</f>
        <v>1.1200000000000001</v>
      </c>
      <c r="H321" s="892"/>
      <c r="I321" s="892">
        <f>G321</f>
        <v>1.1200000000000001</v>
      </c>
      <c r="J321" s="892"/>
      <c r="K321" s="892">
        <f>I321</f>
        <v>1.1200000000000001</v>
      </c>
      <c r="L321" s="892"/>
      <c r="M321" s="892">
        <f>K321</f>
        <v>1.1200000000000001</v>
      </c>
      <c r="N321" s="892"/>
    </row>
    <row r="322" spans="1:14" ht="31.5" outlineLevel="1" x14ac:dyDescent="0.25">
      <c r="A322" s="890" t="s">
        <v>1516</v>
      </c>
      <c r="B322" s="881" t="s">
        <v>1517</v>
      </c>
      <c r="C322" s="871" t="s">
        <v>342</v>
      </c>
      <c r="D322" s="879">
        <f>D320</f>
        <v>38.049999999999997</v>
      </c>
      <c r="E322" s="879">
        <f t="shared" ref="E322:M322" si="15">E320</f>
        <v>38.049999999999997</v>
      </c>
      <c r="F322" s="879">
        <f t="shared" si="15"/>
        <v>38.049999999999997</v>
      </c>
      <c r="G322" s="879">
        <f t="shared" si="15"/>
        <v>38.049999999999997</v>
      </c>
      <c r="H322" s="879"/>
      <c r="I322" s="879">
        <f t="shared" si="15"/>
        <v>38.049999999999997</v>
      </c>
      <c r="J322" s="879"/>
      <c r="K322" s="879">
        <f t="shared" si="15"/>
        <v>38.049999999999997</v>
      </c>
      <c r="L322" s="879"/>
      <c r="M322" s="879">
        <f t="shared" si="15"/>
        <v>38.049999999999997</v>
      </c>
      <c r="N322" s="879"/>
    </row>
    <row r="323" spans="1:14" ht="31.5" outlineLevel="1" x14ac:dyDescent="0.25">
      <c r="A323" s="890" t="s">
        <v>1518</v>
      </c>
      <c r="B323" s="881" t="s">
        <v>1519</v>
      </c>
      <c r="C323" s="871" t="s">
        <v>1515</v>
      </c>
      <c r="D323" s="892">
        <v>1.0900000000000001</v>
      </c>
      <c r="E323" s="892">
        <f>D323</f>
        <v>1.0900000000000001</v>
      </c>
      <c r="F323" s="892">
        <f>E323</f>
        <v>1.0900000000000001</v>
      </c>
      <c r="G323" s="892">
        <f>F323</f>
        <v>1.0900000000000001</v>
      </c>
      <c r="H323" s="892"/>
      <c r="I323" s="892">
        <f>G323</f>
        <v>1.0900000000000001</v>
      </c>
      <c r="J323" s="892"/>
      <c r="K323" s="892">
        <f>I323</f>
        <v>1.0900000000000001</v>
      </c>
      <c r="L323" s="892"/>
      <c r="M323" s="892">
        <f>K323</f>
        <v>1.0900000000000001</v>
      </c>
      <c r="N323" s="892"/>
    </row>
    <row r="324" spans="1:14" ht="31.5" outlineLevel="1" x14ac:dyDescent="0.25">
      <c r="A324" s="890" t="s">
        <v>1520</v>
      </c>
      <c r="B324" s="881" t="s">
        <v>1521</v>
      </c>
      <c r="C324" s="871" t="s">
        <v>1522</v>
      </c>
      <c r="D324" s="893">
        <v>103.87332259999999</v>
      </c>
      <c r="E324" s="893">
        <v>105.53787799999999</v>
      </c>
      <c r="F324" s="893">
        <v>103.38094747508053</v>
      </c>
      <c r="G324" s="893">
        <v>104.75727316666665</v>
      </c>
      <c r="H324" s="879"/>
      <c r="I324" s="893">
        <v>106.328</v>
      </c>
      <c r="J324" s="879"/>
      <c r="K324" s="893">
        <v>105.28100000000001</v>
      </c>
      <c r="L324" s="879"/>
      <c r="M324" s="892">
        <f>G324+I324+K324</f>
        <v>316.36627316666664</v>
      </c>
      <c r="N324" s="879"/>
    </row>
    <row r="325" spans="1:14" ht="31.5" outlineLevel="1" x14ac:dyDescent="0.25">
      <c r="A325" s="890" t="s">
        <v>1523</v>
      </c>
      <c r="B325" s="881" t="s">
        <v>1524</v>
      </c>
      <c r="C325" s="871" t="s">
        <v>647</v>
      </c>
      <c r="D325" s="871" t="s">
        <v>1510</v>
      </c>
      <c r="E325" s="871" t="s">
        <v>1510</v>
      </c>
      <c r="F325" s="871" t="s">
        <v>1510</v>
      </c>
      <c r="G325" s="871" t="s">
        <v>1510</v>
      </c>
      <c r="H325" s="871" t="s">
        <v>1510</v>
      </c>
      <c r="I325" s="871" t="s">
        <v>1510</v>
      </c>
      <c r="J325" s="871" t="s">
        <v>1510</v>
      </c>
      <c r="K325" s="871" t="s">
        <v>1510</v>
      </c>
      <c r="L325" s="871" t="s">
        <v>1510</v>
      </c>
      <c r="M325" s="871" t="s">
        <v>1510</v>
      </c>
      <c r="N325" s="871" t="s">
        <v>1510</v>
      </c>
    </row>
    <row r="326" spans="1:14" outlineLevel="1" x14ac:dyDescent="0.25">
      <c r="A326" s="890" t="s">
        <v>1525</v>
      </c>
      <c r="B326" s="882" t="s">
        <v>1526</v>
      </c>
      <c r="C326" s="871" t="s">
        <v>1522</v>
      </c>
      <c r="D326" s="893">
        <v>102.61285260000001</v>
      </c>
      <c r="E326" s="893">
        <v>103.69653901199999</v>
      </c>
      <c r="F326" s="893">
        <v>101.85590555520417</v>
      </c>
      <c r="G326" s="893">
        <v>102.95456878566667</v>
      </c>
      <c r="H326" s="879"/>
      <c r="I326" s="893">
        <f>I324/G324*G326</f>
        <v>104.49826593353561</v>
      </c>
      <c r="J326" s="879"/>
      <c r="K326" s="893">
        <f>K324/I324*I326</f>
        <v>103.4692831215537</v>
      </c>
      <c r="L326" s="879"/>
      <c r="M326" s="893">
        <f>G326+I326+K326</f>
        <v>310.92211784075596</v>
      </c>
      <c r="N326" s="879"/>
    </row>
    <row r="327" spans="1:14" outlineLevel="1" x14ac:dyDescent="0.25">
      <c r="A327" s="890" t="s">
        <v>1527</v>
      </c>
      <c r="B327" s="882" t="s">
        <v>1528</v>
      </c>
      <c r="C327" s="871" t="s">
        <v>1529</v>
      </c>
      <c r="D327" s="893">
        <v>1.7718519048205543</v>
      </c>
      <c r="E327" s="893">
        <v>1.9431613283713891</v>
      </c>
      <c r="F327" s="893">
        <v>1.9847627465472277</v>
      </c>
      <c r="G327" s="893">
        <v>1.9708771865896342</v>
      </c>
      <c r="H327" s="879"/>
      <c r="I327" s="893">
        <f>G327</f>
        <v>1.9708771865896342</v>
      </c>
      <c r="J327" s="879"/>
      <c r="K327" s="893">
        <f>I327</f>
        <v>1.9708771865896342</v>
      </c>
      <c r="L327" s="879"/>
      <c r="M327" s="893">
        <f>G327+I327+K327</f>
        <v>5.9126315597689025</v>
      </c>
      <c r="N327" s="879"/>
    </row>
    <row r="328" spans="1:14" ht="31.5" outlineLevel="1" x14ac:dyDescent="0.25">
      <c r="A328" s="890" t="s">
        <v>1530</v>
      </c>
      <c r="B328" s="881" t="s">
        <v>1531</v>
      </c>
      <c r="C328" s="871" t="s">
        <v>647</v>
      </c>
      <c r="D328" s="871" t="s">
        <v>1510</v>
      </c>
      <c r="E328" s="871" t="s">
        <v>1510</v>
      </c>
      <c r="F328" s="871" t="s">
        <v>1510</v>
      </c>
      <c r="G328" s="871" t="s">
        <v>1510</v>
      </c>
      <c r="H328" s="871" t="s">
        <v>1510</v>
      </c>
      <c r="I328" s="871" t="s">
        <v>1510</v>
      </c>
      <c r="J328" s="871" t="s">
        <v>1510</v>
      </c>
      <c r="K328" s="871" t="s">
        <v>1510</v>
      </c>
      <c r="L328" s="871" t="s">
        <v>1510</v>
      </c>
      <c r="M328" s="871" t="s">
        <v>1510</v>
      </c>
      <c r="N328" s="871" t="s">
        <v>1510</v>
      </c>
    </row>
    <row r="329" spans="1:14" outlineLevel="1" x14ac:dyDescent="0.25">
      <c r="A329" s="890" t="s">
        <v>1532</v>
      </c>
      <c r="B329" s="882" t="s">
        <v>1526</v>
      </c>
      <c r="C329" s="871" t="s">
        <v>1522</v>
      </c>
      <c r="D329" s="879"/>
      <c r="E329" s="879"/>
      <c r="F329" s="879"/>
      <c r="G329" s="879"/>
      <c r="H329" s="879"/>
      <c r="I329" s="879"/>
      <c r="J329" s="879"/>
      <c r="K329" s="879"/>
      <c r="L329" s="879"/>
      <c r="M329" s="879"/>
      <c r="N329" s="879"/>
    </row>
    <row r="330" spans="1:14" outlineLevel="1" x14ac:dyDescent="0.25">
      <c r="A330" s="890" t="s">
        <v>1533</v>
      </c>
      <c r="B330" s="882" t="s">
        <v>1534</v>
      </c>
      <c r="C330" s="871" t="s">
        <v>342</v>
      </c>
      <c r="D330" s="879"/>
      <c r="E330" s="879"/>
      <c r="F330" s="879"/>
      <c r="G330" s="879"/>
      <c r="H330" s="879"/>
      <c r="I330" s="879"/>
      <c r="J330" s="879"/>
      <c r="K330" s="879"/>
      <c r="L330" s="879"/>
      <c r="M330" s="879"/>
      <c r="N330" s="879"/>
    </row>
    <row r="331" spans="1:14" outlineLevel="1" x14ac:dyDescent="0.25">
      <c r="A331" s="890" t="s">
        <v>1535</v>
      </c>
      <c r="B331" s="882" t="s">
        <v>1528</v>
      </c>
      <c r="C331" s="871" t="s">
        <v>1529</v>
      </c>
      <c r="D331" s="879"/>
      <c r="E331" s="879"/>
      <c r="F331" s="879"/>
      <c r="G331" s="879"/>
      <c r="H331" s="879"/>
      <c r="I331" s="879"/>
      <c r="J331" s="879"/>
      <c r="K331" s="879"/>
      <c r="L331" s="879"/>
      <c r="M331" s="879"/>
      <c r="N331" s="879"/>
    </row>
    <row r="332" spans="1:14" ht="31.5" outlineLevel="1" x14ac:dyDescent="0.25">
      <c r="A332" s="890" t="s">
        <v>1536</v>
      </c>
      <c r="B332" s="881" t="s">
        <v>1537</v>
      </c>
      <c r="C332" s="871" t="s">
        <v>647</v>
      </c>
      <c r="D332" s="871" t="s">
        <v>1510</v>
      </c>
      <c r="E332" s="871" t="s">
        <v>1510</v>
      </c>
      <c r="F332" s="871" t="s">
        <v>1510</v>
      </c>
      <c r="G332" s="871" t="s">
        <v>1510</v>
      </c>
      <c r="H332" s="871" t="s">
        <v>1510</v>
      </c>
      <c r="I332" s="871" t="s">
        <v>1510</v>
      </c>
      <c r="J332" s="871" t="s">
        <v>1510</v>
      </c>
      <c r="K332" s="871" t="s">
        <v>1510</v>
      </c>
      <c r="L332" s="871" t="s">
        <v>1510</v>
      </c>
      <c r="M332" s="871" t="s">
        <v>1510</v>
      </c>
      <c r="N332" s="871" t="s">
        <v>1510</v>
      </c>
    </row>
    <row r="333" spans="1:14" outlineLevel="1" x14ac:dyDescent="0.25">
      <c r="A333" s="890" t="s">
        <v>1538</v>
      </c>
      <c r="B333" s="882" t="s">
        <v>1526</v>
      </c>
      <c r="C333" s="871" t="s">
        <v>1522</v>
      </c>
      <c r="D333" s="879"/>
      <c r="E333" s="879"/>
      <c r="F333" s="879"/>
      <c r="G333" s="879"/>
      <c r="H333" s="879"/>
      <c r="I333" s="879"/>
      <c r="J333" s="879"/>
      <c r="K333" s="879"/>
      <c r="L333" s="879"/>
      <c r="M333" s="879"/>
      <c r="N333" s="879"/>
    </row>
    <row r="334" spans="1:14" outlineLevel="1" x14ac:dyDescent="0.25">
      <c r="A334" s="890" t="s">
        <v>1539</v>
      </c>
      <c r="B334" s="882" t="s">
        <v>1528</v>
      </c>
      <c r="C334" s="871" t="s">
        <v>1529</v>
      </c>
      <c r="D334" s="879"/>
      <c r="E334" s="879"/>
      <c r="F334" s="879"/>
      <c r="G334" s="879"/>
      <c r="H334" s="879"/>
      <c r="I334" s="879"/>
      <c r="J334" s="879"/>
      <c r="K334" s="879"/>
      <c r="L334" s="879"/>
      <c r="M334" s="879"/>
      <c r="N334" s="879"/>
    </row>
    <row r="335" spans="1:14" ht="31.5" outlineLevel="1" x14ac:dyDescent="0.25">
      <c r="A335" s="890" t="s">
        <v>1540</v>
      </c>
      <c r="B335" s="881" t="s">
        <v>1541</v>
      </c>
      <c r="C335" s="871" t="s">
        <v>647</v>
      </c>
      <c r="D335" s="871" t="s">
        <v>1510</v>
      </c>
      <c r="E335" s="871" t="s">
        <v>1510</v>
      </c>
      <c r="F335" s="871" t="s">
        <v>1510</v>
      </c>
      <c r="G335" s="871" t="s">
        <v>1510</v>
      </c>
      <c r="H335" s="871" t="s">
        <v>1510</v>
      </c>
      <c r="I335" s="871" t="s">
        <v>1510</v>
      </c>
      <c r="J335" s="871" t="s">
        <v>1510</v>
      </c>
      <c r="K335" s="871" t="s">
        <v>1510</v>
      </c>
      <c r="L335" s="871" t="s">
        <v>1510</v>
      </c>
      <c r="M335" s="871" t="s">
        <v>1510</v>
      </c>
      <c r="N335" s="871" t="s">
        <v>1510</v>
      </c>
    </row>
    <row r="336" spans="1:14" outlineLevel="1" x14ac:dyDescent="0.25">
      <c r="A336" s="890" t="s">
        <v>1542</v>
      </c>
      <c r="B336" s="882" t="s">
        <v>1526</v>
      </c>
      <c r="C336" s="871" t="s">
        <v>1522</v>
      </c>
      <c r="D336" s="893">
        <v>93.968065999999993</v>
      </c>
      <c r="E336" s="893">
        <v>92.79207199999999</v>
      </c>
      <c r="F336" s="893">
        <v>90.139938944823797</v>
      </c>
      <c r="G336" s="893">
        <v>92.124312631306154</v>
      </c>
      <c r="H336" s="879"/>
      <c r="I336" s="893">
        <v>93.506</v>
      </c>
      <c r="J336" s="879"/>
      <c r="K336" s="893">
        <v>92.584999999999994</v>
      </c>
      <c r="L336" s="879"/>
      <c r="M336" s="893">
        <f>G336+I336+K336</f>
        <v>278.21531263130612</v>
      </c>
      <c r="N336" s="879"/>
    </row>
    <row r="337" spans="1:14" outlineLevel="1" x14ac:dyDescent="0.25">
      <c r="A337" s="890" t="s">
        <v>1543</v>
      </c>
      <c r="B337" s="882" t="s">
        <v>1534</v>
      </c>
      <c r="C337" s="871" t="s">
        <v>342</v>
      </c>
      <c r="D337" s="879"/>
      <c r="E337" s="879"/>
      <c r="F337" s="879"/>
      <c r="G337" s="879"/>
      <c r="H337" s="879"/>
      <c r="I337" s="879"/>
      <c r="J337" s="879"/>
      <c r="K337" s="879"/>
      <c r="L337" s="879"/>
      <c r="M337" s="879"/>
      <c r="N337" s="879"/>
    </row>
    <row r="338" spans="1:14" outlineLevel="1" x14ac:dyDescent="0.25">
      <c r="A338" s="890" t="s">
        <v>1544</v>
      </c>
      <c r="B338" s="882" t="s">
        <v>1528</v>
      </c>
      <c r="C338" s="871" t="s">
        <v>1529</v>
      </c>
      <c r="D338" s="893">
        <v>0.2606772618</v>
      </c>
      <c r="E338" s="893">
        <v>0.25158900000000001</v>
      </c>
      <c r="F338" s="893">
        <v>0.25970700000000002</v>
      </c>
      <c r="G338" s="893">
        <f>F338</f>
        <v>0.25970700000000002</v>
      </c>
      <c r="H338" s="894"/>
      <c r="I338" s="893">
        <f>G338</f>
        <v>0.25970700000000002</v>
      </c>
      <c r="J338" s="894"/>
      <c r="K338" s="893">
        <f>I338</f>
        <v>0.25970700000000002</v>
      </c>
      <c r="L338" s="879"/>
      <c r="M338" s="893">
        <f>G338+I338+K338</f>
        <v>0.77912100000000006</v>
      </c>
      <c r="N338" s="879"/>
    </row>
    <row r="339" spans="1:14" ht="31.5" x14ac:dyDescent="0.25">
      <c r="A339" s="883" t="s">
        <v>1545</v>
      </c>
      <c r="B339" s="879" t="s">
        <v>1546</v>
      </c>
      <c r="C339" s="871" t="s">
        <v>647</v>
      </c>
      <c r="D339" s="871" t="s">
        <v>1510</v>
      </c>
      <c r="E339" s="871" t="s">
        <v>1510</v>
      </c>
      <c r="F339" s="871" t="s">
        <v>1510</v>
      </c>
      <c r="G339" s="871" t="s">
        <v>1510</v>
      </c>
      <c r="H339" s="871" t="s">
        <v>1510</v>
      </c>
      <c r="I339" s="871" t="s">
        <v>1510</v>
      </c>
      <c r="J339" s="871" t="s">
        <v>1510</v>
      </c>
      <c r="K339" s="871" t="s">
        <v>1510</v>
      </c>
      <c r="L339" s="871" t="s">
        <v>1510</v>
      </c>
      <c r="M339" s="871" t="s">
        <v>1510</v>
      </c>
      <c r="N339" s="871" t="s">
        <v>1510</v>
      </c>
    </row>
    <row r="340" spans="1:14" ht="47.25" outlineLevel="1" x14ac:dyDescent="0.25">
      <c r="A340" s="890" t="s">
        <v>1547</v>
      </c>
      <c r="B340" s="881" t="s">
        <v>1548</v>
      </c>
      <c r="C340" s="871" t="s">
        <v>1522</v>
      </c>
      <c r="D340" s="879"/>
      <c r="E340" s="879"/>
      <c r="F340" s="879"/>
      <c r="G340" s="879"/>
      <c r="H340" s="879"/>
      <c r="I340" s="879"/>
      <c r="J340" s="879"/>
      <c r="K340" s="879"/>
      <c r="L340" s="879"/>
      <c r="M340" s="879"/>
      <c r="N340" s="879"/>
    </row>
    <row r="341" spans="1:14" ht="94.5" outlineLevel="1" x14ac:dyDescent="0.25">
      <c r="A341" s="890" t="s">
        <v>1549</v>
      </c>
      <c r="B341" s="882" t="s">
        <v>1550</v>
      </c>
      <c r="C341" s="871" t="s">
        <v>1522</v>
      </c>
      <c r="D341" s="879"/>
      <c r="E341" s="879"/>
      <c r="F341" s="879"/>
      <c r="G341" s="879"/>
      <c r="H341" s="879"/>
      <c r="I341" s="879"/>
      <c r="J341" s="879"/>
      <c r="K341" s="879"/>
      <c r="L341" s="879"/>
      <c r="M341" s="879"/>
      <c r="N341" s="879"/>
    </row>
    <row r="342" spans="1:14" ht="31.5" outlineLevel="1" x14ac:dyDescent="0.25">
      <c r="A342" s="883" t="s">
        <v>1551</v>
      </c>
      <c r="B342" s="884" t="s">
        <v>1552</v>
      </c>
      <c r="C342" s="871" t="s">
        <v>1522</v>
      </c>
      <c r="D342" s="879"/>
      <c r="E342" s="879"/>
      <c r="F342" s="879"/>
      <c r="G342" s="879"/>
      <c r="H342" s="879"/>
      <c r="I342" s="879"/>
      <c r="J342" s="879"/>
      <c r="K342" s="879"/>
      <c r="L342" s="879"/>
      <c r="M342" s="879"/>
      <c r="N342" s="879"/>
    </row>
    <row r="343" spans="1:14" ht="63" outlineLevel="1" x14ac:dyDescent="0.25">
      <c r="A343" s="883" t="s">
        <v>1553</v>
      </c>
      <c r="B343" s="884" t="s">
        <v>1554</v>
      </c>
      <c r="C343" s="871" t="s">
        <v>1522</v>
      </c>
      <c r="D343" s="879"/>
      <c r="E343" s="879"/>
      <c r="F343" s="879"/>
      <c r="G343" s="879"/>
      <c r="H343" s="879"/>
      <c r="I343" s="879"/>
      <c r="J343" s="879"/>
      <c r="K343" s="879"/>
      <c r="L343" s="879"/>
      <c r="M343" s="879"/>
      <c r="N343" s="879"/>
    </row>
    <row r="344" spans="1:14" ht="47.25" outlineLevel="1" x14ac:dyDescent="0.25">
      <c r="A344" s="890" t="s">
        <v>1555</v>
      </c>
      <c r="B344" s="881" t="s">
        <v>1556</v>
      </c>
      <c r="C344" s="871" t="s">
        <v>1522</v>
      </c>
      <c r="D344" s="879"/>
      <c r="E344" s="879"/>
      <c r="F344" s="879"/>
      <c r="G344" s="879"/>
      <c r="H344" s="879"/>
      <c r="I344" s="879"/>
      <c r="J344" s="879"/>
      <c r="K344" s="879"/>
      <c r="L344" s="879"/>
      <c r="M344" s="879"/>
      <c r="N344" s="879"/>
    </row>
    <row r="345" spans="1:14" ht="47.25" outlineLevel="1" x14ac:dyDescent="0.25">
      <c r="A345" s="890" t="s">
        <v>1557</v>
      </c>
      <c r="B345" s="881" t="s">
        <v>1558</v>
      </c>
      <c r="C345" s="871" t="s">
        <v>342</v>
      </c>
      <c r="D345" s="879"/>
      <c r="E345" s="879"/>
      <c r="F345" s="879"/>
      <c r="G345" s="879"/>
      <c r="H345" s="879"/>
      <c r="I345" s="879"/>
      <c r="J345" s="879"/>
      <c r="K345" s="879"/>
      <c r="L345" s="879"/>
      <c r="M345" s="879"/>
      <c r="N345" s="879"/>
    </row>
    <row r="346" spans="1:14" ht="94.5" outlineLevel="1" x14ac:dyDescent="0.25">
      <c r="A346" s="890" t="s">
        <v>1559</v>
      </c>
      <c r="B346" s="882" t="s">
        <v>1560</v>
      </c>
      <c r="C346" s="871" t="s">
        <v>342</v>
      </c>
      <c r="D346" s="879"/>
      <c r="E346" s="879"/>
      <c r="F346" s="879"/>
      <c r="G346" s="879"/>
      <c r="H346" s="879"/>
      <c r="I346" s="879"/>
      <c r="J346" s="879"/>
      <c r="K346" s="879"/>
      <c r="L346" s="879"/>
      <c r="M346" s="879"/>
      <c r="N346" s="879"/>
    </row>
    <row r="347" spans="1:14" ht="31.5" outlineLevel="1" x14ac:dyDescent="0.25">
      <c r="A347" s="883" t="s">
        <v>1561</v>
      </c>
      <c r="B347" s="884" t="s">
        <v>1552</v>
      </c>
      <c r="C347" s="871" t="s">
        <v>342</v>
      </c>
      <c r="D347" s="879"/>
      <c r="E347" s="879"/>
      <c r="F347" s="879"/>
      <c r="G347" s="879"/>
      <c r="H347" s="879"/>
      <c r="I347" s="879"/>
      <c r="J347" s="879"/>
      <c r="K347" s="879"/>
      <c r="L347" s="879"/>
      <c r="M347" s="879"/>
      <c r="N347" s="879"/>
    </row>
    <row r="348" spans="1:14" ht="63" outlineLevel="1" x14ac:dyDescent="0.25">
      <c r="A348" s="883" t="s">
        <v>1562</v>
      </c>
      <c r="B348" s="884" t="s">
        <v>1554</v>
      </c>
      <c r="C348" s="871" t="s">
        <v>342</v>
      </c>
      <c r="D348" s="879"/>
      <c r="E348" s="879"/>
      <c r="F348" s="879"/>
      <c r="G348" s="879"/>
      <c r="H348" s="879"/>
      <c r="I348" s="879"/>
      <c r="J348" s="879"/>
      <c r="K348" s="879"/>
      <c r="L348" s="879"/>
      <c r="M348" s="879"/>
      <c r="N348" s="879"/>
    </row>
    <row r="349" spans="1:14" ht="47.25" outlineLevel="1" x14ac:dyDescent="0.25">
      <c r="A349" s="890" t="s">
        <v>1563</v>
      </c>
      <c r="B349" s="881" t="s">
        <v>1564</v>
      </c>
      <c r="C349" s="871" t="s">
        <v>1565</v>
      </c>
      <c r="D349" s="879"/>
      <c r="E349" s="879"/>
      <c r="F349" s="879"/>
      <c r="G349" s="879"/>
      <c r="H349" s="879"/>
      <c r="I349" s="879"/>
      <c r="J349" s="879"/>
      <c r="K349" s="879"/>
      <c r="L349" s="879"/>
      <c r="M349" s="879"/>
      <c r="N349" s="879"/>
    </row>
    <row r="350" spans="1:14" ht="78.75" outlineLevel="1" x14ac:dyDescent="0.25">
      <c r="A350" s="890" t="s">
        <v>1566</v>
      </c>
      <c r="B350" s="881" t="s">
        <v>1567</v>
      </c>
      <c r="C350" s="871" t="s">
        <v>1097</v>
      </c>
      <c r="D350" s="879"/>
      <c r="E350" s="879"/>
      <c r="F350" s="879"/>
      <c r="G350" s="879"/>
      <c r="H350" s="879"/>
      <c r="I350" s="879"/>
      <c r="J350" s="879"/>
      <c r="K350" s="879"/>
      <c r="L350" s="879"/>
      <c r="M350" s="879"/>
      <c r="N350" s="879"/>
    </row>
    <row r="351" spans="1:14" ht="31.5" x14ac:dyDescent="0.25">
      <c r="A351" s="883" t="s">
        <v>1568</v>
      </c>
      <c r="B351" s="879" t="s">
        <v>1569</v>
      </c>
      <c r="C351" s="871" t="s">
        <v>647</v>
      </c>
      <c r="D351" s="871" t="s">
        <v>1510</v>
      </c>
      <c r="E351" s="871" t="s">
        <v>1510</v>
      </c>
      <c r="F351" s="871" t="s">
        <v>1510</v>
      </c>
      <c r="G351" s="871" t="s">
        <v>1510</v>
      </c>
      <c r="H351" s="871" t="s">
        <v>1510</v>
      </c>
      <c r="I351" s="871" t="s">
        <v>1510</v>
      </c>
      <c r="J351" s="871" t="s">
        <v>1510</v>
      </c>
      <c r="K351" s="871" t="s">
        <v>1510</v>
      </c>
      <c r="L351" s="871" t="s">
        <v>1510</v>
      </c>
      <c r="M351" s="871" t="s">
        <v>1510</v>
      </c>
      <c r="N351" s="871" t="s">
        <v>1510</v>
      </c>
    </row>
    <row r="352" spans="1:14" ht="47.25" outlineLevel="1" x14ac:dyDescent="0.25">
      <c r="A352" s="890" t="s">
        <v>1570</v>
      </c>
      <c r="B352" s="881" t="s">
        <v>1571</v>
      </c>
      <c r="C352" s="871" t="s">
        <v>1522</v>
      </c>
      <c r="D352" s="879"/>
      <c r="E352" s="879"/>
      <c r="F352" s="879"/>
      <c r="G352" s="879"/>
      <c r="H352" s="879"/>
      <c r="I352" s="879"/>
      <c r="J352" s="879"/>
      <c r="K352" s="879"/>
      <c r="L352" s="879"/>
      <c r="M352" s="879"/>
      <c r="N352" s="879"/>
    </row>
    <row r="353" spans="1:14" ht="31.5" outlineLevel="1" x14ac:dyDescent="0.25">
      <c r="A353" s="890" t="s">
        <v>1572</v>
      </c>
      <c r="B353" s="881" t="s">
        <v>1573</v>
      </c>
      <c r="C353" s="871" t="s">
        <v>1515</v>
      </c>
      <c r="D353" s="879"/>
      <c r="E353" s="879"/>
      <c r="F353" s="879"/>
      <c r="G353" s="879"/>
      <c r="H353" s="879"/>
      <c r="I353" s="879"/>
      <c r="J353" s="879"/>
      <c r="K353" s="879"/>
      <c r="L353" s="879"/>
      <c r="M353" s="879"/>
      <c r="N353" s="879"/>
    </row>
    <row r="354" spans="1:14" ht="110.25" outlineLevel="1" x14ac:dyDescent="0.25">
      <c r="A354" s="890" t="s">
        <v>1574</v>
      </c>
      <c r="B354" s="881" t="s">
        <v>1575</v>
      </c>
      <c r="C354" s="871" t="s">
        <v>1097</v>
      </c>
      <c r="D354" s="879"/>
      <c r="E354" s="879"/>
      <c r="F354" s="879"/>
      <c r="G354" s="879"/>
      <c r="H354" s="879"/>
      <c r="I354" s="879"/>
      <c r="J354" s="879"/>
      <c r="K354" s="879"/>
      <c r="L354" s="879"/>
      <c r="M354" s="879"/>
      <c r="N354" s="879"/>
    </row>
    <row r="355" spans="1:14" ht="78.75" outlineLevel="1" x14ac:dyDescent="0.25">
      <c r="A355" s="890" t="s">
        <v>1576</v>
      </c>
      <c r="B355" s="881" t="s">
        <v>1577</v>
      </c>
      <c r="C355" s="871" t="s">
        <v>1097</v>
      </c>
      <c r="D355" s="879"/>
      <c r="E355" s="879"/>
      <c r="F355" s="879"/>
      <c r="G355" s="879"/>
      <c r="H355" s="879"/>
      <c r="I355" s="879"/>
      <c r="J355" s="879"/>
      <c r="K355" s="879"/>
      <c r="L355" s="879"/>
      <c r="M355" s="879"/>
      <c r="N355" s="879"/>
    </row>
    <row r="356" spans="1:14" ht="47.25" x14ac:dyDescent="0.25">
      <c r="A356" s="883" t="s">
        <v>1578</v>
      </c>
      <c r="B356" s="879" t="s">
        <v>1579</v>
      </c>
      <c r="C356" s="871" t="s">
        <v>647</v>
      </c>
      <c r="D356" s="871" t="s">
        <v>1510</v>
      </c>
      <c r="E356" s="871" t="s">
        <v>1510</v>
      </c>
      <c r="F356" s="871" t="s">
        <v>1510</v>
      </c>
      <c r="G356" s="871" t="s">
        <v>1510</v>
      </c>
      <c r="H356" s="871" t="s">
        <v>1510</v>
      </c>
      <c r="I356" s="871" t="s">
        <v>1510</v>
      </c>
      <c r="J356" s="871" t="s">
        <v>1510</v>
      </c>
      <c r="K356" s="871" t="s">
        <v>1510</v>
      </c>
      <c r="L356" s="871" t="s">
        <v>1510</v>
      </c>
      <c r="M356" s="871" t="s">
        <v>1510</v>
      </c>
      <c r="N356" s="871" t="s">
        <v>1510</v>
      </c>
    </row>
    <row r="357" spans="1:14" ht="47.25" outlineLevel="1" x14ac:dyDescent="0.25">
      <c r="A357" s="890" t="s">
        <v>1580</v>
      </c>
      <c r="B357" s="881" t="s">
        <v>1581</v>
      </c>
      <c r="C357" s="871" t="s">
        <v>342</v>
      </c>
      <c r="D357" s="879"/>
      <c r="E357" s="879"/>
      <c r="F357" s="879"/>
      <c r="G357" s="879"/>
      <c r="H357" s="879"/>
      <c r="I357" s="879"/>
      <c r="J357" s="879"/>
      <c r="K357" s="879"/>
      <c r="L357" s="879"/>
      <c r="M357" s="879"/>
      <c r="N357" s="879"/>
    </row>
    <row r="358" spans="1:14" ht="141.75" outlineLevel="1" x14ac:dyDescent="0.25">
      <c r="A358" s="890" t="s">
        <v>1582</v>
      </c>
      <c r="B358" s="882" t="s">
        <v>1583</v>
      </c>
      <c r="C358" s="871" t="s">
        <v>342</v>
      </c>
      <c r="D358" s="879"/>
      <c r="E358" s="879"/>
      <c r="F358" s="879"/>
      <c r="G358" s="879"/>
      <c r="H358" s="879"/>
      <c r="I358" s="879"/>
      <c r="J358" s="879"/>
      <c r="K358" s="879"/>
      <c r="L358" s="879"/>
      <c r="M358" s="879"/>
      <c r="N358" s="879"/>
    </row>
    <row r="359" spans="1:14" ht="141.75" outlineLevel="1" x14ac:dyDescent="0.25">
      <c r="A359" s="890" t="s">
        <v>1584</v>
      </c>
      <c r="B359" s="882" t="s">
        <v>1585</v>
      </c>
      <c r="C359" s="871" t="s">
        <v>342</v>
      </c>
      <c r="D359" s="879"/>
      <c r="E359" s="879"/>
      <c r="F359" s="879"/>
      <c r="G359" s="879"/>
      <c r="H359" s="879"/>
      <c r="I359" s="879"/>
      <c r="J359" s="879"/>
      <c r="K359" s="879"/>
      <c r="L359" s="879"/>
      <c r="M359" s="879"/>
      <c r="N359" s="879"/>
    </row>
    <row r="360" spans="1:14" ht="63" outlineLevel="1" x14ac:dyDescent="0.25">
      <c r="A360" s="890" t="s">
        <v>1586</v>
      </c>
      <c r="B360" s="882" t="s">
        <v>1587</v>
      </c>
      <c r="C360" s="871" t="s">
        <v>342</v>
      </c>
      <c r="D360" s="879"/>
      <c r="E360" s="879"/>
      <c r="F360" s="879"/>
      <c r="G360" s="879"/>
      <c r="H360" s="879"/>
      <c r="I360" s="879"/>
      <c r="J360" s="879"/>
      <c r="K360" s="879"/>
      <c r="L360" s="879"/>
      <c r="M360" s="879"/>
      <c r="N360" s="879"/>
    </row>
    <row r="361" spans="1:14" ht="47.25" outlineLevel="1" x14ac:dyDescent="0.25">
      <c r="A361" s="890" t="s">
        <v>1588</v>
      </c>
      <c r="B361" s="881" t="s">
        <v>1589</v>
      </c>
      <c r="C361" s="871" t="s">
        <v>1522</v>
      </c>
      <c r="D361" s="879"/>
      <c r="E361" s="879"/>
      <c r="F361" s="879"/>
      <c r="G361" s="879"/>
      <c r="H361" s="879"/>
      <c r="I361" s="879"/>
      <c r="J361" s="879"/>
      <c r="K361" s="879"/>
      <c r="L361" s="879"/>
      <c r="M361" s="879"/>
      <c r="N361" s="879"/>
    </row>
    <row r="362" spans="1:14" ht="110.25" outlineLevel="1" x14ac:dyDescent="0.25">
      <c r="A362" s="890" t="s">
        <v>1590</v>
      </c>
      <c r="B362" s="882" t="s">
        <v>1591</v>
      </c>
      <c r="C362" s="871" t="s">
        <v>1522</v>
      </c>
      <c r="D362" s="879"/>
      <c r="E362" s="879"/>
      <c r="F362" s="879"/>
      <c r="G362" s="879"/>
      <c r="H362" s="879"/>
      <c r="I362" s="879"/>
      <c r="J362" s="879"/>
      <c r="K362" s="879"/>
      <c r="L362" s="879"/>
      <c r="M362" s="879"/>
      <c r="N362" s="879"/>
    </row>
    <row r="363" spans="1:14" ht="47.25" outlineLevel="1" x14ac:dyDescent="0.25">
      <c r="A363" s="890" t="s">
        <v>1592</v>
      </c>
      <c r="B363" s="882" t="s">
        <v>1593</v>
      </c>
      <c r="C363" s="871" t="s">
        <v>1522</v>
      </c>
      <c r="D363" s="879"/>
      <c r="E363" s="879"/>
      <c r="F363" s="879"/>
      <c r="G363" s="879"/>
      <c r="H363" s="879"/>
      <c r="I363" s="879"/>
      <c r="J363" s="879"/>
      <c r="K363" s="879"/>
      <c r="L363" s="879"/>
      <c r="M363" s="879"/>
      <c r="N363" s="879"/>
    </row>
    <row r="364" spans="1:14" ht="63" outlineLevel="1" x14ac:dyDescent="0.25">
      <c r="A364" s="890" t="s">
        <v>1594</v>
      </c>
      <c r="B364" s="881" t="s">
        <v>1595</v>
      </c>
      <c r="C364" s="871" t="s">
        <v>1097</v>
      </c>
      <c r="D364" s="879"/>
      <c r="E364" s="879"/>
      <c r="F364" s="879"/>
      <c r="G364" s="879"/>
      <c r="H364" s="879"/>
      <c r="I364" s="879"/>
      <c r="J364" s="879"/>
      <c r="K364" s="879"/>
      <c r="L364" s="879"/>
      <c r="M364" s="879"/>
      <c r="N364" s="879"/>
    </row>
    <row r="365" spans="1:14" ht="47.25" outlineLevel="1" x14ac:dyDescent="0.25">
      <c r="A365" s="890" t="s">
        <v>1596</v>
      </c>
      <c r="B365" s="882" t="s">
        <v>1111</v>
      </c>
      <c r="C365" s="871" t="s">
        <v>1097</v>
      </c>
      <c r="D365" s="879"/>
      <c r="E365" s="879"/>
      <c r="F365" s="879"/>
      <c r="G365" s="879"/>
      <c r="H365" s="879"/>
      <c r="I365" s="879"/>
      <c r="J365" s="879"/>
      <c r="K365" s="879"/>
      <c r="L365" s="879"/>
      <c r="M365" s="879"/>
      <c r="N365" s="879"/>
    </row>
    <row r="366" spans="1:14" ht="31.5" outlineLevel="1" x14ac:dyDescent="0.25">
      <c r="A366" s="890" t="s">
        <v>1597</v>
      </c>
      <c r="B366" s="882" t="s">
        <v>1113</v>
      </c>
      <c r="C366" s="871" t="s">
        <v>1097</v>
      </c>
      <c r="D366" s="879"/>
      <c r="E366" s="879"/>
      <c r="F366" s="879"/>
      <c r="G366" s="879"/>
      <c r="H366" s="879"/>
      <c r="I366" s="879"/>
      <c r="J366" s="879"/>
      <c r="K366" s="879"/>
      <c r="L366" s="879"/>
      <c r="M366" s="879"/>
      <c r="N366" s="879"/>
    </row>
    <row r="367" spans="1:14" ht="31.5" x14ac:dyDescent="0.25">
      <c r="A367" s="883" t="s">
        <v>1598</v>
      </c>
      <c r="B367" s="879" t="s">
        <v>1599</v>
      </c>
      <c r="C367" s="871" t="s">
        <v>1600</v>
      </c>
      <c r="D367" s="895"/>
      <c r="E367" s="895"/>
      <c r="F367" s="879"/>
      <c r="G367" s="895"/>
      <c r="H367" s="879"/>
      <c r="I367" s="879"/>
      <c r="J367" s="879"/>
      <c r="K367" s="879"/>
      <c r="L367" s="879"/>
      <c r="M367" s="895"/>
      <c r="N367" s="879"/>
    </row>
    <row r="369" ht="51" customHeight="1" x14ac:dyDescent="0.25"/>
    <row r="372" ht="76.5" customHeight="1" x14ac:dyDescent="0.25"/>
  </sheetData>
  <mergeCells count="23">
    <mergeCell ref="A8:N8"/>
    <mergeCell ref="A6:N6"/>
    <mergeCell ref="L1:N1"/>
    <mergeCell ref="L2:N2"/>
    <mergeCell ref="L3:N3"/>
    <mergeCell ref="A5:N5"/>
    <mergeCell ref="A9:N9"/>
    <mergeCell ref="A11:N11"/>
    <mergeCell ref="A13:N13"/>
    <mergeCell ref="A14:N14"/>
    <mergeCell ref="A15:N15"/>
    <mergeCell ref="A22:N22"/>
    <mergeCell ref="A166:N166"/>
    <mergeCell ref="A318:N318"/>
    <mergeCell ref="A16:N16"/>
    <mergeCell ref="A18:N18"/>
    <mergeCell ref="A19:A20"/>
    <mergeCell ref="B19:B20"/>
    <mergeCell ref="C19:C20"/>
    <mergeCell ref="G19:H19"/>
    <mergeCell ref="I19:J19"/>
    <mergeCell ref="K19:L19"/>
    <mergeCell ref="M19:N19"/>
  </mergeCells>
  <conditionalFormatting sqref="A11 A10:AX10 A12:AX12 A5 A8:A9 O5:AX5 O8:AX8 A13:A14 O13:AX13">
    <cfRule type="containsText" dxfId="9" priority="3" operator="containsText" text="Наименование инвестиционного проекта">
      <formula>NOT(ISERROR(SEARCH("Наименование инвестиционного проекта",A5)))</formula>
    </cfRule>
  </conditionalFormatting>
  <conditionalFormatting sqref="A9 A11 A10:AX10 A12:AX12 A13:A14 O13:AX13">
    <cfRule type="cellIs" dxfId="8" priority="2" operator="equal">
      <formula>0</formula>
    </cfRule>
  </conditionalFormatting>
  <conditionalFormatting sqref="A6:A7">
    <cfRule type="containsText" dxfId="7" priority="1" operator="containsText" text="Наименование инвестиционного проекта">
      <formula>NOT(ISERROR(SEARCH("Наименование инвестиционного проекта",A6)))</formula>
    </cfRule>
  </conditionalFormatting>
  <pageMargins left="0.55000000000000004" right="0.19" top="0.26" bottom="0.25" header="0.17" footer="0.16"/>
  <pageSetup paperSize="9" scale="63"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9" tint="0.39997558519241921"/>
  </sheetPr>
  <dimension ref="A1:P83"/>
  <sheetViews>
    <sheetView workbookViewId="0">
      <pane xSplit="3" ySplit="4" topLeftCell="D5" activePane="bottomRight" state="frozen"/>
      <selection activeCell="B5" sqref="B5:H5"/>
      <selection pane="topRight" activeCell="B5" sqref="B5:H5"/>
      <selection pane="bottomLeft" activeCell="B5" sqref="B5:H5"/>
      <selection pane="bottomRight" activeCell="B5" sqref="B5:H5"/>
    </sheetView>
  </sheetViews>
  <sheetFormatPr defaultRowHeight="15.75" x14ac:dyDescent="0.25"/>
  <cols>
    <col min="1" max="1" width="13.85546875" style="897" customWidth="1"/>
    <col min="2" max="2" width="38" style="897" customWidth="1"/>
    <col min="3" max="3" width="13.140625" style="897" customWidth="1"/>
    <col min="4" max="4" width="13.5703125" style="897" bestFit="1" customWidth="1"/>
    <col min="5" max="6" width="13.140625" style="897" bestFit="1" customWidth="1"/>
    <col min="7" max="7" width="14.85546875" style="897" customWidth="1"/>
    <col min="8" max="8" width="18.5703125" style="897" customWidth="1"/>
    <col min="9" max="9" width="17.42578125" style="897" customWidth="1"/>
    <col min="10" max="10" width="16.7109375" style="897" customWidth="1"/>
    <col min="11" max="11" width="14.28515625" style="897" customWidth="1"/>
    <col min="12" max="12" width="16.140625" style="897" customWidth="1"/>
    <col min="13" max="13" width="15.140625" style="897" customWidth="1"/>
    <col min="14" max="14" width="17.7109375" style="897" customWidth="1"/>
    <col min="15" max="15" width="9.140625" style="897"/>
    <col min="16" max="16" width="9.140625" style="896"/>
  </cols>
  <sheetData>
    <row r="1" spans="1:14" x14ac:dyDescent="0.25">
      <c r="A1" s="1393" t="s">
        <v>1675</v>
      </c>
      <c r="B1" s="1393"/>
      <c r="C1" s="1393"/>
      <c r="D1" s="1393"/>
      <c r="E1" s="1393"/>
      <c r="F1" s="1393"/>
      <c r="G1" s="1393"/>
      <c r="H1" s="1393"/>
      <c r="I1" s="1393"/>
      <c r="J1" s="1393"/>
      <c r="K1" s="1393"/>
      <c r="L1" s="1393"/>
      <c r="M1" s="1393"/>
      <c r="N1" s="1393"/>
    </row>
    <row r="2" spans="1:14" ht="31.5" customHeight="1" x14ac:dyDescent="0.25">
      <c r="A2" s="1394" t="s">
        <v>1674</v>
      </c>
      <c r="B2" s="1393" t="s">
        <v>1086</v>
      </c>
      <c r="C2" s="1393" t="s">
        <v>1087</v>
      </c>
      <c r="D2" s="909" t="s">
        <v>1088</v>
      </c>
      <c r="E2" s="909" t="s">
        <v>1089</v>
      </c>
      <c r="F2" s="909" t="s">
        <v>1090</v>
      </c>
      <c r="G2" s="1393" t="s">
        <v>297</v>
      </c>
      <c r="H2" s="1393"/>
      <c r="I2" s="1393" t="s">
        <v>298</v>
      </c>
      <c r="J2" s="1393"/>
      <c r="K2" s="1393" t="s">
        <v>299</v>
      </c>
      <c r="L2" s="1393"/>
      <c r="M2" s="1393" t="s">
        <v>334</v>
      </c>
      <c r="N2" s="1393"/>
    </row>
    <row r="3" spans="1:14" ht="78.75" x14ac:dyDescent="0.25">
      <c r="A3" s="1394"/>
      <c r="B3" s="1393"/>
      <c r="C3" s="1393"/>
      <c r="D3" s="909" t="s">
        <v>210</v>
      </c>
      <c r="E3" s="909" t="s">
        <v>210</v>
      </c>
      <c r="F3" s="909" t="s">
        <v>1091</v>
      </c>
      <c r="G3" s="909" t="s">
        <v>1092</v>
      </c>
      <c r="H3" s="909" t="s">
        <v>1093</v>
      </c>
      <c r="I3" s="909" t="s">
        <v>1092</v>
      </c>
      <c r="J3" s="909" t="s">
        <v>43</v>
      </c>
      <c r="K3" s="909" t="s">
        <v>1092</v>
      </c>
      <c r="L3" s="909" t="s">
        <v>43</v>
      </c>
      <c r="M3" s="909" t="s">
        <v>1092</v>
      </c>
      <c r="N3" s="909" t="s">
        <v>43</v>
      </c>
    </row>
    <row r="4" spans="1:14" x14ac:dyDescent="0.25">
      <c r="A4" s="910">
        <v>1</v>
      </c>
      <c r="B4" s="909">
        <v>2</v>
      </c>
      <c r="C4" s="909">
        <v>3</v>
      </c>
      <c r="D4" s="909">
        <v>4</v>
      </c>
      <c r="E4" s="909">
        <v>5</v>
      </c>
      <c r="F4" s="909">
        <v>6</v>
      </c>
      <c r="G4" s="909">
        <v>7</v>
      </c>
      <c r="H4" s="909">
        <v>8</v>
      </c>
      <c r="I4" s="909">
        <v>9</v>
      </c>
      <c r="J4" s="909">
        <v>10</v>
      </c>
      <c r="K4" s="909">
        <v>11</v>
      </c>
      <c r="L4" s="909">
        <v>12</v>
      </c>
      <c r="M4" s="909">
        <v>13</v>
      </c>
      <c r="N4" s="909">
        <v>14</v>
      </c>
    </row>
    <row r="5" spans="1:14" ht="31.5" customHeight="1" x14ac:dyDescent="0.25">
      <c r="A5" s="1392" t="s">
        <v>1673</v>
      </c>
      <c r="B5" s="1392"/>
      <c r="C5" s="899" t="s">
        <v>1097</v>
      </c>
      <c r="D5" s="907">
        <f>D6</f>
        <v>26.647181880000002</v>
      </c>
      <c r="E5" s="907">
        <f>E6</f>
        <v>50.462192250000001</v>
      </c>
      <c r="F5" s="907">
        <f>F6</f>
        <v>78.450783549999997</v>
      </c>
      <c r="G5" s="907">
        <f>G6</f>
        <v>89.38600000000001</v>
      </c>
      <c r="H5" s="907"/>
      <c r="I5" s="907">
        <f>I6</f>
        <v>95.313999999999993</v>
      </c>
      <c r="J5" s="907"/>
      <c r="K5" s="907">
        <f>K6</f>
        <v>91.432000000000002</v>
      </c>
      <c r="L5" s="907"/>
      <c r="M5" s="907">
        <f>M6</f>
        <v>276.13200000000001</v>
      </c>
      <c r="N5" s="898"/>
    </row>
    <row r="6" spans="1:14" ht="31.5" x14ac:dyDescent="0.25">
      <c r="A6" s="903" t="s">
        <v>1095</v>
      </c>
      <c r="B6" s="904" t="s">
        <v>1672</v>
      </c>
      <c r="C6" s="899" t="s">
        <v>1097</v>
      </c>
      <c r="D6" s="907">
        <f>D7+D31</f>
        <v>26.647181880000002</v>
      </c>
      <c r="E6" s="907">
        <f>E7+E31</f>
        <v>50.462192250000001</v>
      </c>
      <c r="F6" s="907">
        <f>F7+F31</f>
        <v>78.450783549999997</v>
      </c>
      <c r="G6" s="907">
        <f>G7+G31</f>
        <v>89.38600000000001</v>
      </c>
      <c r="H6" s="907"/>
      <c r="I6" s="907">
        <f>I7+I31</f>
        <v>95.313999999999993</v>
      </c>
      <c r="J6" s="907"/>
      <c r="K6" s="907">
        <f>K7+K31</f>
        <v>91.432000000000002</v>
      </c>
      <c r="L6" s="907"/>
      <c r="M6" s="907">
        <f>M7+M31</f>
        <v>276.13200000000001</v>
      </c>
      <c r="N6" s="898"/>
    </row>
    <row r="7" spans="1:14" ht="31.5" x14ac:dyDescent="0.25">
      <c r="A7" s="901" t="s">
        <v>108</v>
      </c>
      <c r="B7" s="902" t="s">
        <v>1671</v>
      </c>
      <c r="C7" s="899" t="s">
        <v>1097</v>
      </c>
      <c r="D7" s="898"/>
      <c r="E7" s="898"/>
      <c r="F7" s="898"/>
      <c r="G7" s="898"/>
      <c r="H7" s="898"/>
      <c r="I7" s="898"/>
      <c r="J7" s="898"/>
      <c r="K7" s="898"/>
      <c r="L7" s="898"/>
      <c r="M7" s="898"/>
      <c r="N7" s="898"/>
    </row>
    <row r="8" spans="1:14" ht="46.5" customHeight="1" x14ac:dyDescent="0.25">
      <c r="A8" s="901" t="s">
        <v>110</v>
      </c>
      <c r="B8" s="900" t="s">
        <v>1670</v>
      </c>
      <c r="C8" s="899" t="s">
        <v>1097</v>
      </c>
      <c r="D8" s="898"/>
      <c r="E8" s="898"/>
      <c r="F8" s="898"/>
      <c r="G8" s="898"/>
      <c r="H8" s="898"/>
      <c r="I8" s="898"/>
      <c r="J8" s="898"/>
      <c r="K8" s="898"/>
      <c r="L8" s="898"/>
      <c r="M8" s="898"/>
      <c r="N8" s="898"/>
    </row>
    <row r="9" spans="1:14" ht="47.25" x14ac:dyDescent="0.25">
      <c r="A9" s="903" t="s">
        <v>112</v>
      </c>
      <c r="B9" s="905" t="s">
        <v>1669</v>
      </c>
      <c r="C9" s="899" t="s">
        <v>1097</v>
      </c>
      <c r="D9" s="898"/>
      <c r="E9" s="898"/>
      <c r="F9" s="898"/>
      <c r="G9" s="898"/>
      <c r="H9" s="898"/>
      <c r="I9" s="898"/>
      <c r="J9" s="898"/>
      <c r="K9" s="898"/>
      <c r="L9" s="898"/>
      <c r="M9" s="898"/>
      <c r="N9" s="898"/>
    </row>
    <row r="10" spans="1:14" ht="78.75" x14ac:dyDescent="0.25">
      <c r="A10" s="903" t="s">
        <v>1668</v>
      </c>
      <c r="B10" s="906" t="s">
        <v>1099</v>
      </c>
      <c r="C10" s="899" t="s">
        <v>1097</v>
      </c>
      <c r="D10" s="898"/>
      <c r="E10" s="898"/>
      <c r="F10" s="898"/>
      <c r="G10" s="898"/>
      <c r="H10" s="898"/>
      <c r="I10" s="898"/>
      <c r="J10" s="898"/>
      <c r="K10" s="898"/>
      <c r="L10" s="898"/>
      <c r="M10" s="898"/>
      <c r="N10" s="898"/>
    </row>
    <row r="11" spans="1:14" ht="78.75" x14ac:dyDescent="0.25">
      <c r="A11" s="903" t="s">
        <v>1667</v>
      </c>
      <c r="B11" s="906" t="s">
        <v>1100</v>
      </c>
      <c r="C11" s="899" t="s">
        <v>1097</v>
      </c>
      <c r="D11" s="898"/>
      <c r="E11" s="898"/>
      <c r="F11" s="898"/>
      <c r="G11" s="898"/>
      <c r="H11" s="898"/>
      <c r="I11" s="898"/>
      <c r="J11" s="898"/>
      <c r="K11" s="898"/>
      <c r="L11" s="898"/>
      <c r="M11" s="898"/>
      <c r="N11" s="898"/>
    </row>
    <row r="12" spans="1:14" ht="78.75" x14ac:dyDescent="0.25">
      <c r="A12" s="903" t="s">
        <v>1666</v>
      </c>
      <c r="B12" s="906" t="s">
        <v>1101</v>
      </c>
      <c r="C12" s="899" t="s">
        <v>1097</v>
      </c>
      <c r="D12" s="898"/>
      <c r="E12" s="898"/>
      <c r="F12" s="898"/>
      <c r="G12" s="898"/>
      <c r="H12" s="898"/>
      <c r="I12" s="898"/>
      <c r="J12" s="898"/>
      <c r="K12" s="898"/>
      <c r="L12" s="898"/>
      <c r="M12" s="898"/>
      <c r="N12" s="898"/>
    </row>
    <row r="13" spans="1:14" ht="47.25" x14ac:dyDescent="0.25">
      <c r="A13" s="903" t="s">
        <v>114</v>
      </c>
      <c r="B13" s="905" t="s">
        <v>1665</v>
      </c>
      <c r="C13" s="899" t="s">
        <v>1097</v>
      </c>
      <c r="D13" s="898"/>
      <c r="E13" s="898"/>
      <c r="F13" s="898"/>
      <c r="G13" s="898"/>
      <c r="H13" s="898"/>
      <c r="I13" s="898"/>
      <c r="J13" s="898"/>
      <c r="K13" s="898"/>
      <c r="L13" s="898"/>
      <c r="M13" s="898"/>
      <c r="N13" s="898"/>
    </row>
    <row r="14" spans="1:14" ht="31.5" x14ac:dyDescent="0.25">
      <c r="A14" s="903" t="s">
        <v>116</v>
      </c>
      <c r="B14" s="905" t="s">
        <v>1664</v>
      </c>
      <c r="C14" s="899" t="s">
        <v>1097</v>
      </c>
      <c r="D14" s="898"/>
      <c r="E14" s="898"/>
      <c r="F14" s="898"/>
      <c r="G14" s="898"/>
      <c r="H14" s="898"/>
      <c r="I14" s="898"/>
      <c r="J14" s="898"/>
      <c r="K14" s="898"/>
      <c r="L14" s="898"/>
      <c r="M14" s="898"/>
      <c r="N14" s="898"/>
    </row>
    <row r="15" spans="1:14" ht="47.25" x14ac:dyDescent="0.25">
      <c r="A15" s="903" t="s">
        <v>873</v>
      </c>
      <c r="B15" s="905" t="s">
        <v>1663</v>
      </c>
      <c r="C15" s="899" t="s">
        <v>1097</v>
      </c>
      <c r="D15" s="898"/>
      <c r="E15" s="898"/>
      <c r="F15" s="898"/>
      <c r="G15" s="898"/>
      <c r="H15" s="898"/>
      <c r="I15" s="898"/>
      <c r="J15" s="898"/>
      <c r="K15" s="898"/>
      <c r="L15" s="898"/>
      <c r="M15" s="898"/>
      <c r="N15" s="898"/>
    </row>
    <row r="16" spans="1:14" ht="31.5" x14ac:dyDescent="0.25">
      <c r="A16" s="903" t="s">
        <v>1662</v>
      </c>
      <c r="B16" s="905" t="s">
        <v>1661</v>
      </c>
      <c r="C16" s="899" t="s">
        <v>1097</v>
      </c>
      <c r="D16" s="898"/>
      <c r="E16" s="898"/>
      <c r="F16" s="898"/>
      <c r="G16" s="898"/>
      <c r="H16" s="898"/>
      <c r="I16" s="898"/>
      <c r="J16" s="898"/>
      <c r="K16" s="898"/>
      <c r="L16" s="898"/>
      <c r="M16" s="898"/>
      <c r="N16" s="898"/>
    </row>
    <row r="17" spans="1:14" ht="78.75" x14ac:dyDescent="0.25">
      <c r="A17" s="903" t="s">
        <v>1660</v>
      </c>
      <c r="B17" s="906" t="s">
        <v>1659</v>
      </c>
      <c r="C17" s="899" t="s">
        <v>1097</v>
      </c>
      <c r="D17" s="898"/>
      <c r="E17" s="898"/>
      <c r="F17" s="898"/>
      <c r="G17" s="898"/>
      <c r="H17" s="898"/>
      <c r="I17" s="898"/>
      <c r="J17" s="898"/>
      <c r="K17" s="898"/>
      <c r="L17" s="898"/>
      <c r="M17" s="898"/>
      <c r="N17" s="898"/>
    </row>
    <row r="18" spans="1:14" ht="47.25" x14ac:dyDescent="0.25">
      <c r="A18" s="903" t="s">
        <v>1658</v>
      </c>
      <c r="B18" s="908" t="s">
        <v>1654</v>
      </c>
      <c r="C18" s="899" t="s">
        <v>1097</v>
      </c>
      <c r="D18" s="898"/>
      <c r="E18" s="898"/>
      <c r="F18" s="898"/>
      <c r="G18" s="898"/>
      <c r="H18" s="898"/>
      <c r="I18" s="898"/>
      <c r="J18" s="898"/>
      <c r="K18" s="898"/>
      <c r="L18" s="898"/>
      <c r="M18" s="898"/>
      <c r="N18" s="898"/>
    </row>
    <row r="19" spans="1:14" ht="47.25" x14ac:dyDescent="0.25">
      <c r="A19" s="903" t="s">
        <v>1657</v>
      </c>
      <c r="B19" s="906" t="s">
        <v>1656</v>
      </c>
      <c r="C19" s="899" t="s">
        <v>1097</v>
      </c>
      <c r="D19" s="898"/>
      <c r="E19" s="898"/>
      <c r="F19" s="898"/>
      <c r="G19" s="898"/>
      <c r="H19" s="898"/>
      <c r="I19" s="898"/>
      <c r="J19" s="898"/>
      <c r="K19" s="898"/>
      <c r="L19" s="898"/>
      <c r="M19" s="898"/>
      <c r="N19" s="898"/>
    </row>
    <row r="20" spans="1:14" ht="47.25" x14ac:dyDescent="0.25">
      <c r="A20" s="903" t="s">
        <v>1655</v>
      </c>
      <c r="B20" s="908" t="s">
        <v>1654</v>
      </c>
      <c r="C20" s="899" t="s">
        <v>1097</v>
      </c>
      <c r="D20" s="898"/>
      <c r="E20" s="898"/>
      <c r="F20" s="898"/>
      <c r="G20" s="898"/>
      <c r="H20" s="898"/>
      <c r="I20" s="898"/>
      <c r="J20" s="898"/>
      <c r="K20" s="898"/>
      <c r="L20" s="898"/>
      <c r="M20" s="898"/>
      <c r="N20" s="898"/>
    </row>
    <row r="21" spans="1:14" ht="31.5" x14ac:dyDescent="0.25">
      <c r="A21" s="903" t="s">
        <v>1653</v>
      </c>
      <c r="B21" s="905" t="s">
        <v>1652</v>
      </c>
      <c r="C21" s="899" t="s">
        <v>1097</v>
      </c>
      <c r="D21" s="898"/>
      <c r="E21" s="898"/>
      <c r="F21" s="898"/>
      <c r="G21" s="898"/>
      <c r="H21" s="898"/>
      <c r="I21" s="898"/>
      <c r="J21" s="898"/>
      <c r="K21" s="898"/>
      <c r="L21" s="898"/>
      <c r="M21" s="898"/>
      <c r="N21" s="898"/>
    </row>
    <row r="22" spans="1:14" ht="31.5" x14ac:dyDescent="0.25">
      <c r="A22" s="903" t="s">
        <v>1651</v>
      </c>
      <c r="B22" s="905" t="s">
        <v>1438</v>
      </c>
      <c r="C22" s="899" t="s">
        <v>1097</v>
      </c>
      <c r="D22" s="898"/>
      <c r="E22" s="898"/>
      <c r="F22" s="898"/>
      <c r="G22" s="898"/>
      <c r="H22" s="898"/>
      <c r="I22" s="898"/>
      <c r="J22" s="898"/>
      <c r="K22" s="898"/>
      <c r="L22" s="898"/>
      <c r="M22" s="898"/>
      <c r="N22" s="898"/>
    </row>
    <row r="23" spans="1:14" ht="78.75" x14ac:dyDescent="0.25">
      <c r="A23" s="903" t="s">
        <v>1650</v>
      </c>
      <c r="B23" s="905" t="s">
        <v>1649</v>
      </c>
      <c r="C23" s="899" t="s">
        <v>1097</v>
      </c>
      <c r="D23" s="898"/>
      <c r="E23" s="898"/>
      <c r="F23" s="898"/>
      <c r="G23" s="898"/>
      <c r="H23" s="898"/>
      <c r="I23" s="898"/>
      <c r="J23" s="898"/>
      <c r="K23" s="898"/>
      <c r="L23" s="898"/>
      <c r="M23" s="898"/>
      <c r="N23" s="898"/>
    </row>
    <row r="24" spans="1:14" ht="47.25" x14ac:dyDescent="0.25">
      <c r="A24" s="903" t="s">
        <v>1648</v>
      </c>
      <c r="B24" s="906" t="s">
        <v>1111</v>
      </c>
      <c r="C24" s="899" t="s">
        <v>1097</v>
      </c>
      <c r="D24" s="898"/>
      <c r="E24" s="898"/>
      <c r="F24" s="898"/>
      <c r="G24" s="898"/>
      <c r="H24" s="898"/>
      <c r="I24" s="898"/>
      <c r="J24" s="898"/>
      <c r="K24" s="898"/>
      <c r="L24" s="898"/>
      <c r="M24" s="898"/>
      <c r="N24" s="898"/>
    </row>
    <row r="25" spans="1:14" ht="15" customHeight="1" x14ac:dyDescent="0.25">
      <c r="A25" s="903" t="s">
        <v>1647</v>
      </c>
      <c r="B25" s="906" t="s">
        <v>1113</v>
      </c>
      <c r="C25" s="899" t="s">
        <v>1097</v>
      </c>
      <c r="D25" s="898"/>
      <c r="E25" s="898"/>
      <c r="F25" s="898"/>
      <c r="G25" s="898"/>
      <c r="H25" s="898"/>
      <c r="I25" s="898"/>
      <c r="J25" s="898"/>
      <c r="K25" s="898"/>
      <c r="L25" s="898"/>
      <c r="M25" s="898"/>
      <c r="N25" s="898"/>
    </row>
    <row r="26" spans="1:14" ht="78.75" x14ac:dyDescent="0.25">
      <c r="A26" s="901" t="s">
        <v>118</v>
      </c>
      <c r="B26" s="900" t="s">
        <v>1646</v>
      </c>
      <c r="C26" s="899" t="s">
        <v>1097</v>
      </c>
      <c r="D26" s="898"/>
      <c r="E26" s="898"/>
      <c r="F26" s="898"/>
      <c r="G26" s="898"/>
      <c r="H26" s="898"/>
      <c r="I26" s="898"/>
      <c r="J26" s="898"/>
      <c r="K26" s="898"/>
      <c r="L26" s="898"/>
      <c r="M26" s="898"/>
      <c r="N26" s="898"/>
    </row>
    <row r="27" spans="1:14" ht="78.75" x14ac:dyDescent="0.25">
      <c r="A27" s="903" t="s">
        <v>120</v>
      </c>
      <c r="B27" s="905" t="s">
        <v>1099</v>
      </c>
      <c r="C27" s="899" t="s">
        <v>1097</v>
      </c>
      <c r="D27" s="898"/>
      <c r="E27" s="898"/>
      <c r="F27" s="898"/>
      <c r="G27" s="898"/>
      <c r="H27" s="898"/>
      <c r="I27" s="898"/>
      <c r="J27" s="898"/>
      <c r="K27" s="898"/>
      <c r="L27" s="898"/>
      <c r="M27" s="898"/>
      <c r="N27" s="898"/>
    </row>
    <row r="28" spans="1:14" ht="78.75" x14ac:dyDescent="0.25">
      <c r="A28" s="903" t="s">
        <v>122</v>
      </c>
      <c r="B28" s="905" t="s">
        <v>1100</v>
      </c>
      <c r="C28" s="899" t="s">
        <v>1097</v>
      </c>
      <c r="D28" s="898"/>
      <c r="E28" s="898"/>
      <c r="F28" s="898"/>
      <c r="G28" s="898"/>
      <c r="H28" s="898"/>
      <c r="I28" s="898"/>
      <c r="J28" s="898"/>
      <c r="K28" s="898"/>
      <c r="L28" s="898"/>
      <c r="M28" s="898"/>
      <c r="N28" s="898"/>
    </row>
    <row r="29" spans="1:14" ht="78.75" x14ac:dyDescent="0.25">
      <c r="A29" s="903" t="s">
        <v>876</v>
      </c>
      <c r="B29" s="905" t="s">
        <v>1101</v>
      </c>
      <c r="C29" s="899" t="s">
        <v>1097</v>
      </c>
      <c r="D29" s="898"/>
      <c r="E29" s="898"/>
      <c r="F29" s="898"/>
      <c r="G29" s="898"/>
      <c r="H29" s="898"/>
      <c r="I29" s="898"/>
      <c r="J29" s="898"/>
      <c r="K29" s="898"/>
      <c r="L29" s="898"/>
      <c r="M29" s="898"/>
      <c r="N29" s="898"/>
    </row>
    <row r="30" spans="1:14" x14ac:dyDescent="0.25">
      <c r="A30" s="901" t="s">
        <v>124</v>
      </c>
      <c r="B30" s="900" t="s">
        <v>1645</v>
      </c>
      <c r="C30" s="899" t="s">
        <v>1097</v>
      </c>
      <c r="D30" s="898"/>
      <c r="E30" s="898"/>
      <c r="F30" s="898"/>
      <c r="G30" s="898"/>
      <c r="H30" s="898"/>
      <c r="I30" s="898"/>
      <c r="J30" s="898"/>
      <c r="K30" s="898"/>
      <c r="L30" s="898"/>
      <c r="M30" s="898"/>
      <c r="N30" s="898"/>
    </row>
    <row r="31" spans="1:14" ht="31.5" x14ac:dyDescent="0.25">
      <c r="A31" s="901" t="s">
        <v>130</v>
      </c>
      <c r="B31" s="902" t="s">
        <v>1644</v>
      </c>
      <c r="C31" s="899" t="s">
        <v>1097</v>
      </c>
      <c r="D31" s="907">
        <f t="shared" ref="D31:N31" si="0">D32</f>
        <v>26.647181880000002</v>
      </c>
      <c r="E31" s="907">
        <f t="shared" si="0"/>
        <v>50.462192250000001</v>
      </c>
      <c r="F31" s="907">
        <f t="shared" si="0"/>
        <v>78.450783549999997</v>
      </c>
      <c r="G31" s="907">
        <f t="shared" si="0"/>
        <v>89.38600000000001</v>
      </c>
      <c r="H31" s="907">
        <f t="shared" si="0"/>
        <v>0</v>
      </c>
      <c r="I31" s="907">
        <f t="shared" si="0"/>
        <v>95.313999999999993</v>
      </c>
      <c r="J31" s="907">
        <f t="shared" si="0"/>
        <v>0</v>
      </c>
      <c r="K31" s="907">
        <f t="shared" si="0"/>
        <v>91.432000000000002</v>
      </c>
      <c r="L31" s="907">
        <f t="shared" si="0"/>
        <v>0</v>
      </c>
      <c r="M31" s="907">
        <f t="shared" si="0"/>
        <v>276.13200000000001</v>
      </c>
      <c r="N31" s="907">
        <f t="shared" si="0"/>
        <v>0</v>
      </c>
    </row>
    <row r="32" spans="1:14" ht="47.25" x14ac:dyDescent="0.25">
      <c r="A32" s="901" t="s">
        <v>132</v>
      </c>
      <c r="B32" s="900" t="s">
        <v>1643</v>
      </c>
      <c r="C32" s="899" t="s">
        <v>1097</v>
      </c>
      <c r="D32" s="907">
        <f t="shared" ref="D32:N32" si="1">D36+D38</f>
        <v>26.647181880000002</v>
      </c>
      <c r="E32" s="907">
        <f t="shared" si="1"/>
        <v>50.462192250000001</v>
      </c>
      <c r="F32" s="907">
        <f t="shared" si="1"/>
        <v>78.450783549999997</v>
      </c>
      <c r="G32" s="907">
        <f t="shared" si="1"/>
        <v>89.38600000000001</v>
      </c>
      <c r="H32" s="907">
        <f t="shared" si="1"/>
        <v>0</v>
      </c>
      <c r="I32" s="907">
        <f t="shared" si="1"/>
        <v>95.313999999999993</v>
      </c>
      <c r="J32" s="907">
        <f t="shared" si="1"/>
        <v>0</v>
      </c>
      <c r="K32" s="907">
        <f t="shared" si="1"/>
        <v>91.432000000000002</v>
      </c>
      <c r="L32" s="907">
        <f t="shared" si="1"/>
        <v>0</v>
      </c>
      <c r="M32" s="907">
        <f t="shared" si="1"/>
        <v>276.13200000000001</v>
      </c>
      <c r="N32" s="907">
        <f t="shared" si="1"/>
        <v>0</v>
      </c>
    </row>
    <row r="33" spans="1:14" ht="30.75" customHeight="1" x14ac:dyDescent="0.25">
      <c r="A33" s="903" t="s">
        <v>134</v>
      </c>
      <c r="B33" s="905" t="s">
        <v>1634</v>
      </c>
      <c r="C33" s="899" t="s">
        <v>1097</v>
      </c>
      <c r="D33" s="898"/>
      <c r="E33" s="898"/>
      <c r="F33" s="898"/>
      <c r="G33" s="898"/>
      <c r="H33" s="898"/>
      <c r="I33" s="898"/>
      <c r="J33" s="898"/>
      <c r="K33" s="898"/>
      <c r="L33" s="898"/>
      <c r="M33" s="898"/>
      <c r="N33" s="898"/>
    </row>
    <row r="34" spans="1:14" ht="78.75" x14ac:dyDescent="0.25">
      <c r="A34" s="903" t="s">
        <v>136</v>
      </c>
      <c r="B34" s="905" t="s">
        <v>1099</v>
      </c>
      <c r="C34" s="899" t="s">
        <v>1097</v>
      </c>
      <c r="D34" s="898"/>
      <c r="E34" s="898"/>
      <c r="F34" s="898"/>
      <c r="G34" s="898"/>
      <c r="H34" s="898"/>
      <c r="I34" s="898"/>
      <c r="J34" s="898"/>
      <c r="K34" s="898"/>
      <c r="L34" s="898"/>
      <c r="M34" s="898"/>
      <c r="N34" s="898"/>
    </row>
    <row r="35" spans="1:14" ht="78.75" x14ac:dyDescent="0.25">
      <c r="A35" s="903" t="s">
        <v>192</v>
      </c>
      <c r="B35" s="905" t="s">
        <v>1100</v>
      </c>
      <c r="C35" s="899" t="s">
        <v>1097</v>
      </c>
      <c r="D35" s="898"/>
      <c r="E35" s="898"/>
      <c r="F35" s="898"/>
      <c r="G35" s="898"/>
      <c r="H35" s="898"/>
      <c r="I35" s="898"/>
      <c r="J35" s="898"/>
      <c r="K35" s="898"/>
      <c r="L35" s="898"/>
      <c r="M35" s="898"/>
      <c r="N35" s="898"/>
    </row>
    <row r="36" spans="1:14" ht="78.75" x14ac:dyDescent="0.25">
      <c r="A36" s="903" t="s">
        <v>1642</v>
      </c>
      <c r="B36" s="905" t="s">
        <v>1101</v>
      </c>
      <c r="C36" s="899" t="s">
        <v>1097</v>
      </c>
      <c r="D36" s="907">
        <f>'[20]Форма 1'!D211</f>
        <v>26.647181880000002</v>
      </c>
      <c r="E36" s="907">
        <f>'[20]Форма 1'!E211</f>
        <v>50.462192250000001</v>
      </c>
      <c r="F36" s="907">
        <f>'[20]Форма 1'!F211</f>
        <v>78.450783549999997</v>
      </c>
      <c r="G36" s="907">
        <v>30.342000000000002</v>
      </c>
      <c r="H36" s="907"/>
      <c r="I36" s="907">
        <v>57.113999999999997</v>
      </c>
      <c r="J36" s="907"/>
      <c r="K36" s="907">
        <v>56.914000000000001</v>
      </c>
      <c r="L36" s="898"/>
      <c r="M36" s="907">
        <f>G36+I36+K36</f>
        <v>144.37</v>
      </c>
      <c r="N36" s="898"/>
    </row>
    <row r="37" spans="1:14" ht="47.25" x14ac:dyDescent="0.25">
      <c r="A37" s="903" t="s">
        <v>139</v>
      </c>
      <c r="B37" s="905" t="s">
        <v>1423</v>
      </c>
      <c r="C37" s="899" t="s">
        <v>1097</v>
      </c>
      <c r="D37" s="898"/>
      <c r="E37" s="898"/>
      <c r="F37" s="898"/>
      <c r="G37" s="898"/>
      <c r="H37" s="898"/>
      <c r="I37" s="898"/>
      <c r="J37" s="898"/>
      <c r="K37" s="898"/>
      <c r="L37" s="898"/>
      <c r="M37" s="898"/>
      <c r="N37" s="898"/>
    </row>
    <row r="38" spans="1:14" ht="31.5" x14ac:dyDescent="0.25">
      <c r="A38" s="903" t="s">
        <v>905</v>
      </c>
      <c r="B38" s="905" t="s">
        <v>1426</v>
      </c>
      <c r="C38" s="899" t="s">
        <v>1097</v>
      </c>
      <c r="D38" s="898"/>
      <c r="E38" s="898"/>
      <c r="F38" s="898"/>
      <c r="G38" s="898">
        <v>59.044000000000004</v>
      </c>
      <c r="H38" s="898"/>
      <c r="I38" s="898">
        <v>38.200000000000003</v>
      </c>
      <c r="J38" s="898"/>
      <c r="K38" s="898">
        <v>34.518000000000001</v>
      </c>
      <c r="L38" s="898"/>
      <c r="M38" s="898">
        <f>G38+I38+K38</f>
        <v>131.762</v>
      </c>
      <c r="N38" s="898"/>
    </row>
    <row r="39" spans="1:14" ht="47.25" x14ac:dyDescent="0.25">
      <c r="A39" s="903" t="s">
        <v>906</v>
      </c>
      <c r="B39" s="905" t="s">
        <v>1429</v>
      </c>
      <c r="C39" s="899" t="s">
        <v>1097</v>
      </c>
      <c r="D39" s="898"/>
      <c r="E39" s="898"/>
      <c r="F39" s="898"/>
      <c r="G39" s="898"/>
      <c r="H39" s="898"/>
      <c r="I39" s="898"/>
      <c r="J39" s="898"/>
      <c r="K39" s="898"/>
      <c r="L39" s="898"/>
      <c r="M39" s="898"/>
      <c r="N39" s="898"/>
    </row>
    <row r="40" spans="1:14" ht="31.5" x14ac:dyDescent="0.25">
      <c r="A40" s="903" t="s">
        <v>1641</v>
      </c>
      <c r="B40" s="905" t="s">
        <v>1435</v>
      </c>
      <c r="C40" s="899" t="s">
        <v>1097</v>
      </c>
      <c r="D40" s="898"/>
      <c r="E40" s="898"/>
      <c r="F40" s="898"/>
      <c r="G40" s="898"/>
      <c r="H40" s="898"/>
      <c r="I40" s="898"/>
      <c r="J40" s="898"/>
      <c r="K40" s="898"/>
      <c r="L40" s="898"/>
      <c r="M40" s="898"/>
      <c r="N40" s="898"/>
    </row>
    <row r="41" spans="1:14" ht="31.5" x14ac:dyDescent="0.25">
      <c r="A41" s="903" t="s">
        <v>1640</v>
      </c>
      <c r="B41" s="905" t="s">
        <v>1438</v>
      </c>
      <c r="C41" s="899" t="s">
        <v>1097</v>
      </c>
      <c r="D41" s="898"/>
      <c r="E41" s="898"/>
      <c r="F41" s="898"/>
      <c r="G41" s="898"/>
      <c r="H41" s="898"/>
      <c r="I41" s="898"/>
      <c r="J41" s="898"/>
      <c r="K41" s="898"/>
      <c r="L41" s="898"/>
      <c r="M41" s="898"/>
      <c r="N41" s="898"/>
    </row>
    <row r="42" spans="1:14" ht="78.75" x14ac:dyDescent="0.25">
      <c r="A42" s="903" t="s">
        <v>1639</v>
      </c>
      <c r="B42" s="905" t="s">
        <v>1441</v>
      </c>
      <c r="C42" s="899" t="s">
        <v>1097</v>
      </c>
      <c r="D42" s="898"/>
      <c r="E42" s="898"/>
      <c r="F42" s="898"/>
      <c r="G42" s="898"/>
      <c r="H42" s="898"/>
      <c r="I42" s="898"/>
      <c r="J42" s="898"/>
      <c r="K42" s="898"/>
      <c r="L42" s="898"/>
      <c r="M42" s="898"/>
      <c r="N42" s="898"/>
    </row>
    <row r="43" spans="1:14" ht="47.25" x14ac:dyDescent="0.25">
      <c r="A43" s="903" t="s">
        <v>1638</v>
      </c>
      <c r="B43" s="906" t="s">
        <v>1111</v>
      </c>
      <c r="C43" s="899" t="s">
        <v>1097</v>
      </c>
      <c r="D43" s="898"/>
      <c r="E43" s="898"/>
      <c r="F43" s="898"/>
      <c r="G43" s="898"/>
      <c r="H43" s="898"/>
      <c r="I43" s="898"/>
      <c r="J43" s="898"/>
      <c r="K43" s="898"/>
      <c r="L43" s="898"/>
      <c r="M43" s="898"/>
      <c r="N43" s="898"/>
    </row>
    <row r="44" spans="1:14" ht="15.75" customHeight="1" x14ac:dyDescent="0.25">
      <c r="A44" s="903" t="s">
        <v>1637</v>
      </c>
      <c r="B44" s="906" t="s">
        <v>1113</v>
      </c>
      <c r="C44" s="899" t="s">
        <v>1097</v>
      </c>
      <c r="D44" s="898"/>
      <c r="E44" s="898"/>
      <c r="F44" s="898"/>
      <c r="G44" s="898"/>
      <c r="H44" s="898"/>
      <c r="I44" s="898"/>
      <c r="J44" s="898"/>
      <c r="K44" s="898"/>
      <c r="L44" s="898"/>
      <c r="M44" s="898"/>
      <c r="N44" s="898"/>
    </row>
    <row r="45" spans="1:14" x14ac:dyDescent="0.25">
      <c r="A45" s="901" t="s">
        <v>141</v>
      </c>
      <c r="B45" s="900" t="s">
        <v>1636</v>
      </c>
      <c r="C45" s="899" t="s">
        <v>1097</v>
      </c>
      <c r="D45" s="898"/>
      <c r="E45" s="898"/>
      <c r="F45" s="898"/>
      <c r="G45" s="898"/>
      <c r="H45" s="898"/>
      <c r="I45" s="898"/>
      <c r="J45" s="898"/>
      <c r="K45" s="898"/>
      <c r="L45" s="898"/>
      <c r="M45" s="898"/>
      <c r="N45" s="898"/>
    </row>
    <row r="46" spans="1:14" ht="47.25" x14ac:dyDescent="0.25">
      <c r="A46" s="901" t="s">
        <v>150</v>
      </c>
      <c r="B46" s="900" t="s">
        <v>1635</v>
      </c>
      <c r="C46" s="899" t="s">
        <v>1097</v>
      </c>
      <c r="D46" s="898"/>
      <c r="E46" s="898"/>
      <c r="F46" s="898"/>
      <c r="G46" s="898"/>
      <c r="H46" s="898"/>
      <c r="I46" s="898"/>
      <c r="J46" s="898"/>
      <c r="K46" s="898"/>
      <c r="L46" s="898"/>
      <c r="M46" s="898"/>
      <c r="N46" s="898"/>
    </row>
    <row r="47" spans="1:14" ht="27.75" customHeight="1" x14ac:dyDescent="0.25">
      <c r="A47" s="903" t="s">
        <v>152</v>
      </c>
      <c r="B47" s="905" t="s">
        <v>1634</v>
      </c>
      <c r="C47" s="899" t="s">
        <v>1097</v>
      </c>
      <c r="D47" s="898"/>
      <c r="E47" s="898"/>
      <c r="F47" s="898"/>
      <c r="G47" s="898"/>
      <c r="H47" s="898"/>
      <c r="I47" s="898"/>
      <c r="J47" s="898"/>
      <c r="K47" s="898"/>
      <c r="L47" s="898"/>
      <c r="M47" s="898"/>
      <c r="N47" s="898"/>
    </row>
    <row r="48" spans="1:14" ht="78.75" x14ac:dyDescent="0.25">
      <c r="A48" s="903" t="s">
        <v>1633</v>
      </c>
      <c r="B48" s="905" t="s">
        <v>1099</v>
      </c>
      <c r="C48" s="899" t="s">
        <v>1097</v>
      </c>
      <c r="D48" s="898"/>
      <c r="E48" s="898"/>
      <c r="F48" s="898"/>
      <c r="G48" s="898"/>
      <c r="H48" s="898"/>
      <c r="I48" s="898"/>
      <c r="J48" s="898"/>
      <c r="K48" s="898"/>
      <c r="L48" s="898"/>
      <c r="M48" s="898"/>
      <c r="N48" s="898"/>
    </row>
    <row r="49" spans="1:14" ht="78.75" x14ac:dyDescent="0.25">
      <c r="A49" s="903" t="s">
        <v>1632</v>
      </c>
      <c r="B49" s="905" t="s">
        <v>1100</v>
      </c>
      <c r="C49" s="899" t="s">
        <v>1097</v>
      </c>
      <c r="D49" s="898"/>
      <c r="E49" s="898"/>
      <c r="F49" s="898"/>
      <c r="G49" s="898"/>
      <c r="H49" s="898"/>
      <c r="I49" s="898"/>
      <c r="J49" s="898"/>
      <c r="K49" s="898"/>
      <c r="L49" s="898"/>
      <c r="M49" s="898"/>
      <c r="N49" s="898"/>
    </row>
    <row r="50" spans="1:14" ht="78.75" x14ac:dyDescent="0.25">
      <c r="A50" s="903" t="s">
        <v>1631</v>
      </c>
      <c r="B50" s="905" t="s">
        <v>1101</v>
      </c>
      <c r="C50" s="899" t="s">
        <v>1097</v>
      </c>
      <c r="D50" s="898"/>
      <c r="E50" s="898"/>
      <c r="F50" s="898"/>
      <c r="G50" s="898"/>
      <c r="H50" s="898"/>
      <c r="I50" s="898"/>
      <c r="J50" s="898"/>
      <c r="K50" s="898"/>
      <c r="L50" s="898"/>
      <c r="M50" s="898"/>
      <c r="N50" s="898"/>
    </row>
    <row r="51" spans="1:14" ht="47.25" x14ac:dyDescent="0.25">
      <c r="A51" s="903" t="s">
        <v>154</v>
      </c>
      <c r="B51" s="905" t="s">
        <v>1423</v>
      </c>
      <c r="C51" s="899" t="s">
        <v>1097</v>
      </c>
      <c r="D51" s="898"/>
      <c r="E51" s="898"/>
      <c r="F51" s="898"/>
      <c r="G51" s="898"/>
      <c r="H51" s="898"/>
      <c r="I51" s="898"/>
      <c r="J51" s="898"/>
      <c r="K51" s="898"/>
      <c r="L51" s="898"/>
      <c r="M51" s="898"/>
      <c r="N51" s="898"/>
    </row>
    <row r="52" spans="1:14" ht="31.5" x14ac:dyDescent="0.25">
      <c r="A52" s="903" t="s">
        <v>156</v>
      </c>
      <c r="B52" s="905" t="s">
        <v>1426</v>
      </c>
      <c r="C52" s="899" t="s">
        <v>1097</v>
      </c>
      <c r="D52" s="898"/>
      <c r="E52" s="898"/>
      <c r="F52" s="898"/>
      <c r="G52" s="898"/>
      <c r="H52" s="898"/>
      <c r="I52" s="898"/>
      <c r="J52" s="898"/>
      <c r="K52" s="898"/>
      <c r="L52" s="898"/>
      <c r="M52" s="898"/>
      <c r="N52" s="898"/>
    </row>
    <row r="53" spans="1:14" ht="47.25" x14ac:dyDescent="0.25">
      <c r="A53" s="903" t="s">
        <v>158</v>
      </c>
      <c r="B53" s="905" t="s">
        <v>1429</v>
      </c>
      <c r="C53" s="899" t="s">
        <v>1097</v>
      </c>
      <c r="D53" s="898"/>
      <c r="E53" s="898"/>
      <c r="F53" s="898"/>
      <c r="G53" s="898"/>
      <c r="H53" s="898"/>
      <c r="I53" s="898"/>
      <c r="J53" s="898"/>
      <c r="K53" s="898"/>
      <c r="L53" s="898"/>
      <c r="M53" s="898"/>
      <c r="N53" s="898"/>
    </row>
    <row r="54" spans="1:14" ht="31.5" x14ac:dyDescent="0.25">
      <c r="A54" s="903" t="s">
        <v>160</v>
      </c>
      <c r="B54" s="905" t="s">
        <v>1435</v>
      </c>
      <c r="C54" s="899" t="s">
        <v>1097</v>
      </c>
      <c r="D54" s="898"/>
      <c r="E54" s="898"/>
      <c r="F54" s="898"/>
      <c r="G54" s="898"/>
      <c r="H54" s="898"/>
      <c r="I54" s="898"/>
      <c r="J54" s="898"/>
      <c r="K54" s="898"/>
      <c r="L54" s="898"/>
      <c r="M54" s="898"/>
      <c r="N54" s="898"/>
    </row>
    <row r="55" spans="1:14" ht="31.5" x14ac:dyDescent="0.25">
      <c r="A55" s="903" t="s">
        <v>165</v>
      </c>
      <c r="B55" s="905" t="s">
        <v>1438</v>
      </c>
      <c r="C55" s="899" t="s">
        <v>1097</v>
      </c>
      <c r="D55" s="898"/>
      <c r="E55" s="898"/>
      <c r="F55" s="898"/>
      <c r="G55" s="898"/>
      <c r="H55" s="898"/>
      <c r="I55" s="898"/>
      <c r="J55" s="898"/>
      <c r="K55" s="898"/>
      <c r="L55" s="898"/>
      <c r="M55" s="898"/>
      <c r="N55" s="898"/>
    </row>
    <row r="56" spans="1:14" ht="78.75" x14ac:dyDescent="0.25">
      <c r="A56" s="903" t="s">
        <v>167</v>
      </c>
      <c r="B56" s="905" t="s">
        <v>1441</v>
      </c>
      <c r="C56" s="899" t="s">
        <v>1097</v>
      </c>
      <c r="D56" s="898"/>
      <c r="E56" s="898"/>
      <c r="F56" s="898"/>
      <c r="G56" s="898"/>
      <c r="H56" s="898"/>
      <c r="I56" s="898"/>
      <c r="J56" s="898"/>
      <c r="K56" s="898"/>
      <c r="L56" s="898"/>
      <c r="M56" s="898"/>
      <c r="N56" s="898"/>
    </row>
    <row r="57" spans="1:14" ht="47.25" x14ac:dyDescent="0.25">
      <c r="A57" s="903" t="s">
        <v>1630</v>
      </c>
      <c r="B57" s="906" t="s">
        <v>1111</v>
      </c>
      <c r="C57" s="899" t="s">
        <v>1097</v>
      </c>
      <c r="D57" s="898"/>
      <c r="E57" s="898"/>
      <c r="F57" s="898"/>
      <c r="G57" s="898"/>
      <c r="H57" s="898"/>
      <c r="I57" s="898"/>
      <c r="J57" s="898"/>
      <c r="K57" s="898"/>
      <c r="L57" s="898"/>
      <c r="M57" s="898"/>
      <c r="N57" s="898"/>
    </row>
    <row r="58" spans="1:14" ht="31.5" x14ac:dyDescent="0.25">
      <c r="A58" s="903" t="s">
        <v>1629</v>
      </c>
      <c r="B58" s="906" t="s">
        <v>1113</v>
      </c>
      <c r="C58" s="899" t="s">
        <v>1097</v>
      </c>
      <c r="D58" s="898"/>
      <c r="E58" s="898"/>
      <c r="F58" s="898"/>
      <c r="G58" s="898"/>
      <c r="H58" s="898"/>
      <c r="I58" s="898"/>
      <c r="J58" s="898"/>
      <c r="K58" s="898"/>
      <c r="L58" s="898"/>
      <c r="M58" s="898"/>
      <c r="N58" s="898"/>
    </row>
    <row r="59" spans="1:14" ht="31.5" x14ac:dyDescent="0.25">
      <c r="A59" s="901" t="s">
        <v>177</v>
      </c>
      <c r="B59" s="902" t="s">
        <v>1628</v>
      </c>
      <c r="C59" s="899" t="s">
        <v>1097</v>
      </c>
      <c r="D59" s="898"/>
      <c r="E59" s="898"/>
      <c r="F59" s="898"/>
      <c r="G59" s="898"/>
      <c r="H59" s="898"/>
      <c r="I59" s="898"/>
      <c r="J59" s="898"/>
      <c r="K59" s="898"/>
      <c r="L59" s="898"/>
      <c r="M59" s="898"/>
      <c r="N59" s="898"/>
    </row>
    <row r="60" spans="1:14" ht="31.5" x14ac:dyDescent="0.25">
      <c r="A60" s="901" t="s">
        <v>183</v>
      </c>
      <c r="B60" s="902" t="s">
        <v>1627</v>
      </c>
      <c r="C60" s="899" t="s">
        <v>1097</v>
      </c>
      <c r="D60" s="898"/>
      <c r="E60" s="898"/>
      <c r="F60" s="898"/>
      <c r="G60" s="898"/>
      <c r="H60" s="898"/>
      <c r="I60" s="898"/>
      <c r="J60" s="898"/>
      <c r="K60" s="898"/>
      <c r="L60" s="898"/>
      <c r="M60" s="898"/>
      <c r="N60" s="898"/>
    </row>
    <row r="61" spans="1:14" x14ac:dyDescent="0.25">
      <c r="A61" s="901" t="s">
        <v>1042</v>
      </c>
      <c r="B61" s="900" t="s">
        <v>1626</v>
      </c>
      <c r="C61" s="899" t="s">
        <v>1097</v>
      </c>
      <c r="D61" s="898"/>
      <c r="E61" s="898"/>
      <c r="F61" s="898"/>
      <c r="G61" s="898"/>
      <c r="H61" s="898"/>
      <c r="I61" s="898"/>
      <c r="J61" s="898"/>
      <c r="K61" s="898"/>
      <c r="L61" s="898"/>
      <c r="M61" s="898"/>
      <c r="N61" s="898"/>
    </row>
    <row r="62" spans="1:14" ht="31.5" x14ac:dyDescent="0.25">
      <c r="A62" s="901" t="s">
        <v>1048</v>
      </c>
      <c r="B62" s="900" t="s">
        <v>1625</v>
      </c>
      <c r="C62" s="899" t="s">
        <v>1097</v>
      </c>
      <c r="D62" s="898"/>
      <c r="E62" s="898"/>
      <c r="F62" s="898"/>
      <c r="G62" s="898"/>
      <c r="H62" s="898"/>
      <c r="I62" s="898"/>
      <c r="J62" s="898"/>
      <c r="K62" s="898"/>
      <c r="L62" s="898"/>
      <c r="M62" s="898"/>
      <c r="N62" s="898"/>
    </row>
    <row r="63" spans="1:14" ht="31.5" x14ac:dyDescent="0.25">
      <c r="A63" s="903" t="s">
        <v>1116</v>
      </c>
      <c r="B63" s="904" t="s">
        <v>1624</v>
      </c>
      <c r="C63" s="899" t="s">
        <v>1097</v>
      </c>
      <c r="D63" s="898"/>
      <c r="E63" s="898"/>
      <c r="F63" s="898"/>
      <c r="G63" s="898"/>
      <c r="H63" s="898"/>
      <c r="I63" s="898"/>
      <c r="J63" s="898"/>
      <c r="K63" s="898"/>
      <c r="L63" s="898"/>
      <c r="M63" s="898"/>
      <c r="N63" s="898"/>
    </row>
    <row r="64" spans="1:14" x14ac:dyDescent="0.25">
      <c r="A64" s="901" t="s">
        <v>1118</v>
      </c>
      <c r="B64" s="902" t="s">
        <v>1623</v>
      </c>
      <c r="C64" s="899" t="s">
        <v>1097</v>
      </c>
      <c r="D64" s="898"/>
      <c r="E64" s="898"/>
      <c r="F64" s="898"/>
      <c r="G64" s="898"/>
      <c r="H64" s="898"/>
      <c r="I64" s="898"/>
      <c r="J64" s="898"/>
      <c r="K64" s="898"/>
      <c r="L64" s="898"/>
      <c r="M64" s="898"/>
      <c r="N64" s="898"/>
    </row>
    <row r="65" spans="1:14" x14ac:dyDescent="0.25">
      <c r="A65" s="901" t="s">
        <v>1122</v>
      </c>
      <c r="B65" s="902" t="s">
        <v>1622</v>
      </c>
      <c r="C65" s="899" t="s">
        <v>1097</v>
      </c>
      <c r="D65" s="898"/>
      <c r="E65" s="898"/>
      <c r="F65" s="898"/>
      <c r="G65" s="898"/>
      <c r="H65" s="898"/>
      <c r="I65" s="898"/>
      <c r="J65" s="898"/>
      <c r="K65" s="898"/>
      <c r="L65" s="898"/>
      <c r="M65" s="898"/>
      <c r="N65" s="898"/>
    </row>
    <row r="66" spans="1:14" x14ac:dyDescent="0.25">
      <c r="A66" s="901" t="s">
        <v>1123</v>
      </c>
      <c r="B66" s="902" t="s">
        <v>1621</v>
      </c>
      <c r="C66" s="899" t="s">
        <v>1097</v>
      </c>
      <c r="D66" s="898"/>
      <c r="E66" s="898"/>
      <c r="F66" s="898"/>
      <c r="G66" s="898"/>
      <c r="H66" s="898"/>
      <c r="I66" s="898"/>
      <c r="J66" s="898"/>
      <c r="K66" s="898"/>
      <c r="L66" s="898"/>
      <c r="M66" s="898"/>
      <c r="N66" s="898"/>
    </row>
    <row r="67" spans="1:14" x14ac:dyDescent="0.25">
      <c r="A67" s="901" t="s">
        <v>1124</v>
      </c>
      <c r="B67" s="902" t="s">
        <v>1620</v>
      </c>
      <c r="C67" s="899" t="s">
        <v>1097</v>
      </c>
      <c r="D67" s="898"/>
      <c r="E67" s="898"/>
      <c r="F67" s="898"/>
      <c r="G67" s="898"/>
      <c r="H67" s="898"/>
      <c r="I67" s="898"/>
      <c r="J67" s="898"/>
      <c r="K67" s="898"/>
      <c r="L67" s="898"/>
      <c r="M67" s="898"/>
      <c r="N67" s="898"/>
    </row>
    <row r="68" spans="1:14" x14ac:dyDescent="0.25">
      <c r="A68" s="901" t="s">
        <v>1125</v>
      </c>
      <c r="B68" s="902" t="s">
        <v>1619</v>
      </c>
      <c r="C68" s="899" t="s">
        <v>1097</v>
      </c>
      <c r="D68" s="898"/>
      <c r="E68" s="898"/>
      <c r="F68" s="898"/>
      <c r="G68" s="898"/>
      <c r="H68" s="898"/>
      <c r="I68" s="898"/>
      <c r="J68" s="898"/>
      <c r="K68" s="898"/>
      <c r="L68" s="898"/>
      <c r="M68" s="898"/>
      <c r="N68" s="898"/>
    </row>
    <row r="69" spans="1:14" ht="31.5" x14ac:dyDescent="0.25">
      <c r="A69" s="901" t="s">
        <v>1165</v>
      </c>
      <c r="B69" s="900" t="s">
        <v>1323</v>
      </c>
      <c r="C69" s="899" t="s">
        <v>1097</v>
      </c>
      <c r="D69" s="898"/>
      <c r="E69" s="898"/>
      <c r="F69" s="898"/>
      <c r="G69" s="898"/>
      <c r="H69" s="898"/>
      <c r="I69" s="898"/>
      <c r="J69" s="898"/>
      <c r="K69" s="898"/>
      <c r="L69" s="898"/>
      <c r="M69" s="898"/>
      <c r="N69" s="898"/>
    </row>
    <row r="70" spans="1:14" ht="63" x14ac:dyDescent="0.25">
      <c r="A70" s="903" t="s">
        <v>1618</v>
      </c>
      <c r="B70" s="905" t="s">
        <v>1617</v>
      </c>
      <c r="C70" s="899" t="s">
        <v>1097</v>
      </c>
      <c r="D70" s="898"/>
      <c r="E70" s="898"/>
      <c r="F70" s="898"/>
      <c r="G70" s="898"/>
      <c r="H70" s="898"/>
      <c r="I70" s="898"/>
      <c r="J70" s="898"/>
      <c r="K70" s="898"/>
      <c r="L70" s="898"/>
      <c r="M70" s="898"/>
      <c r="N70" s="898"/>
    </row>
    <row r="71" spans="1:14" ht="47.25" x14ac:dyDescent="0.25">
      <c r="A71" s="901" t="s">
        <v>1167</v>
      </c>
      <c r="B71" s="900" t="s">
        <v>1325</v>
      </c>
      <c r="C71" s="899" t="s">
        <v>1097</v>
      </c>
      <c r="D71" s="898"/>
      <c r="E71" s="898"/>
      <c r="F71" s="898"/>
      <c r="G71" s="898"/>
      <c r="H71" s="898"/>
      <c r="I71" s="898"/>
      <c r="J71" s="898"/>
      <c r="K71" s="898"/>
      <c r="L71" s="898"/>
      <c r="M71" s="898"/>
      <c r="N71" s="898"/>
    </row>
    <row r="72" spans="1:14" ht="94.5" x14ac:dyDescent="0.25">
      <c r="A72" s="903" t="s">
        <v>1616</v>
      </c>
      <c r="B72" s="905" t="s">
        <v>1615</v>
      </c>
      <c r="C72" s="899" t="s">
        <v>1097</v>
      </c>
      <c r="D72" s="898"/>
      <c r="E72" s="898"/>
      <c r="F72" s="898"/>
      <c r="G72" s="898"/>
      <c r="H72" s="898"/>
      <c r="I72" s="898"/>
      <c r="J72" s="898"/>
      <c r="K72" s="898"/>
      <c r="L72" s="898"/>
      <c r="M72" s="898"/>
      <c r="N72" s="898"/>
    </row>
    <row r="73" spans="1:14" x14ac:dyDescent="0.25">
      <c r="A73" s="901" t="s">
        <v>1126</v>
      </c>
      <c r="B73" s="902" t="s">
        <v>1614</v>
      </c>
      <c r="C73" s="899" t="s">
        <v>1097</v>
      </c>
      <c r="D73" s="898"/>
      <c r="E73" s="898"/>
      <c r="F73" s="898"/>
      <c r="G73" s="898"/>
      <c r="H73" s="898"/>
      <c r="I73" s="898"/>
      <c r="J73" s="898"/>
      <c r="K73" s="898"/>
      <c r="L73" s="898"/>
      <c r="M73" s="898"/>
      <c r="N73" s="898"/>
    </row>
    <row r="74" spans="1:14" x14ac:dyDescent="0.25">
      <c r="A74" s="901" t="s">
        <v>1127</v>
      </c>
      <c r="B74" s="902" t="s">
        <v>1613</v>
      </c>
      <c r="C74" s="899" t="s">
        <v>1097</v>
      </c>
      <c r="D74" s="898"/>
      <c r="E74" s="898"/>
      <c r="F74" s="898"/>
      <c r="G74" s="898"/>
      <c r="H74" s="898"/>
      <c r="I74" s="898"/>
      <c r="J74" s="898"/>
      <c r="K74" s="898"/>
      <c r="L74" s="898"/>
      <c r="M74" s="898"/>
      <c r="N74" s="898"/>
    </row>
    <row r="75" spans="1:14" x14ac:dyDescent="0.25">
      <c r="A75" s="903" t="s">
        <v>1185</v>
      </c>
      <c r="B75" s="904" t="s">
        <v>1178</v>
      </c>
      <c r="C75" s="899" t="s">
        <v>647</v>
      </c>
      <c r="D75" s="898"/>
      <c r="E75" s="898"/>
      <c r="F75" s="898"/>
      <c r="G75" s="898"/>
      <c r="H75" s="898"/>
      <c r="I75" s="898"/>
      <c r="J75" s="898"/>
      <c r="K75" s="898"/>
      <c r="L75" s="898"/>
      <c r="M75" s="898"/>
      <c r="N75" s="898"/>
    </row>
    <row r="76" spans="1:14" ht="126" x14ac:dyDescent="0.25">
      <c r="A76" s="903" t="s">
        <v>1612</v>
      </c>
      <c r="B76" s="902" t="s">
        <v>1611</v>
      </c>
      <c r="C76" s="899" t="s">
        <v>1097</v>
      </c>
      <c r="D76" s="898"/>
      <c r="E76" s="898"/>
      <c r="F76" s="898"/>
      <c r="G76" s="898"/>
      <c r="H76" s="898"/>
      <c r="I76" s="898"/>
      <c r="J76" s="898"/>
      <c r="K76" s="898"/>
      <c r="L76" s="898"/>
      <c r="M76" s="898"/>
      <c r="N76" s="898"/>
    </row>
    <row r="77" spans="1:14" ht="47.25" x14ac:dyDescent="0.25">
      <c r="A77" s="901" t="s">
        <v>1188</v>
      </c>
      <c r="B77" s="900" t="s">
        <v>1610</v>
      </c>
      <c r="C77" s="899" t="s">
        <v>1097</v>
      </c>
      <c r="D77" s="898"/>
      <c r="E77" s="898"/>
      <c r="F77" s="898"/>
      <c r="G77" s="898"/>
      <c r="H77" s="898"/>
      <c r="I77" s="898"/>
      <c r="J77" s="898"/>
      <c r="K77" s="898"/>
      <c r="L77" s="898"/>
      <c r="M77" s="898"/>
      <c r="N77" s="898"/>
    </row>
    <row r="78" spans="1:14" ht="63" x14ac:dyDescent="0.25">
      <c r="A78" s="901" t="s">
        <v>1189</v>
      </c>
      <c r="B78" s="900" t="s">
        <v>1609</v>
      </c>
      <c r="C78" s="899" t="s">
        <v>1097</v>
      </c>
      <c r="D78" s="898"/>
      <c r="E78" s="898"/>
      <c r="F78" s="898"/>
      <c r="G78" s="898"/>
      <c r="H78" s="898"/>
      <c r="I78" s="898"/>
      <c r="J78" s="898"/>
      <c r="K78" s="898"/>
      <c r="L78" s="898"/>
      <c r="M78" s="898"/>
      <c r="N78" s="898"/>
    </row>
    <row r="79" spans="1:14" x14ac:dyDescent="0.25">
      <c r="A79" s="901" t="s">
        <v>1190</v>
      </c>
      <c r="B79" s="900" t="s">
        <v>1608</v>
      </c>
      <c r="C79" s="899" t="s">
        <v>1097</v>
      </c>
      <c r="D79" s="898"/>
      <c r="E79" s="898"/>
      <c r="F79" s="898"/>
      <c r="G79" s="898"/>
      <c r="H79" s="898"/>
      <c r="I79" s="898"/>
      <c r="J79" s="898"/>
      <c r="K79" s="898"/>
      <c r="L79" s="898"/>
      <c r="M79" s="898"/>
      <c r="N79" s="898"/>
    </row>
    <row r="80" spans="1:14" ht="94.5" x14ac:dyDescent="0.25">
      <c r="A80" s="901" t="s">
        <v>1191</v>
      </c>
      <c r="B80" s="902" t="s">
        <v>1607</v>
      </c>
      <c r="C80" s="899" t="s">
        <v>647</v>
      </c>
      <c r="D80" s="898"/>
      <c r="E80" s="898"/>
      <c r="F80" s="898"/>
      <c r="G80" s="898"/>
      <c r="H80" s="898"/>
      <c r="I80" s="898"/>
      <c r="J80" s="898"/>
      <c r="K80" s="898"/>
      <c r="L80" s="898"/>
      <c r="M80" s="898"/>
      <c r="N80" s="898"/>
    </row>
    <row r="81" spans="1:14" ht="47.25" x14ac:dyDescent="0.25">
      <c r="A81" s="901" t="s">
        <v>1606</v>
      </c>
      <c r="B81" s="900" t="s">
        <v>1605</v>
      </c>
      <c r="C81" s="899" t="s">
        <v>1097</v>
      </c>
      <c r="D81" s="898"/>
      <c r="E81" s="898"/>
      <c r="F81" s="898"/>
      <c r="G81" s="898"/>
      <c r="H81" s="898"/>
      <c r="I81" s="898"/>
      <c r="J81" s="898"/>
      <c r="K81" s="898"/>
      <c r="L81" s="898"/>
      <c r="M81" s="898"/>
      <c r="N81" s="898"/>
    </row>
    <row r="82" spans="1:14" ht="47.25" x14ac:dyDescent="0.25">
      <c r="A82" s="901" t="s">
        <v>1604</v>
      </c>
      <c r="B82" s="900" t="s">
        <v>1603</v>
      </c>
      <c r="C82" s="899" t="s">
        <v>1097</v>
      </c>
      <c r="D82" s="898"/>
      <c r="E82" s="898"/>
      <c r="F82" s="898"/>
      <c r="G82" s="898"/>
      <c r="H82" s="898"/>
      <c r="I82" s="898"/>
      <c r="J82" s="898"/>
      <c r="K82" s="898"/>
      <c r="L82" s="898"/>
      <c r="M82" s="898"/>
      <c r="N82" s="898"/>
    </row>
    <row r="83" spans="1:14" ht="31.5" x14ac:dyDescent="0.25">
      <c r="A83" s="901" t="s">
        <v>1602</v>
      </c>
      <c r="B83" s="900" t="s">
        <v>1601</v>
      </c>
      <c r="C83" s="899" t="s">
        <v>1097</v>
      </c>
      <c r="D83" s="898"/>
      <c r="E83" s="898"/>
      <c r="F83" s="898"/>
      <c r="G83" s="898"/>
      <c r="H83" s="898"/>
      <c r="I83" s="898"/>
      <c r="J83" s="898"/>
      <c r="K83" s="898"/>
      <c r="L83" s="898"/>
      <c r="M83" s="898"/>
      <c r="N83" s="898"/>
    </row>
  </sheetData>
  <mergeCells count="9">
    <mergeCell ref="A5:B5"/>
    <mergeCell ref="A1:N1"/>
    <mergeCell ref="A2:A3"/>
    <mergeCell ref="B2:B3"/>
    <mergeCell ref="C2:C3"/>
    <mergeCell ref="G2:H2"/>
    <mergeCell ref="I2:J2"/>
    <mergeCell ref="K2:L2"/>
    <mergeCell ref="M2:N2"/>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DEB77-BD8D-498A-94B0-31705EE1D22F}">
  <sheetPr>
    <outlinePr summaryBelow="0"/>
    <pageSetUpPr fitToPage="1"/>
  </sheetPr>
  <dimension ref="A1:O372"/>
  <sheetViews>
    <sheetView tabSelected="1" topLeftCell="A19" zoomScale="88" zoomScaleNormal="88" workbookViewId="0">
      <pane xSplit="3" ySplit="4" topLeftCell="D65" activePane="bottomRight" state="frozen"/>
      <selection activeCell="A19" sqref="A19"/>
      <selection pane="topRight" activeCell="D19" sqref="D19"/>
      <selection pane="bottomLeft" activeCell="A23" sqref="A23"/>
      <selection pane="bottomRight" activeCell="S85" sqref="S85"/>
    </sheetView>
  </sheetViews>
  <sheetFormatPr defaultRowHeight="15.75" outlineLevelRow="1" x14ac:dyDescent="0.25"/>
  <cols>
    <col min="1" max="1" width="13.5703125" style="944" customWidth="1"/>
    <col min="2" max="2" width="35.5703125" style="897" customWidth="1"/>
    <col min="3" max="3" width="14" style="897" customWidth="1"/>
    <col min="4" max="4" width="13.140625" style="897" customWidth="1"/>
    <col min="5" max="5" width="14.5703125" style="897" customWidth="1"/>
    <col min="6" max="6" width="13.85546875" style="897" customWidth="1"/>
    <col min="7" max="7" width="16.85546875" style="897" customWidth="1"/>
    <col min="8" max="8" width="18.140625" style="897" customWidth="1"/>
    <col min="9" max="9" width="17" style="897" customWidth="1"/>
    <col min="10" max="10" width="16.28515625" style="897" customWidth="1"/>
    <col min="11" max="11" width="14.85546875" style="897" customWidth="1"/>
    <col min="12" max="12" width="17.140625" style="897" customWidth="1"/>
    <col min="13" max="13" width="14.42578125" style="897" customWidth="1"/>
    <col min="14" max="14" width="15.85546875" style="897" customWidth="1"/>
  </cols>
  <sheetData>
    <row r="1" spans="1:14" x14ac:dyDescent="0.25">
      <c r="L1" s="1395" t="s">
        <v>1081</v>
      </c>
      <c r="M1" s="1395"/>
      <c r="N1" s="1395"/>
    </row>
    <row r="2" spans="1:14" x14ac:dyDescent="0.25">
      <c r="L2" s="1395" t="s">
        <v>1</v>
      </c>
      <c r="M2" s="1395"/>
      <c r="N2" s="1395"/>
    </row>
    <row r="3" spans="1:14" x14ac:dyDescent="0.25">
      <c r="L3" s="1395" t="s">
        <v>1082</v>
      </c>
      <c r="M3" s="1395"/>
      <c r="N3" s="1395"/>
    </row>
    <row r="5" spans="1:14" x14ac:dyDescent="0.25">
      <c r="A5" s="1257" t="s">
        <v>1677</v>
      </c>
      <c r="B5" s="1257"/>
      <c r="C5" s="1257"/>
      <c r="D5" s="1257"/>
      <c r="E5" s="1257"/>
      <c r="F5" s="1257"/>
      <c r="G5" s="1257"/>
      <c r="H5" s="1257"/>
      <c r="I5" s="1257"/>
      <c r="J5" s="1257"/>
      <c r="K5" s="1257"/>
      <c r="L5" s="1257"/>
      <c r="M5" s="1257"/>
      <c r="N5" s="1257"/>
    </row>
    <row r="6" spans="1:14" x14ac:dyDescent="0.25">
      <c r="A6" s="945"/>
    </row>
    <row r="7" spans="1:14" x14ac:dyDescent="0.25">
      <c r="A7" s="1257" t="s">
        <v>1727</v>
      </c>
      <c r="B7" s="1257"/>
      <c r="C7" s="1257"/>
      <c r="D7" s="1257"/>
      <c r="E7" s="1257"/>
      <c r="F7" s="1257"/>
      <c r="G7" s="1257"/>
      <c r="H7" s="1257"/>
      <c r="I7" s="1257"/>
      <c r="J7" s="1257"/>
      <c r="K7" s="1257"/>
      <c r="L7" s="1257"/>
      <c r="M7" s="1257"/>
      <c r="N7" s="1257"/>
    </row>
    <row r="8" spans="1:14" x14ac:dyDescent="0.25">
      <c r="A8" s="1257" t="s">
        <v>1678</v>
      </c>
      <c r="B8" s="1257"/>
      <c r="C8" s="1257"/>
      <c r="D8" s="1257"/>
      <c r="E8" s="1257"/>
      <c r="F8" s="1257"/>
      <c r="G8" s="1257"/>
      <c r="H8" s="1257"/>
      <c r="I8" s="1257"/>
      <c r="J8" s="1257"/>
      <c r="K8" s="1257"/>
      <c r="L8" s="1257"/>
      <c r="M8" s="1257"/>
      <c r="N8" s="1257"/>
    </row>
    <row r="9" spans="1:14" x14ac:dyDescent="0.25">
      <c r="A9" s="1257" t="s">
        <v>1679</v>
      </c>
      <c r="B9" s="1257"/>
      <c r="C9" s="1257"/>
      <c r="D9" s="1257"/>
      <c r="E9" s="1257"/>
      <c r="F9" s="1257"/>
      <c r="G9" s="1257"/>
      <c r="H9" s="1257"/>
      <c r="I9" s="1257"/>
      <c r="J9" s="1257"/>
      <c r="K9" s="1257"/>
      <c r="L9" s="1257"/>
      <c r="M9" s="1257"/>
      <c r="N9" s="1257"/>
    </row>
    <row r="10" spans="1:14" x14ac:dyDescent="0.25">
      <c r="A10" s="1257" t="s">
        <v>1680</v>
      </c>
      <c r="B10" s="1257"/>
      <c r="C10" s="1257"/>
      <c r="D10" s="1257"/>
      <c r="E10" s="1257"/>
      <c r="F10" s="1257"/>
      <c r="G10" s="1257"/>
      <c r="H10" s="1257"/>
      <c r="I10" s="1257"/>
      <c r="J10" s="1257"/>
      <c r="K10" s="1257"/>
      <c r="L10" s="1257"/>
      <c r="M10" s="1257"/>
      <c r="N10" s="1257"/>
    </row>
    <row r="11" spans="1:14" x14ac:dyDescent="0.25">
      <c r="A11" s="1257" t="s">
        <v>1728</v>
      </c>
      <c r="B11" s="1257"/>
      <c r="C11" s="1257"/>
      <c r="D11" s="1257"/>
      <c r="E11" s="1257"/>
      <c r="F11" s="1257"/>
      <c r="G11" s="1257"/>
      <c r="H11" s="1257"/>
      <c r="I11" s="1257"/>
      <c r="J11" s="1257"/>
      <c r="K11" s="1257"/>
      <c r="L11" s="1257"/>
      <c r="M11" s="1257"/>
      <c r="N11" s="1257"/>
    </row>
    <row r="12" spans="1:14" x14ac:dyDescent="0.25">
      <c r="A12" s="945"/>
    </row>
    <row r="13" spans="1:14" x14ac:dyDescent="0.25">
      <c r="A13" s="1257" t="s">
        <v>1681</v>
      </c>
      <c r="B13" s="1257"/>
      <c r="C13" s="1257"/>
      <c r="D13" s="1257"/>
      <c r="E13" s="1257"/>
      <c r="F13" s="1257"/>
      <c r="G13" s="1257"/>
      <c r="H13" s="1257"/>
      <c r="I13" s="1257"/>
      <c r="J13" s="1257"/>
      <c r="K13" s="1257"/>
      <c r="L13" s="1257"/>
      <c r="M13" s="1257"/>
      <c r="N13" s="1257"/>
    </row>
    <row r="14" spans="1:14" x14ac:dyDescent="0.25">
      <c r="A14" s="1257" t="s">
        <v>1682</v>
      </c>
      <c r="B14" s="1257"/>
      <c r="C14" s="1257"/>
      <c r="D14" s="1257"/>
      <c r="E14" s="1257"/>
      <c r="F14" s="1257"/>
      <c r="G14" s="1257"/>
      <c r="H14" s="1257"/>
      <c r="I14" s="1257"/>
      <c r="J14" s="1257"/>
      <c r="K14" s="1257"/>
      <c r="L14" s="1257"/>
      <c r="M14" s="1257"/>
      <c r="N14" s="1257"/>
    </row>
    <row r="15" spans="1:14" x14ac:dyDescent="0.25">
      <c r="A15" s="1257" t="s">
        <v>1083</v>
      </c>
      <c r="B15" s="1257"/>
      <c r="C15" s="1257"/>
      <c r="D15" s="1257"/>
      <c r="E15" s="1257"/>
      <c r="F15" s="1257"/>
      <c r="G15" s="1257"/>
      <c r="H15" s="1257"/>
      <c r="I15" s="1257"/>
      <c r="J15" s="1257"/>
      <c r="K15" s="1257"/>
      <c r="L15" s="1257"/>
      <c r="M15" s="1257"/>
      <c r="N15" s="1257"/>
    </row>
    <row r="16" spans="1:14" x14ac:dyDescent="0.25">
      <c r="A16" s="1257" t="s">
        <v>1084</v>
      </c>
      <c r="B16" s="1257"/>
      <c r="C16" s="1257"/>
      <c r="D16" s="1257"/>
      <c r="E16" s="1257"/>
      <c r="F16" s="1257"/>
      <c r="G16" s="1257"/>
      <c r="H16" s="1257"/>
      <c r="I16" s="1257"/>
      <c r="J16" s="1257"/>
      <c r="K16" s="1257"/>
      <c r="L16" s="1257"/>
      <c r="M16" s="1257"/>
      <c r="N16" s="1257"/>
    </row>
    <row r="18" spans="1:14" x14ac:dyDescent="0.25">
      <c r="A18" s="1397" t="s">
        <v>1085</v>
      </c>
      <c r="B18" s="1397"/>
      <c r="C18" s="1397"/>
      <c r="D18" s="1397"/>
      <c r="E18" s="1397"/>
      <c r="F18" s="1397"/>
      <c r="G18" s="1397"/>
      <c r="H18" s="1397"/>
      <c r="I18" s="1397"/>
      <c r="J18" s="1397"/>
      <c r="K18" s="1397"/>
      <c r="L18" s="1397"/>
      <c r="M18" s="1397"/>
      <c r="N18" s="1397"/>
    </row>
    <row r="19" spans="1:14" ht="36" customHeight="1" x14ac:dyDescent="0.25">
      <c r="A19" s="1394" t="s">
        <v>687</v>
      </c>
      <c r="B19" s="1393" t="s">
        <v>1086</v>
      </c>
      <c r="C19" s="1393" t="s">
        <v>1087</v>
      </c>
      <c r="D19" s="1007" t="s">
        <v>1088</v>
      </c>
      <c r="E19" s="1007" t="s">
        <v>1089</v>
      </c>
      <c r="F19" s="1007" t="s">
        <v>1090</v>
      </c>
      <c r="G19" s="1393" t="s">
        <v>297</v>
      </c>
      <c r="H19" s="1393"/>
      <c r="I19" s="1393" t="s">
        <v>298</v>
      </c>
      <c r="J19" s="1393"/>
      <c r="K19" s="1393" t="s">
        <v>299</v>
      </c>
      <c r="L19" s="1393"/>
      <c r="M19" s="1393" t="s">
        <v>334</v>
      </c>
      <c r="N19" s="1393"/>
    </row>
    <row r="20" spans="1:14" ht="81.75" customHeight="1" x14ac:dyDescent="0.25">
      <c r="A20" s="1394"/>
      <c r="B20" s="1393"/>
      <c r="C20" s="1393"/>
      <c r="D20" s="1007" t="s">
        <v>210</v>
      </c>
      <c r="E20" s="1007" t="s">
        <v>210</v>
      </c>
      <c r="F20" s="1007" t="s">
        <v>210</v>
      </c>
      <c r="G20" s="1007" t="s">
        <v>1092</v>
      </c>
      <c r="H20" s="1007" t="s">
        <v>1091</v>
      </c>
      <c r="I20" s="1007" t="s">
        <v>1092</v>
      </c>
      <c r="J20" s="1007" t="s">
        <v>43</v>
      </c>
      <c r="K20" s="1007" t="s">
        <v>1092</v>
      </c>
      <c r="L20" s="1007" t="s">
        <v>43</v>
      </c>
      <c r="M20" s="1007" t="s">
        <v>1092</v>
      </c>
      <c r="N20" s="1007" t="s">
        <v>43</v>
      </c>
    </row>
    <row r="21" spans="1:14" x14ac:dyDescent="0.25">
      <c r="A21" s="1008">
        <v>1</v>
      </c>
      <c r="B21" s="1007">
        <v>2</v>
      </c>
      <c r="C21" s="1007">
        <v>3</v>
      </c>
      <c r="D21" s="1007">
        <v>4</v>
      </c>
      <c r="E21" s="1007">
        <v>5</v>
      </c>
      <c r="F21" s="1007">
        <v>6</v>
      </c>
      <c r="G21" s="1007">
        <v>7</v>
      </c>
      <c r="H21" s="1007">
        <v>8</v>
      </c>
      <c r="I21" s="1007">
        <v>9</v>
      </c>
      <c r="J21" s="1007">
        <v>10</v>
      </c>
      <c r="K21" s="1007">
        <v>11</v>
      </c>
      <c r="L21" s="1007">
        <v>12</v>
      </c>
      <c r="M21" s="1007">
        <v>13</v>
      </c>
      <c r="N21" s="1007">
        <v>14</v>
      </c>
    </row>
    <row r="22" spans="1:14" x14ac:dyDescent="0.25">
      <c r="A22" s="1396" t="s">
        <v>1094</v>
      </c>
      <c r="B22" s="1397"/>
      <c r="C22" s="1397"/>
      <c r="D22" s="1397"/>
      <c r="E22" s="1397"/>
      <c r="F22" s="1397"/>
      <c r="G22" s="1397"/>
      <c r="H22" s="1397"/>
      <c r="I22" s="1397"/>
      <c r="J22" s="1397"/>
      <c r="K22" s="1397"/>
      <c r="L22" s="1397"/>
      <c r="M22" s="1397"/>
      <c r="N22" s="1398"/>
    </row>
    <row r="23" spans="1:14" ht="47.25" x14ac:dyDescent="0.25">
      <c r="A23" s="899" t="s">
        <v>1095</v>
      </c>
      <c r="B23" s="946" t="s">
        <v>1096</v>
      </c>
      <c r="C23" s="899" t="s">
        <v>1097</v>
      </c>
      <c r="D23" s="947">
        <f>D24+D28+D29+D30+D31+D32+D33+D34+D37</f>
        <v>440.84241964297422</v>
      </c>
      <c r="E23" s="947">
        <f t="shared" ref="E23:M23" si="0">E24+E28+E29+E30+E31+E32+E33+E34+E37</f>
        <v>444.17437083338979</v>
      </c>
      <c r="F23" s="947">
        <f t="shared" si="0"/>
        <v>436.39830191999999</v>
      </c>
      <c r="G23" s="947">
        <f t="shared" si="0"/>
        <v>486.96718003639035</v>
      </c>
      <c r="H23" s="947">
        <f t="shared" si="0"/>
        <v>441.60576689333328</v>
      </c>
      <c r="I23" s="947">
        <f t="shared" si="0"/>
        <v>500.40244599826002</v>
      </c>
      <c r="J23" s="947">
        <f t="shared" si="0"/>
        <v>454.05467746702504</v>
      </c>
      <c r="K23" s="947">
        <f t="shared" si="0"/>
        <v>472.91500000000002</v>
      </c>
      <c r="L23" s="947">
        <f t="shared" si="0"/>
        <v>515.46171162159612</v>
      </c>
      <c r="M23" s="947">
        <f t="shared" si="0"/>
        <v>1460.2846260346503</v>
      </c>
      <c r="N23" s="947"/>
    </row>
    <row r="24" spans="1:14" ht="47.25" outlineLevel="1" x14ac:dyDescent="0.25">
      <c r="A24" s="948" t="s">
        <v>108</v>
      </c>
      <c r="B24" s="949" t="s">
        <v>1098</v>
      </c>
      <c r="C24" s="899" t="s">
        <v>1097</v>
      </c>
      <c r="D24" s="947">
        <f>D25+D26+D27</f>
        <v>435.93766145653353</v>
      </c>
      <c r="E24" s="947">
        <f t="shared" ref="E24:M24" si="1">E25+E26+E27</f>
        <v>440.41388295203387</v>
      </c>
      <c r="F24" s="947">
        <f t="shared" si="1"/>
        <v>432.77655227000002</v>
      </c>
      <c r="G24" s="947">
        <f t="shared" si="1"/>
        <v>483.80280049350699</v>
      </c>
      <c r="H24" s="947">
        <f t="shared" si="1"/>
        <v>437.51927563499999</v>
      </c>
      <c r="I24" s="947">
        <f t="shared" si="1"/>
        <v>497.14743134162245</v>
      </c>
      <c r="J24" s="947">
        <f t="shared" si="1"/>
        <v>450.64485390405002</v>
      </c>
      <c r="K24" s="947">
        <f t="shared" si="1"/>
        <v>469.56626284482621</v>
      </c>
      <c r="L24" s="947">
        <f t="shared" si="1"/>
        <v>512.06185428187109</v>
      </c>
      <c r="M24" s="947">
        <f t="shared" si="1"/>
        <v>1450.5164946799557</v>
      </c>
      <c r="N24" s="947"/>
    </row>
    <row r="25" spans="1:14" ht="63" outlineLevel="1" x14ac:dyDescent="0.25">
      <c r="A25" s="948" t="s">
        <v>110</v>
      </c>
      <c r="B25" s="949" t="s">
        <v>1099</v>
      </c>
      <c r="C25" s="899" t="s">
        <v>1097</v>
      </c>
      <c r="D25" s="947"/>
      <c r="E25" s="947"/>
      <c r="F25" s="947"/>
      <c r="G25" s="947"/>
      <c r="H25" s="947"/>
      <c r="I25" s="947"/>
      <c r="J25" s="947"/>
      <c r="K25" s="947"/>
      <c r="L25" s="947"/>
      <c r="M25" s="947"/>
      <c r="N25" s="898"/>
    </row>
    <row r="26" spans="1:14" ht="63" outlineLevel="1" x14ac:dyDescent="0.25">
      <c r="A26" s="948" t="s">
        <v>118</v>
      </c>
      <c r="B26" s="949" t="s">
        <v>1100</v>
      </c>
      <c r="C26" s="899" t="s">
        <v>1097</v>
      </c>
      <c r="D26" s="947"/>
      <c r="E26" s="947"/>
      <c r="F26" s="947"/>
      <c r="G26" s="947"/>
      <c r="H26" s="947"/>
      <c r="I26" s="947"/>
      <c r="J26" s="947"/>
      <c r="K26" s="947"/>
      <c r="L26" s="947"/>
      <c r="M26" s="947"/>
      <c r="N26" s="898"/>
    </row>
    <row r="27" spans="1:14" ht="63" outlineLevel="1" x14ac:dyDescent="0.25">
      <c r="A27" s="948" t="s">
        <v>124</v>
      </c>
      <c r="B27" s="949" t="s">
        <v>1101</v>
      </c>
      <c r="C27" s="899" t="s">
        <v>1097</v>
      </c>
      <c r="D27" s="947">
        <v>435.93766145653353</v>
      </c>
      <c r="E27" s="947">
        <v>440.41388295203387</v>
      </c>
      <c r="F27" s="947">
        <v>432.77655227000002</v>
      </c>
      <c r="G27" s="947">
        <v>483.80280049350699</v>
      </c>
      <c r="H27" s="947">
        <v>437.51927563499999</v>
      </c>
      <c r="I27" s="947">
        <v>497.14743134162245</v>
      </c>
      <c r="J27" s="947">
        <f>H27*1.03</f>
        <v>450.64485390405002</v>
      </c>
      <c r="K27" s="947">
        <v>469.56626284482621</v>
      </c>
      <c r="L27" s="947">
        <f>I27*1.03</f>
        <v>512.06185428187109</v>
      </c>
      <c r="M27" s="947">
        <f>G27+I27+K27</f>
        <v>1450.5164946799557</v>
      </c>
      <c r="N27" s="898"/>
    </row>
    <row r="28" spans="1:14" ht="31.5" outlineLevel="1" x14ac:dyDescent="0.25">
      <c r="A28" s="948" t="s">
        <v>130</v>
      </c>
      <c r="B28" s="949" t="s">
        <v>1102</v>
      </c>
      <c r="C28" s="899" t="s">
        <v>1097</v>
      </c>
      <c r="D28" s="947">
        <v>0.31006183898305084</v>
      </c>
      <c r="E28" s="947">
        <v>0.31011532203389836</v>
      </c>
      <c r="F28" s="947">
        <v>0.33625499999999997</v>
      </c>
      <c r="G28" s="947">
        <v>0.32137954288336479</v>
      </c>
      <c r="H28" s="947">
        <v>0.33220744166666666</v>
      </c>
      <c r="I28" s="947">
        <v>0.32909265191256559</v>
      </c>
      <c r="J28" s="947">
        <f>H28*1.03</f>
        <v>0.34217366491666668</v>
      </c>
      <c r="K28" s="947">
        <v>0.33699087555846713</v>
      </c>
      <c r="L28" s="947">
        <f>H28</f>
        <v>0.33220744166666666</v>
      </c>
      <c r="M28" s="947">
        <f>G28+I28+K28</f>
        <v>0.98746307035439762</v>
      </c>
      <c r="N28" s="947"/>
    </row>
    <row r="29" spans="1:14" ht="31.5" outlineLevel="1" x14ac:dyDescent="0.25">
      <c r="A29" s="948" t="s">
        <v>177</v>
      </c>
      <c r="B29" s="949" t="s">
        <v>1103</v>
      </c>
      <c r="C29" s="899" t="s">
        <v>1097</v>
      </c>
      <c r="D29" s="947"/>
      <c r="E29" s="947"/>
      <c r="F29" s="947"/>
      <c r="G29" s="947"/>
      <c r="H29" s="947"/>
      <c r="I29" s="947"/>
      <c r="J29" s="947"/>
      <c r="K29" s="947"/>
      <c r="L29" s="947"/>
      <c r="M29" s="947"/>
      <c r="N29" s="898"/>
    </row>
    <row r="30" spans="1:14" ht="47.25" outlineLevel="1" x14ac:dyDescent="0.25">
      <c r="A30" s="948" t="s">
        <v>183</v>
      </c>
      <c r="B30" s="949" t="s">
        <v>1104</v>
      </c>
      <c r="C30" s="899" t="s">
        <v>1097</v>
      </c>
      <c r="D30" s="947"/>
      <c r="E30" s="947"/>
      <c r="F30" s="947"/>
      <c r="G30" s="947"/>
      <c r="H30" s="947"/>
      <c r="I30" s="947"/>
      <c r="J30" s="947"/>
      <c r="K30" s="947"/>
      <c r="L30" s="947"/>
      <c r="M30" s="947"/>
      <c r="N30" s="898"/>
    </row>
    <row r="31" spans="1:14" ht="47.25" outlineLevel="1" x14ac:dyDescent="0.25">
      <c r="A31" s="948" t="s">
        <v>185</v>
      </c>
      <c r="B31" s="949" t="s">
        <v>1105</v>
      </c>
      <c r="C31" s="899" t="s">
        <v>1097</v>
      </c>
      <c r="D31" s="947">
        <v>2.5315595677966103</v>
      </c>
      <c r="E31" s="947">
        <v>0.70190131355932206</v>
      </c>
      <c r="F31" s="947">
        <v>0.48346925000000013</v>
      </c>
      <c r="G31" s="947">
        <f>F31*0.98</f>
        <v>0.4737998650000001</v>
      </c>
      <c r="H31" s="947">
        <v>0.6155277583333334</v>
      </c>
      <c r="I31" s="947">
        <f>G31</f>
        <v>0.4737998650000001</v>
      </c>
      <c r="J31" s="947">
        <f>H31</f>
        <v>0.6155277583333334</v>
      </c>
      <c r="K31" s="947">
        <f>I31</f>
        <v>0.4737998650000001</v>
      </c>
      <c r="L31" s="947">
        <f>J31</f>
        <v>0.6155277583333334</v>
      </c>
      <c r="M31" s="947">
        <f>G31+I31+K31</f>
        <v>1.4213995950000002</v>
      </c>
      <c r="N31" s="898"/>
    </row>
    <row r="32" spans="1:14" ht="31.5" outlineLevel="1" x14ac:dyDescent="0.25">
      <c r="A32" s="948" t="s">
        <v>187</v>
      </c>
      <c r="B32" s="949" t="s">
        <v>1106</v>
      </c>
      <c r="C32" s="899" t="s">
        <v>1097</v>
      </c>
      <c r="D32" s="947"/>
      <c r="E32" s="947"/>
      <c r="F32" s="947"/>
      <c r="G32" s="947"/>
      <c r="H32" s="947"/>
      <c r="I32" s="947"/>
      <c r="J32" s="947"/>
      <c r="K32" s="947"/>
      <c r="L32" s="947"/>
      <c r="M32" s="947"/>
      <c r="N32" s="898"/>
    </row>
    <row r="33" spans="1:14" ht="31.5" outlineLevel="1" x14ac:dyDescent="0.25">
      <c r="A33" s="948" t="s">
        <v>1062</v>
      </c>
      <c r="B33" s="949" t="s">
        <v>1107</v>
      </c>
      <c r="C33" s="899" t="s">
        <v>1097</v>
      </c>
      <c r="D33" s="947"/>
      <c r="E33" s="947"/>
      <c r="F33" s="947"/>
      <c r="G33" s="947"/>
      <c r="H33" s="947"/>
      <c r="I33" s="947"/>
      <c r="J33" s="947"/>
      <c r="K33" s="947"/>
      <c r="L33" s="947"/>
      <c r="M33" s="947"/>
      <c r="N33" s="898"/>
    </row>
    <row r="34" spans="1:14" ht="63" outlineLevel="1" x14ac:dyDescent="0.25">
      <c r="A34" s="948" t="s">
        <v>1108</v>
      </c>
      <c r="B34" s="949" t="s">
        <v>1109</v>
      </c>
      <c r="C34" s="899" t="s">
        <v>1097</v>
      </c>
      <c r="D34" s="947"/>
      <c r="E34" s="947"/>
      <c r="F34" s="947"/>
      <c r="G34" s="947"/>
      <c r="H34" s="947"/>
      <c r="I34" s="947"/>
      <c r="J34" s="947"/>
      <c r="K34" s="947"/>
      <c r="L34" s="947"/>
      <c r="M34" s="947"/>
      <c r="N34" s="898"/>
    </row>
    <row r="35" spans="1:14" ht="31.5" outlineLevel="1" x14ac:dyDescent="0.25">
      <c r="A35" s="948" t="s">
        <v>1110</v>
      </c>
      <c r="B35" s="950" t="s">
        <v>1111</v>
      </c>
      <c r="C35" s="899" t="s">
        <v>1097</v>
      </c>
      <c r="D35" s="947"/>
      <c r="E35" s="947"/>
      <c r="F35" s="947"/>
      <c r="G35" s="947"/>
      <c r="H35" s="947"/>
      <c r="I35" s="947"/>
      <c r="J35" s="947"/>
      <c r="K35" s="947"/>
      <c r="L35" s="947"/>
      <c r="M35" s="947"/>
      <c r="N35" s="898"/>
    </row>
    <row r="36" spans="1:14" ht="31.5" outlineLevel="1" x14ac:dyDescent="0.25">
      <c r="A36" s="948" t="s">
        <v>1112</v>
      </c>
      <c r="B36" s="950" t="s">
        <v>1113</v>
      </c>
      <c r="C36" s="899" t="s">
        <v>1097</v>
      </c>
      <c r="D36" s="947"/>
      <c r="E36" s="947"/>
      <c r="F36" s="947"/>
      <c r="G36" s="947"/>
      <c r="H36" s="947"/>
      <c r="I36" s="947"/>
      <c r="J36" s="947"/>
      <c r="K36" s="947"/>
      <c r="L36" s="947"/>
      <c r="M36" s="947"/>
      <c r="N36" s="898"/>
    </row>
    <row r="37" spans="1:14" outlineLevel="1" x14ac:dyDescent="0.25">
      <c r="A37" s="948" t="s">
        <v>1114</v>
      </c>
      <c r="B37" s="949" t="s">
        <v>1115</v>
      </c>
      <c r="C37" s="899" t="s">
        <v>1097</v>
      </c>
      <c r="D37" s="947">
        <v>2.0631367796610176</v>
      </c>
      <c r="E37" s="947">
        <v>2.7484712457627118</v>
      </c>
      <c r="F37" s="947">
        <v>2.8020254000000007</v>
      </c>
      <c r="G37" s="947">
        <v>2.3692001349999998</v>
      </c>
      <c r="H37" s="947">
        <v>3.1387560583333323</v>
      </c>
      <c r="I37" s="947">
        <f>G37*1.035</f>
        <v>2.4521221397249997</v>
      </c>
      <c r="J37" s="947">
        <f>I37</f>
        <v>2.4521221397249997</v>
      </c>
      <c r="K37" s="947">
        <f>I37*1.035</f>
        <v>2.5379464146153743</v>
      </c>
      <c r="L37" s="947">
        <f>J37</f>
        <v>2.4521221397249997</v>
      </c>
      <c r="M37" s="947">
        <f>G37+I37+K37</f>
        <v>7.3592686893403734</v>
      </c>
      <c r="N37" s="898"/>
    </row>
    <row r="38" spans="1:14" ht="63" x14ac:dyDescent="0.25">
      <c r="A38" s="951" t="s">
        <v>1116</v>
      </c>
      <c r="B38" s="1006" t="s">
        <v>1117</v>
      </c>
      <c r="C38" s="899" t="s">
        <v>1097</v>
      </c>
      <c r="D38" s="947">
        <f t="shared" ref="D38:M38" si="2">D39+D43+D44+D45+D46+D47+D48+D49+D52</f>
        <v>472.62422120999997</v>
      </c>
      <c r="E38" s="947">
        <f t="shared" si="2"/>
        <v>498.19049349000005</v>
      </c>
      <c r="F38" s="947">
        <f t="shared" si="2"/>
        <v>525.33037836000005</v>
      </c>
      <c r="G38" s="947">
        <f t="shared" si="2"/>
        <v>522.80437129044242</v>
      </c>
      <c r="H38" s="947">
        <f t="shared" si="2"/>
        <v>523.62157604999982</v>
      </c>
      <c r="I38" s="947">
        <f t="shared" si="2"/>
        <v>538.83909243129585</v>
      </c>
      <c r="J38" s="947">
        <f t="shared" si="2"/>
        <v>539.33022333149984</v>
      </c>
      <c r="K38" s="947">
        <f t="shared" si="2"/>
        <v>516.35782397914375</v>
      </c>
      <c r="L38" s="947">
        <f t="shared" si="2"/>
        <v>555.51013003144487</v>
      </c>
      <c r="M38" s="947">
        <f t="shared" si="2"/>
        <v>1578.0012877008821</v>
      </c>
      <c r="N38" s="947"/>
    </row>
    <row r="39" spans="1:14" ht="47.25" outlineLevel="1" x14ac:dyDescent="0.25">
      <c r="A39" s="948" t="s">
        <v>1118</v>
      </c>
      <c r="B39" s="902" t="s">
        <v>1098</v>
      </c>
      <c r="C39" s="899" t="s">
        <v>1097</v>
      </c>
      <c r="D39" s="947">
        <f t="shared" ref="D39:M39" si="3">D40+D41+D42</f>
        <v>354.52137860967622</v>
      </c>
      <c r="E39" s="947">
        <f t="shared" si="3"/>
        <v>374.33122461078165</v>
      </c>
      <c r="F39" s="947">
        <f t="shared" si="3"/>
        <v>414.92067863029217</v>
      </c>
      <c r="G39" s="947">
        <f t="shared" si="3"/>
        <v>423.59109451651477</v>
      </c>
      <c r="H39" s="947">
        <f t="shared" si="3"/>
        <v>380.95179942999988</v>
      </c>
      <c r="I39" s="947">
        <f t="shared" si="3"/>
        <v>433.7925970767426</v>
      </c>
      <c r="J39" s="947">
        <f>H39*1.03</f>
        <v>392.38035341289986</v>
      </c>
      <c r="K39" s="947">
        <f t="shared" si="3"/>
        <v>408.14059707674261</v>
      </c>
      <c r="L39" s="947">
        <f>J39*1.03</f>
        <v>404.15176401528686</v>
      </c>
      <c r="M39" s="947">
        <f t="shared" si="3"/>
        <v>1265.52428867</v>
      </c>
      <c r="N39" s="947"/>
    </row>
    <row r="40" spans="1:14" ht="63.75" customHeight="1" outlineLevel="1" x14ac:dyDescent="0.25">
      <c r="A40" s="948" t="s">
        <v>1119</v>
      </c>
      <c r="B40" s="900" t="s">
        <v>1099</v>
      </c>
      <c r="C40" s="899" t="s">
        <v>1097</v>
      </c>
      <c r="D40" s="947"/>
      <c r="E40" s="947"/>
      <c r="F40" s="947"/>
      <c r="G40" s="947"/>
      <c r="H40" s="947"/>
      <c r="I40" s="947"/>
      <c r="J40" s="947"/>
      <c r="K40" s="947"/>
      <c r="L40" s="947"/>
      <c r="M40" s="947"/>
      <c r="N40" s="898"/>
    </row>
    <row r="41" spans="1:14" ht="63" customHeight="1" outlineLevel="1" x14ac:dyDescent="0.25">
      <c r="A41" s="948" t="s">
        <v>1120</v>
      </c>
      <c r="B41" s="900" t="s">
        <v>1100</v>
      </c>
      <c r="C41" s="899" t="s">
        <v>1097</v>
      </c>
      <c r="D41" s="947"/>
      <c r="E41" s="947"/>
      <c r="F41" s="947"/>
      <c r="G41" s="947"/>
      <c r="H41" s="947"/>
      <c r="I41" s="947"/>
      <c r="J41" s="947"/>
      <c r="K41" s="947"/>
      <c r="L41" s="947"/>
      <c r="M41" s="947"/>
      <c r="N41" s="898"/>
    </row>
    <row r="42" spans="1:14" ht="78.75" outlineLevel="1" x14ac:dyDescent="0.25">
      <c r="A42" s="948" t="s">
        <v>1121</v>
      </c>
      <c r="B42" s="900" t="s">
        <v>1101</v>
      </c>
      <c r="C42" s="899" t="s">
        <v>1097</v>
      </c>
      <c r="D42" s="947">
        <f>468.0799709-D44</f>
        <v>354.52137860967622</v>
      </c>
      <c r="E42" s="947">
        <f>494.23521202-E44</f>
        <v>374.33122461078165</v>
      </c>
      <c r="F42" s="947">
        <v>414.92067863029217</v>
      </c>
      <c r="G42" s="947">
        <v>423.59109451651477</v>
      </c>
      <c r="H42" s="947">
        <v>380.95179942999988</v>
      </c>
      <c r="I42" s="947">
        <v>433.7925970767426</v>
      </c>
      <c r="J42" s="947">
        <f>H42*1.03</f>
        <v>392.38035341289986</v>
      </c>
      <c r="K42" s="947">
        <v>408.14059707674261</v>
      </c>
      <c r="L42" s="947">
        <f>J42*1.03</f>
        <v>404.15176401528686</v>
      </c>
      <c r="M42" s="947">
        <f>G42+I42+K42</f>
        <v>1265.52428867</v>
      </c>
      <c r="N42" s="898"/>
    </row>
    <row r="43" spans="1:14" ht="31.5" outlineLevel="1" x14ac:dyDescent="0.25">
      <c r="A43" s="948" t="s">
        <v>1122</v>
      </c>
      <c r="B43" s="902" t="s">
        <v>1102</v>
      </c>
      <c r="C43" s="899" t="s">
        <v>1097</v>
      </c>
      <c r="D43" s="947">
        <v>1.1020739099999999</v>
      </c>
      <c r="E43" s="947">
        <v>0.92115497000000002</v>
      </c>
      <c r="F43" s="947">
        <v>0.66315106970779369</v>
      </c>
      <c r="G43" s="947">
        <v>0.93461051976285103</v>
      </c>
      <c r="H43" s="947">
        <v>0.85910514999999998</v>
      </c>
      <c r="I43" s="947">
        <v>1.5158248394632532</v>
      </c>
      <c r="J43" s="947">
        <f>H43*1.03</f>
        <v>0.88487830450000005</v>
      </c>
      <c r="K43" s="947">
        <f t="shared" ref="K43" si="4">I43*1.035</f>
        <v>1.5688787088444669</v>
      </c>
      <c r="L43" s="947">
        <f>J43*1.03</f>
        <v>0.91142465363500003</v>
      </c>
      <c r="M43" s="947">
        <f>G43+I43+K43</f>
        <v>4.019314068070571</v>
      </c>
      <c r="N43" s="947"/>
    </row>
    <row r="44" spans="1:14" ht="31.5" outlineLevel="1" x14ac:dyDescent="0.25">
      <c r="A44" s="948" t="s">
        <v>1123</v>
      </c>
      <c r="B44" s="902" t="s">
        <v>1103</v>
      </c>
      <c r="C44" s="899" t="s">
        <v>1097</v>
      </c>
      <c r="D44" s="947">
        <v>113.55859229032377</v>
      </c>
      <c r="E44" s="947">
        <v>119.90398740921839</v>
      </c>
      <c r="F44" s="947">
        <v>104.48521830000001</v>
      </c>
      <c r="G44" s="947">
        <v>96.006673401218649</v>
      </c>
      <c r="H44" s="947">
        <v>137.04149081000003</v>
      </c>
      <c r="I44" s="947">
        <v>101.17915791229056</v>
      </c>
      <c r="J44" s="947">
        <f>H44*1.03</f>
        <v>141.15273553430004</v>
      </c>
      <c r="K44" s="947">
        <v>104.21453264965928</v>
      </c>
      <c r="L44" s="947">
        <f>J44*1.03</f>
        <v>145.38731760032903</v>
      </c>
      <c r="M44" s="947">
        <f>G44+I44+K44</f>
        <v>301.4003639631685</v>
      </c>
      <c r="N44" s="898"/>
    </row>
    <row r="45" spans="1:14" ht="47.25" outlineLevel="1" x14ac:dyDescent="0.25">
      <c r="A45" s="948" t="s">
        <v>1124</v>
      </c>
      <c r="B45" s="902" t="s">
        <v>1104</v>
      </c>
      <c r="C45" s="899" t="s">
        <v>1097</v>
      </c>
      <c r="D45" s="947"/>
      <c r="E45" s="947"/>
      <c r="F45" s="947"/>
      <c r="G45" s="947"/>
      <c r="H45" s="947"/>
      <c r="I45" s="947"/>
      <c r="J45" s="947"/>
      <c r="K45" s="947"/>
      <c r="L45" s="947"/>
      <c r="M45" s="947"/>
      <c r="N45" s="898"/>
    </row>
    <row r="46" spans="1:14" ht="47.25" outlineLevel="1" x14ac:dyDescent="0.25">
      <c r="A46" s="948" t="s">
        <v>1125</v>
      </c>
      <c r="B46" s="902" t="s">
        <v>1105</v>
      </c>
      <c r="C46" s="899" t="s">
        <v>1097</v>
      </c>
      <c r="D46" s="947">
        <v>2.3078074900000001</v>
      </c>
      <c r="E46" s="947">
        <v>1.8367653399999999</v>
      </c>
      <c r="F46" s="947">
        <v>2.44295588</v>
      </c>
      <c r="G46" s="947">
        <f>G31/E31*E46</f>
        <v>1.2398597257435227</v>
      </c>
      <c r="H46" s="947">
        <v>2.4225266000000003</v>
      </c>
      <c r="I46" s="947">
        <f>G46*1.035</f>
        <v>1.2832548161445458</v>
      </c>
      <c r="J46" s="947">
        <f>H46*1.03</f>
        <v>2.4952023980000004</v>
      </c>
      <c r="K46" s="947">
        <f>I46*1.035</f>
        <v>1.3281687347096049</v>
      </c>
      <c r="L46" s="947">
        <f>J46*1.03</f>
        <v>2.5700584699400006</v>
      </c>
      <c r="M46" s="947">
        <f>G46+I46+K46</f>
        <v>3.8512832765976732</v>
      </c>
      <c r="N46" s="898"/>
    </row>
    <row r="47" spans="1:14" ht="31.5" outlineLevel="1" x14ac:dyDescent="0.25">
      <c r="A47" s="948" t="s">
        <v>1126</v>
      </c>
      <c r="B47" s="902" t="s">
        <v>1106</v>
      </c>
      <c r="C47" s="899" t="s">
        <v>1097</v>
      </c>
      <c r="D47" s="947"/>
      <c r="E47" s="947"/>
      <c r="F47" s="947"/>
      <c r="G47" s="947"/>
      <c r="H47" s="947"/>
      <c r="I47" s="947"/>
      <c r="J47" s="947"/>
      <c r="K47" s="947"/>
      <c r="L47" s="947"/>
      <c r="M47" s="947"/>
      <c r="N47" s="898"/>
    </row>
    <row r="48" spans="1:14" ht="31.5" outlineLevel="1" x14ac:dyDescent="0.25">
      <c r="A48" s="948" t="s">
        <v>1127</v>
      </c>
      <c r="B48" s="902" t="s">
        <v>1107</v>
      </c>
      <c r="C48" s="899" t="s">
        <v>1097</v>
      </c>
      <c r="D48" s="947"/>
      <c r="E48" s="947"/>
      <c r="F48" s="947"/>
      <c r="G48" s="947"/>
      <c r="H48" s="947"/>
      <c r="I48" s="947"/>
      <c r="J48" s="947"/>
      <c r="K48" s="947"/>
      <c r="L48" s="947"/>
      <c r="M48" s="947"/>
      <c r="N48" s="898"/>
    </row>
    <row r="49" spans="1:14" ht="63" outlineLevel="1" x14ac:dyDescent="0.25">
      <c r="A49" s="948" t="s">
        <v>1128</v>
      </c>
      <c r="B49" s="902" t="s">
        <v>1109</v>
      </c>
      <c r="C49" s="899" t="s">
        <v>1097</v>
      </c>
      <c r="D49" s="947"/>
      <c r="E49" s="947"/>
      <c r="F49" s="947"/>
      <c r="G49" s="947"/>
      <c r="H49" s="947"/>
      <c r="I49" s="947"/>
      <c r="J49" s="947"/>
      <c r="K49" s="947"/>
      <c r="L49" s="947"/>
      <c r="M49" s="947"/>
      <c r="N49" s="898"/>
    </row>
    <row r="50" spans="1:14" ht="31.5" outlineLevel="1" x14ac:dyDescent="0.25">
      <c r="A50" s="948" t="s">
        <v>1129</v>
      </c>
      <c r="B50" s="900" t="s">
        <v>1111</v>
      </c>
      <c r="C50" s="899" t="s">
        <v>1097</v>
      </c>
      <c r="D50" s="947"/>
      <c r="E50" s="947"/>
      <c r="F50" s="947"/>
      <c r="G50" s="947"/>
      <c r="H50" s="947"/>
      <c r="I50" s="947"/>
      <c r="J50" s="947"/>
      <c r="K50" s="947"/>
      <c r="L50" s="947"/>
      <c r="M50" s="947"/>
      <c r="N50" s="898"/>
    </row>
    <row r="51" spans="1:14" ht="31.5" outlineLevel="1" x14ac:dyDescent="0.25">
      <c r="A51" s="948" t="s">
        <v>1130</v>
      </c>
      <c r="B51" s="900" t="s">
        <v>1113</v>
      </c>
      <c r="C51" s="899" t="s">
        <v>1097</v>
      </c>
      <c r="D51" s="947"/>
      <c r="E51" s="947"/>
      <c r="F51" s="947"/>
      <c r="G51" s="947"/>
      <c r="H51" s="947"/>
      <c r="I51" s="947"/>
      <c r="J51" s="947"/>
      <c r="K51" s="947"/>
      <c r="L51" s="947"/>
      <c r="M51" s="947"/>
      <c r="N51" s="898"/>
    </row>
    <row r="52" spans="1:14" outlineLevel="1" x14ac:dyDescent="0.25">
      <c r="A52" s="948" t="s">
        <v>1131</v>
      </c>
      <c r="B52" s="902" t="s">
        <v>1115</v>
      </c>
      <c r="C52" s="899" t="s">
        <v>1097</v>
      </c>
      <c r="D52" s="947">
        <v>1.1343689099999998</v>
      </c>
      <c r="E52" s="947">
        <v>1.1973611599999998</v>
      </c>
      <c r="F52" s="947">
        <v>2.8183744800000761</v>
      </c>
      <c r="G52" s="947">
        <f>G37/E37*E52</f>
        <v>1.0321331272026955</v>
      </c>
      <c r="H52" s="947">
        <v>2.3466540600000001</v>
      </c>
      <c r="I52" s="947">
        <f>G52*1.035</f>
        <v>1.0682577866547898</v>
      </c>
      <c r="J52" s="947">
        <f t="shared" ref="J52:J54" si="5">H52*1.03</f>
        <v>2.4170536818000001</v>
      </c>
      <c r="K52" s="947">
        <f>I52*1.035</f>
        <v>1.1056468091877074</v>
      </c>
      <c r="L52" s="947">
        <f t="shared" ref="L52:L54" si="6">J52*1.03</f>
        <v>2.4895652922540004</v>
      </c>
      <c r="M52" s="947">
        <f>G52+I52+K52</f>
        <v>3.2060377230451929</v>
      </c>
      <c r="N52" s="898"/>
    </row>
    <row r="53" spans="1:14" ht="31.5" outlineLevel="1" x14ac:dyDescent="0.25">
      <c r="A53" s="903" t="s">
        <v>1132</v>
      </c>
      <c r="B53" s="902" t="s">
        <v>1133</v>
      </c>
      <c r="C53" s="899" t="s">
        <v>1097</v>
      </c>
      <c r="D53" s="947">
        <f>D54+D55+D60+D61</f>
        <v>161.58217291122281</v>
      </c>
      <c r="E53" s="947">
        <f>E54+E55+E60+E61</f>
        <v>168.54100592319679</v>
      </c>
      <c r="F53" s="947">
        <f>F54+F55+F60+F61</f>
        <v>169.94671624535812</v>
      </c>
      <c r="G53" s="947">
        <f t="shared" ref="G53:M53" si="7">G54+G55+G60+G61</f>
        <v>167.08332269317847</v>
      </c>
      <c r="H53" s="947">
        <f t="shared" si="7"/>
        <v>172.64581894398299</v>
      </c>
      <c r="I53" s="947">
        <f>I54+I55+J60+I61</f>
        <v>176.00336190205587</v>
      </c>
      <c r="J53" s="947">
        <f t="shared" si="5"/>
        <v>177.82519351230249</v>
      </c>
      <c r="K53" s="947">
        <f t="shared" si="7"/>
        <v>182.09684026715644</v>
      </c>
      <c r="L53" s="947">
        <f t="shared" si="6"/>
        <v>183.15994931767156</v>
      </c>
      <c r="M53" s="947">
        <f t="shared" si="7"/>
        <v>525.18352486239075</v>
      </c>
      <c r="N53" s="947"/>
    </row>
    <row r="54" spans="1:14" ht="31.5" outlineLevel="1" x14ac:dyDescent="0.25">
      <c r="A54" s="948" t="s">
        <v>1119</v>
      </c>
      <c r="B54" s="900" t="s">
        <v>1134</v>
      </c>
      <c r="C54" s="899" t="s">
        <v>1097</v>
      </c>
      <c r="D54" s="947">
        <v>153.70248749000001</v>
      </c>
      <c r="E54" s="947">
        <v>159.12022676999999</v>
      </c>
      <c r="F54" s="947">
        <v>160.41726537</v>
      </c>
      <c r="G54" s="947">
        <v>157.74131973864738</v>
      </c>
      <c r="H54" s="947">
        <v>159.87200707999997</v>
      </c>
      <c r="I54" s="947">
        <v>161.81861361953258</v>
      </c>
      <c r="J54" s="947">
        <f t="shared" si="5"/>
        <v>164.66816729239997</v>
      </c>
      <c r="K54" s="947">
        <f>I54*1.04</f>
        <v>168.29135816431389</v>
      </c>
      <c r="L54" s="947">
        <f t="shared" si="6"/>
        <v>169.60821231117197</v>
      </c>
      <c r="M54" s="947">
        <f>G54+I54+K54</f>
        <v>487.85129152249385</v>
      </c>
      <c r="N54" s="898"/>
    </row>
    <row r="55" spans="1:14" ht="31.5" outlineLevel="1" x14ac:dyDescent="0.25">
      <c r="A55" s="948" t="s">
        <v>1120</v>
      </c>
      <c r="B55" s="900" t="s">
        <v>1135</v>
      </c>
      <c r="C55" s="899" t="s">
        <v>1097</v>
      </c>
      <c r="D55" s="947"/>
      <c r="E55" s="947"/>
      <c r="F55" s="947"/>
      <c r="G55" s="947"/>
      <c r="H55" s="947"/>
      <c r="I55" s="947"/>
      <c r="J55" s="947"/>
      <c r="K55" s="947"/>
      <c r="L55" s="947"/>
      <c r="M55" s="947"/>
      <c r="N55" s="898"/>
    </row>
    <row r="56" spans="1:14" ht="47.25" outlineLevel="1" x14ac:dyDescent="0.25">
      <c r="A56" s="948" t="s">
        <v>1136</v>
      </c>
      <c r="B56" s="905" t="s">
        <v>1137</v>
      </c>
      <c r="C56" s="899" t="s">
        <v>1097</v>
      </c>
      <c r="D56" s="947"/>
      <c r="E56" s="947"/>
      <c r="F56" s="947"/>
      <c r="G56" s="947"/>
      <c r="H56" s="947"/>
      <c r="I56" s="947"/>
      <c r="J56" s="947"/>
      <c r="K56" s="947"/>
      <c r="L56" s="947"/>
      <c r="M56" s="947"/>
      <c r="N56" s="898"/>
    </row>
    <row r="57" spans="1:14" ht="63" outlineLevel="1" x14ac:dyDescent="0.25">
      <c r="A57" s="948" t="s">
        <v>1138</v>
      </c>
      <c r="B57" s="906" t="s">
        <v>1139</v>
      </c>
      <c r="C57" s="899" t="s">
        <v>1097</v>
      </c>
      <c r="D57" s="947"/>
      <c r="E57" s="947"/>
      <c r="F57" s="947"/>
      <c r="G57" s="947"/>
      <c r="H57" s="947"/>
      <c r="I57" s="947"/>
      <c r="J57" s="947"/>
      <c r="K57" s="947"/>
      <c r="L57" s="947"/>
      <c r="M57" s="947"/>
      <c r="N57" s="898"/>
    </row>
    <row r="58" spans="1:14" ht="31.5" outlineLevel="1" x14ac:dyDescent="0.25">
      <c r="A58" s="948" t="s">
        <v>1140</v>
      </c>
      <c r="B58" s="906" t="s">
        <v>1141</v>
      </c>
      <c r="C58" s="899" t="s">
        <v>1097</v>
      </c>
      <c r="D58" s="947"/>
      <c r="E58" s="947"/>
      <c r="F58" s="947"/>
      <c r="G58" s="947"/>
      <c r="H58" s="947"/>
      <c r="I58" s="947"/>
      <c r="J58" s="947"/>
      <c r="K58" s="947"/>
      <c r="L58" s="947"/>
      <c r="M58" s="947"/>
      <c r="N58" s="898"/>
    </row>
    <row r="59" spans="1:14" ht="31.5" outlineLevel="1" x14ac:dyDescent="0.25">
      <c r="A59" s="948" t="s">
        <v>1142</v>
      </c>
      <c r="B59" s="905" t="s">
        <v>1143</v>
      </c>
      <c r="C59" s="899" t="s">
        <v>1097</v>
      </c>
      <c r="D59" s="947"/>
      <c r="E59" s="947"/>
      <c r="F59" s="947"/>
      <c r="G59" s="947"/>
      <c r="H59" s="947"/>
      <c r="I59" s="947"/>
      <c r="J59" s="947"/>
      <c r="K59" s="947"/>
      <c r="L59" s="947"/>
      <c r="M59" s="947"/>
      <c r="N59" s="898"/>
    </row>
    <row r="60" spans="1:14" ht="31.5" outlineLevel="1" x14ac:dyDescent="0.25">
      <c r="A60" s="948" t="s">
        <v>1121</v>
      </c>
      <c r="B60" s="900" t="s">
        <v>1144</v>
      </c>
      <c r="C60" s="899" t="s">
        <v>1097</v>
      </c>
      <c r="D60" s="947">
        <v>5.4919958675733547</v>
      </c>
      <c r="E60" s="947">
        <v>6.6629725031968192</v>
      </c>
      <c r="F60" s="947">
        <v>6.1677869250404536</v>
      </c>
      <c r="G60" s="947">
        <v>7.1920582604291994</v>
      </c>
      <c r="H60" s="947">
        <v>8.0453484415397192</v>
      </c>
      <c r="I60" s="947">
        <v>7.3764626342266064</v>
      </c>
      <c r="J60" s="947">
        <f t="shared" ref="J60:J62" si="8">H60*1.03</f>
        <v>8.2867088947859102</v>
      </c>
      <c r="K60" s="947">
        <f>I60*1.04</f>
        <v>7.6715211395956713</v>
      </c>
      <c r="L60" s="947">
        <f t="shared" ref="L60:L62" si="9">J60*1.03</f>
        <v>8.5353101616294875</v>
      </c>
      <c r="M60" s="947">
        <f>G60+J60+K60</f>
        <v>23.150288294810782</v>
      </c>
      <c r="N60" s="898"/>
    </row>
    <row r="61" spans="1:14" ht="31.5" outlineLevel="1" x14ac:dyDescent="0.25">
      <c r="A61" s="948" t="s">
        <v>1145</v>
      </c>
      <c r="B61" s="900" t="s">
        <v>1146</v>
      </c>
      <c r="C61" s="899" t="s">
        <v>1097</v>
      </c>
      <c r="D61" s="947">
        <v>2.3876895536494422</v>
      </c>
      <c r="E61" s="947">
        <v>2.7578066500000005</v>
      </c>
      <c r="F61" s="947">
        <v>3.3616639503176811</v>
      </c>
      <c r="G61" s="947">
        <v>2.1499446941019005</v>
      </c>
      <c r="H61" s="947">
        <v>4.7284634224432862</v>
      </c>
      <c r="I61" s="947">
        <v>5.8980393877373709</v>
      </c>
      <c r="J61" s="947">
        <f t="shared" si="8"/>
        <v>4.8703173251165852</v>
      </c>
      <c r="K61" s="947">
        <f>I61*1.04</f>
        <v>6.1339609632468663</v>
      </c>
      <c r="L61" s="947">
        <f t="shared" si="9"/>
        <v>5.0164268448700833</v>
      </c>
      <c r="M61" s="947">
        <f>G61+I61+K61</f>
        <v>14.181945045086138</v>
      </c>
      <c r="N61" s="898"/>
    </row>
    <row r="62" spans="1:14" ht="47.25" outlineLevel="1" x14ac:dyDescent="0.25">
      <c r="A62" s="903" t="s">
        <v>1147</v>
      </c>
      <c r="B62" s="902" t="s">
        <v>1148</v>
      </c>
      <c r="C62" s="899" t="s">
        <v>1097</v>
      </c>
      <c r="D62" s="947">
        <f>D63+D64+D65+D66+D67</f>
        <v>21.251809840539917</v>
      </c>
      <c r="E62" s="947">
        <f>E63+E64+E65+E66+E67</f>
        <v>24.060188833890141</v>
      </c>
      <c r="F62" s="947">
        <f t="shared" ref="F62:M62" si="10">F63+F64+F65+F66+F67</f>
        <v>37.425487142775324</v>
      </c>
      <c r="G62" s="947">
        <f t="shared" si="10"/>
        <v>29.392173712054721</v>
      </c>
      <c r="H62" s="947">
        <f t="shared" si="10"/>
        <v>28.27590558</v>
      </c>
      <c r="I62" s="947">
        <f t="shared" si="10"/>
        <v>30.857845126031805</v>
      </c>
      <c r="J62" s="947">
        <f t="shared" si="8"/>
        <v>29.124182747399999</v>
      </c>
      <c r="K62" s="947">
        <f t="shared" si="10"/>
        <v>31.55765202855244</v>
      </c>
      <c r="L62" s="947">
        <f t="shared" si="9"/>
        <v>29.997908229821999</v>
      </c>
      <c r="M62" s="947">
        <f t="shared" si="10"/>
        <v>91.807670866638958</v>
      </c>
      <c r="N62" s="947"/>
    </row>
    <row r="63" spans="1:14" ht="78.75" outlineLevel="1" x14ac:dyDescent="0.25">
      <c r="A63" s="948" t="s">
        <v>1149</v>
      </c>
      <c r="B63" s="900" t="s">
        <v>1150</v>
      </c>
      <c r="C63" s="899" t="s">
        <v>1097</v>
      </c>
      <c r="D63" s="947"/>
      <c r="E63" s="947"/>
      <c r="F63" s="947"/>
      <c r="G63" s="947"/>
      <c r="H63" s="947"/>
      <c r="I63" s="947"/>
      <c r="J63" s="947"/>
      <c r="K63" s="947"/>
      <c r="L63" s="947"/>
      <c r="M63" s="947"/>
      <c r="N63" s="898"/>
    </row>
    <row r="64" spans="1:14" ht="63" outlineLevel="1" x14ac:dyDescent="0.25">
      <c r="A64" s="948" t="s">
        <v>1151</v>
      </c>
      <c r="B64" s="900" t="s">
        <v>1152</v>
      </c>
      <c r="C64" s="899" t="s">
        <v>1097</v>
      </c>
      <c r="D64" s="947">
        <v>1.7737266200000001</v>
      </c>
      <c r="E64" s="947">
        <v>1.6072694800000003</v>
      </c>
      <c r="F64" s="947">
        <v>1.7846509400000001</v>
      </c>
      <c r="G64" s="947">
        <v>4.6779999999999999</v>
      </c>
      <c r="H64" s="947">
        <v>4.9378423999999992</v>
      </c>
      <c r="I64" s="947">
        <v>5.51</v>
      </c>
      <c r="J64" s="947">
        <f>H64*1.03</f>
        <v>5.0859776719999994</v>
      </c>
      <c r="K64" s="947">
        <f>I64*1.035</f>
        <v>5.7028499999999998</v>
      </c>
      <c r="L64" s="947">
        <f>J64*1.03</f>
        <v>5.2385570021599994</v>
      </c>
      <c r="M64" s="947">
        <f>G64+I64+K64</f>
        <v>15.890849999999999</v>
      </c>
      <c r="N64" s="898"/>
    </row>
    <row r="65" spans="1:14" ht="31.5" outlineLevel="1" x14ac:dyDescent="0.25">
      <c r="A65" s="948" t="s">
        <v>1153</v>
      </c>
      <c r="B65" s="900" t="s">
        <v>1154</v>
      </c>
      <c r="C65" s="899" t="s">
        <v>1097</v>
      </c>
      <c r="D65" s="947"/>
      <c r="E65" s="947"/>
      <c r="F65" s="947"/>
      <c r="G65" s="947"/>
      <c r="H65" s="947"/>
      <c r="I65" s="947"/>
      <c r="J65" s="947"/>
      <c r="K65" s="947"/>
      <c r="L65" s="947"/>
      <c r="M65" s="947"/>
      <c r="N65" s="898"/>
    </row>
    <row r="66" spans="1:14" ht="31.5" outlineLevel="1" x14ac:dyDescent="0.25">
      <c r="A66" s="948" t="s">
        <v>1155</v>
      </c>
      <c r="B66" s="900" t="s">
        <v>1156</v>
      </c>
      <c r="C66" s="899" t="s">
        <v>1097</v>
      </c>
      <c r="D66" s="947"/>
      <c r="E66" s="947"/>
      <c r="F66" s="947"/>
      <c r="G66" s="947"/>
      <c r="H66" s="947"/>
      <c r="I66" s="947"/>
      <c r="J66" s="947"/>
      <c r="K66" s="947"/>
      <c r="L66" s="947"/>
      <c r="M66" s="947"/>
      <c r="N66" s="898"/>
    </row>
    <row r="67" spans="1:14" ht="30" customHeight="1" outlineLevel="1" x14ac:dyDescent="0.25">
      <c r="A67" s="948" t="s">
        <v>1157</v>
      </c>
      <c r="B67" s="900" t="s">
        <v>1158</v>
      </c>
      <c r="C67" s="899" t="s">
        <v>1097</v>
      </c>
      <c r="D67" s="947">
        <v>19.478083220539915</v>
      </c>
      <c r="E67" s="947">
        <v>22.452919353890142</v>
      </c>
      <c r="F67" s="947">
        <v>35.640836202775326</v>
      </c>
      <c r="G67" s="947">
        <v>24.71417371205472</v>
      </c>
      <c r="H67" s="947">
        <v>23.338063179999999</v>
      </c>
      <c r="I67" s="947">
        <v>25.347845126031803</v>
      </c>
      <c r="J67" s="947">
        <f t="shared" ref="J67:J74" si="11">H67*1.03</f>
        <v>24.038205075400001</v>
      </c>
      <c r="K67" s="947">
        <f>I67*1.02</f>
        <v>25.854802028552438</v>
      </c>
      <c r="L67" s="947">
        <f t="shared" ref="L67:L72" si="12">J67*1.03</f>
        <v>24.759351227662002</v>
      </c>
      <c r="M67" s="947">
        <f t="shared" ref="M67:M78" si="13">G67+I67+K67</f>
        <v>75.916820866638957</v>
      </c>
      <c r="N67" s="898"/>
    </row>
    <row r="68" spans="1:14" ht="31.5" outlineLevel="1" x14ac:dyDescent="0.25">
      <c r="A68" s="903" t="s">
        <v>1159</v>
      </c>
      <c r="B68" s="902" t="s">
        <v>1160</v>
      </c>
      <c r="C68" s="899" t="s">
        <v>1097</v>
      </c>
      <c r="D68" s="947">
        <v>171.29964776017889</v>
      </c>
      <c r="E68" s="947">
        <v>187.76919172175457</v>
      </c>
      <c r="F68" s="947">
        <v>204.2295528979086</v>
      </c>
      <c r="G68" s="947">
        <v>151.3324962495418</v>
      </c>
      <c r="H68" s="947">
        <v>206.93461358217132</v>
      </c>
      <c r="I68" s="947">
        <v>155.15003610175091</v>
      </c>
      <c r="J68" s="947">
        <f t="shared" si="11"/>
        <v>213.14265198963648</v>
      </c>
      <c r="K68" s="947">
        <f>I68*1.04</f>
        <v>161.35603754582095</v>
      </c>
      <c r="L68" s="947">
        <f t="shared" si="12"/>
        <v>219.53693154932557</v>
      </c>
      <c r="M68" s="947">
        <f t="shared" si="13"/>
        <v>467.83856989711364</v>
      </c>
      <c r="N68" s="898"/>
    </row>
    <row r="69" spans="1:14" ht="31.5" outlineLevel="1" x14ac:dyDescent="0.25">
      <c r="A69" s="903" t="s">
        <v>1161</v>
      </c>
      <c r="B69" s="902" t="s">
        <v>1162</v>
      </c>
      <c r="C69" s="899" t="s">
        <v>1097</v>
      </c>
      <c r="D69" s="947">
        <v>84.536591329231101</v>
      </c>
      <c r="E69" s="947">
        <v>83.742954769853228</v>
      </c>
      <c r="F69" s="947">
        <v>84.721288986771839</v>
      </c>
      <c r="G69" s="947">
        <v>74.096198484666544</v>
      </c>
      <c r="H69" s="947">
        <v>81.026425854380605</v>
      </c>
      <c r="I69" s="947">
        <v>76.164961509321373</v>
      </c>
      <c r="J69" s="947">
        <v>91.253999999999991</v>
      </c>
      <c r="K69" s="947">
        <v>154.346</v>
      </c>
      <c r="L69" s="947">
        <v>100.68600000000001</v>
      </c>
      <c r="M69" s="947">
        <f t="shared" si="13"/>
        <v>304.60715999398792</v>
      </c>
      <c r="N69" s="898"/>
    </row>
    <row r="70" spans="1:14" ht="31.5" outlineLevel="1" x14ac:dyDescent="0.25">
      <c r="A70" s="903" t="s">
        <v>1163</v>
      </c>
      <c r="B70" s="902" t="s">
        <v>1164</v>
      </c>
      <c r="C70" s="899" t="s">
        <v>1097</v>
      </c>
      <c r="D70" s="947">
        <v>17.483731647960877</v>
      </c>
      <c r="E70" s="947">
        <v>18.764558156514774</v>
      </c>
      <c r="F70" s="947">
        <v>14.702061350422669</v>
      </c>
      <c r="G70" s="947">
        <v>16.554841921788032</v>
      </c>
      <c r="H70" s="947">
        <v>16.032608046380037</v>
      </c>
      <c r="I70" s="947">
        <v>14.919301952704885</v>
      </c>
      <c r="J70" s="947">
        <f t="shared" si="11"/>
        <v>16.513586287771439</v>
      </c>
      <c r="K70" s="947">
        <f>I70</f>
        <v>14.919301952704885</v>
      </c>
      <c r="L70" s="947">
        <f t="shared" si="12"/>
        <v>17.008993876404581</v>
      </c>
      <c r="M70" s="947">
        <f t="shared" si="13"/>
        <v>46.393445827197802</v>
      </c>
      <c r="N70" s="898"/>
    </row>
    <row r="71" spans="1:14" ht="31.5" outlineLevel="1" x14ac:dyDescent="0.25">
      <c r="A71" s="948" t="s">
        <v>1165</v>
      </c>
      <c r="B71" s="900" t="s">
        <v>1166</v>
      </c>
      <c r="C71" s="899" t="s">
        <v>1097</v>
      </c>
      <c r="D71" s="947">
        <v>17.42812775796088</v>
      </c>
      <c r="E71" s="947">
        <v>18.705369946514772</v>
      </c>
      <c r="F71" s="947">
        <v>14.643071460422668</v>
      </c>
      <c r="G71" s="947">
        <v>13.977550478923462</v>
      </c>
      <c r="H71" s="947">
        <v>15.946565276380035</v>
      </c>
      <c r="I71" s="947">
        <v>14.953152442608156</v>
      </c>
      <c r="J71" s="947">
        <f t="shared" si="11"/>
        <v>16.424962234671437</v>
      </c>
      <c r="K71" s="947">
        <f>I71</f>
        <v>14.953152442608156</v>
      </c>
      <c r="L71" s="947">
        <f t="shared" si="12"/>
        <v>16.917711101711582</v>
      </c>
      <c r="M71" s="947">
        <f t="shared" si="13"/>
        <v>43.883855364139777</v>
      </c>
      <c r="N71" s="898"/>
    </row>
    <row r="72" spans="1:14" outlineLevel="1" x14ac:dyDescent="0.25">
      <c r="A72" s="948" t="s">
        <v>1167</v>
      </c>
      <c r="B72" s="900" t="s">
        <v>1168</v>
      </c>
      <c r="C72" s="899" t="s">
        <v>1097</v>
      </c>
      <c r="D72" s="947">
        <v>5.5603889999996881E-2</v>
      </c>
      <c r="E72" s="947">
        <f>E70-E71</f>
        <v>5.9188210000002073E-2</v>
      </c>
      <c r="F72" s="947">
        <f>F70-F71</f>
        <v>5.8989890000001211E-2</v>
      </c>
      <c r="G72" s="947">
        <f t="shared" ref="G72:M72" si="14">G70-G71</f>
        <v>2.5772914428645706</v>
      </c>
      <c r="H72" s="947">
        <f t="shared" si="14"/>
        <v>8.6042770000002378E-2</v>
      </c>
      <c r="I72" s="947">
        <f t="shared" si="14"/>
        <v>-3.3850489903270997E-2</v>
      </c>
      <c r="J72" s="947">
        <f t="shared" si="11"/>
        <v>8.8624053100002445E-2</v>
      </c>
      <c r="K72" s="947">
        <f t="shared" si="14"/>
        <v>-3.3850489903270997E-2</v>
      </c>
      <c r="L72" s="947">
        <f t="shared" si="12"/>
        <v>9.1282774693002527E-2</v>
      </c>
      <c r="M72" s="947">
        <f t="shared" si="14"/>
        <v>2.509590463058025</v>
      </c>
      <c r="N72" s="898"/>
    </row>
    <row r="73" spans="1:14" ht="31.5" outlineLevel="1" x14ac:dyDescent="0.25">
      <c r="A73" s="903" t="s">
        <v>1169</v>
      </c>
      <c r="B73" s="902" t="s">
        <v>1170</v>
      </c>
      <c r="C73" s="899" t="s">
        <v>1097</v>
      </c>
      <c r="D73" s="947">
        <f t="shared" ref="D73:M73" si="15">D74+D75+D76</f>
        <v>16.470267720866381</v>
      </c>
      <c r="E73" s="947">
        <f t="shared" si="15"/>
        <v>15.312594084790534</v>
      </c>
      <c r="F73" s="947">
        <f t="shared" si="15"/>
        <v>14.305271736763478</v>
      </c>
      <c r="G73" s="947">
        <f t="shared" si="15"/>
        <v>84.345338229212786</v>
      </c>
      <c r="H73" s="947">
        <f t="shared" si="15"/>
        <v>18.706204043084835</v>
      </c>
      <c r="I73" s="947">
        <f t="shared" si="15"/>
        <v>85.743585839431006</v>
      </c>
      <c r="J73" s="947">
        <f t="shared" si="11"/>
        <v>19.267390164377382</v>
      </c>
      <c r="K73" s="947">
        <f t="shared" si="15"/>
        <v>-27.918007815090988</v>
      </c>
      <c r="L73" s="947"/>
      <c r="M73" s="947">
        <f t="shared" si="15"/>
        <v>142.17091625355312</v>
      </c>
      <c r="N73" s="947"/>
    </row>
    <row r="74" spans="1:14" ht="47.25" outlineLevel="1" x14ac:dyDescent="0.25">
      <c r="A74" s="948" t="s">
        <v>1171</v>
      </c>
      <c r="B74" s="900" t="s">
        <v>1172</v>
      </c>
      <c r="C74" s="899" t="s">
        <v>1097</v>
      </c>
      <c r="D74" s="947">
        <v>9.6173471257019969</v>
      </c>
      <c r="E74" s="947">
        <v>8.3726644083104951</v>
      </c>
      <c r="F74" s="947">
        <v>10.507919248304026</v>
      </c>
      <c r="G74" s="947">
        <v>11.949583628076017</v>
      </c>
      <c r="H74" s="947">
        <v>13.867993430981663</v>
      </c>
      <c r="I74" s="947">
        <v>10.075095087454418</v>
      </c>
      <c r="J74" s="947">
        <f t="shared" si="11"/>
        <v>14.284033233911114</v>
      </c>
      <c r="K74" s="947">
        <f>I74*1.04</f>
        <v>10.478098890952595</v>
      </c>
      <c r="L74" s="947">
        <f t="shared" ref="L74" si="16">J74*1.03</f>
        <v>14.712554230928447</v>
      </c>
      <c r="M74" s="947">
        <f t="shared" si="13"/>
        <v>32.502777606483029</v>
      </c>
      <c r="N74" s="898"/>
    </row>
    <row r="75" spans="1:14" ht="31.5" outlineLevel="1" x14ac:dyDescent="0.25">
      <c r="A75" s="948" t="s">
        <v>1173</v>
      </c>
      <c r="B75" s="900" t="s">
        <v>1174</v>
      </c>
      <c r="C75" s="899" t="s">
        <v>1097</v>
      </c>
      <c r="D75" s="947">
        <v>2.2644739900000004</v>
      </c>
      <c r="E75" s="947">
        <v>2.2313368100000002</v>
      </c>
      <c r="F75" s="947">
        <v>2.2930365000000004</v>
      </c>
      <c r="G75" s="947">
        <v>0.5336895767239741</v>
      </c>
      <c r="H75" s="947">
        <v>0.90080511000000008</v>
      </c>
      <c r="I75" s="947">
        <v>0.49187093648667668</v>
      </c>
      <c r="J75" s="947">
        <f>I75</f>
        <v>0.49187093648667668</v>
      </c>
      <c r="K75" s="947">
        <f>I75</f>
        <v>0.49187093648667668</v>
      </c>
      <c r="L75" s="947">
        <f>K75</f>
        <v>0.49187093648667668</v>
      </c>
      <c r="M75" s="947">
        <f t="shared" si="13"/>
        <v>1.5174314496973276</v>
      </c>
      <c r="N75" s="898"/>
    </row>
    <row r="76" spans="1:14" outlineLevel="1" x14ac:dyDescent="0.25">
      <c r="A76" s="948" t="s">
        <v>1175</v>
      </c>
      <c r="B76" s="900" t="s">
        <v>1176</v>
      </c>
      <c r="C76" s="899" t="s">
        <v>1097</v>
      </c>
      <c r="D76" s="947">
        <f t="shared" ref="D76:M76" si="17">D38-D53-D62-D68-D74-D75-D69-D70</f>
        <v>4.588446605164382</v>
      </c>
      <c r="E76" s="947">
        <f t="shared" si="17"/>
        <v>4.7085928664800392</v>
      </c>
      <c r="F76" s="947">
        <f t="shared" si="17"/>
        <v>1.5043159884594512</v>
      </c>
      <c r="G76" s="947">
        <f t="shared" si="17"/>
        <v>71.8620650244128</v>
      </c>
      <c r="H76" s="947">
        <f t="shared" si="17"/>
        <v>3.9374055021031715</v>
      </c>
      <c r="I76" s="947">
        <f t="shared" si="17"/>
        <v>75.176619815489914</v>
      </c>
      <c r="J76" s="947">
        <f t="shared" si="17"/>
        <v>-3.3052953760083525</v>
      </c>
      <c r="K76" s="947">
        <f t="shared" si="17"/>
        <v>-38.887977642530259</v>
      </c>
      <c r="L76" s="947">
        <f t="shared" ref="L76:L78" si="18">J76*1.03</f>
        <v>-3.4044542372886033</v>
      </c>
      <c r="M76" s="947">
        <f t="shared" si="17"/>
        <v>108.15070719737275</v>
      </c>
      <c r="N76" s="947"/>
    </row>
    <row r="77" spans="1:14" outlineLevel="1" x14ac:dyDescent="0.25">
      <c r="A77" s="903" t="s">
        <v>1177</v>
      </c>
      <c r="B77" s="902" t="s">
        <v>1178</v>
      </c>
      <c r="C77" s="899" t="s">
        <v>1097</v>
      </c>
      <c r="D77" s="947">
        <f>D78+D79+D80</f>
        <v>16.847371670000001</v>
      </c>
      <c r="E77" s="947">
        <f>E78+E79+E80</f>
        <v>21.475287360000003</v>
      </c>
      <c r="F77" s="947">
        <f t="shared" ref="F77:M77" si="19">F78+F79+F80</f>
        <v>33.671829282775327</v>
      </c>
      <c r="G77" s="947">
        <f t="shared" si="19"/>
        <v>23.202303424485223</v>
      </c>
      <c r="H77" s="947">
        <f t="shared" si="19"/>
        <v>20.857871080000002</v>
      </c>
      <c r="I77" s="947">
        <f t="shared" si="19"/>
        <v>23.820180764679264</v>
      </c>
      <c r="J77" s="947">
        <f t="shared" si="19"/>
        <v>23.202303424485223</v>
      </c>
      <c r="K77" s="947">
        <f t="shared" si="19"/>
        <v>24.525258115313772</v>
      </c>
      <c r="L77" s="947">
        <f t="shared" si="18"/>
        <v>23.898372527219781</v>
      </c>
      <c r="M77" s="947">
        <f t="shared" si="19"/>
        <v>71.547742304478263</v>
      </c>
      <c r="N77" s="947"/>
    </row>
    <row r="78" spans="1:14" outlineLevel="1" x14ac:dyDescent="0.25">
      <c r="A78" s="948" t="s">
        <v>1179</v>
      </c>
      <c r="B78" s="900" t="s">
        <v>1180</v>
      </c>
      <c r="C78" s="899" t="s">
        <v>1097</v>
      </c>
      <c r="D78" s="947">
        <v>16.847371670000001</v>
      </c>
      <c r="E78" s="947">
        <v>21.475287360000003</v>
      </c>
      <c r="F78" s="947">
        <v>33.671829282775327</v>
      </c>
      <c r="G78" s="947">
        <v>23.202303424485223</v>
      </c>
      <c r="H78" s="947">
        <v>20.857871080000002</v>
      </c>
      <c r="I78" s="947">
        <v>23.820180764679264</v>
      </c>
      <c r="J78" s="947">
        <f>G78</f>
        <v>23.202303424485223</v>
      </c>
      <c r="K78" s="947">
        <v>24.525258115313772</v>
      </c>
      <c r="L78" s="947">
        <f t="shared" si="18"/>
        <v>23.898372527219781</v>
      </c>
      <c r="M78" s="947">
        <f t="shared" si="13"/>
        <v>71.547742304478263</v>
      </c>
      <c r="N78" s="898"/>
    </row>
    <row r="79" spans="1:14" outlineLevel="1" x14ac:dyDescent="0.25">
      <c r="A79" s="948" t="s">
        <v>1181</v>
      </c>
      <c r="B79" s="900" t="s">
        <v>1182</v>
      </c>
      <c r="C79" s="899" t="s">
        <v>1097</v>
      </c>
      <c r="D79" s="947"/>
      <c r="E79" s="947"/>
      <c r="F79" s="947"/>
      <c r="G79" s="947"/>
      <c r="H79" s="947"/>
      <c r="I79" s="947"/>
      <c r="J79" s="947"/>
      <c r="K79" s="947"/>
      <c r="L79" s="947"/>
      <c r="M79" s="947"/>
      <c r="N79" s="898"/>
    </row>
    <row r="80" spans="1:14" outlineLevel="1" x14ac:dyDescent="0.25">
      <c r="A80" s="948" t="s">
        <v>1183</v>
      </c>
      <c r="B80" s="900" t="s">
        <v>1184</v>
      </c>
      <c r="C80" s="899" t="s">
        <v>1097</v>
      </c>
      <c r="D80" s="947"/>
      <c r="E80" s="947"/>
      <c r="F80" s="947"/>
      <c r="G80" s="947"/>
      <c r="H80" s="947"/>
      <c r="I80" s="947"/>
      <c r="J80" s="947"/>
      <c r="K80" s="947"/>
      <c r="L80" s="947"/>
      <c r="M80" s="947"/>
      <c r="N80" s="898"/>
    </row>
    <row r="81" spans="1:14" ht="47.25" x14ac:dyDescent="0.25">
      <c r="A81" s="903" t="s">
        <v>1185</v>
      </c>
      <c r="B81" s="1006" t="s">
        <v>1186</v>
      </c>
      <c r="C81" s="899" t="s">
        <v>1097</v>
      </c>
      <c r="D81" s="947">
        <f>D23-D38</f>
        <v>-31.781801567025752</v>
      </c>
      <c r="E81" s="947">
        <f>E23-E38</f>
        <v>-54.016122656610264</v>
      </c>
      <c r="F81" s="947">
        <f t="shared" ref="F81:M81" si="20">F23-F38</f>
        <v>-88.93207644000006</v>
      </c>
      <c r="G81" s="947">
        <f t="shared" si="20"/>
        <v>-35.837191254052073</v>
      </c>
      <c r="H81" s="947">
        <f t="shared" si="20"/>
        <v>-82.015809156666535</v>
      </c>
      <c r="I81" s="947">
        <f t="shared" si="20"/>
        <v>-38.436646433035833</v>
      </c>
      <c r="J81" s="947">
        <f t="shared" si="20"/>
        <v>-85.275545864474793</v>
      </c>
      <c r="K81" s="947">
        <f t="shared" si="20"/>
        <v>-43.442823979143725</v>
      </c>
      <c r="L81" s="947">
        <f t="shared" si="20"/>
        <v>-40.04841840984875</v>
      </c>
      <c r="M81" s="947">
        <f t="shared" si="20"/>
        <v>-117.71666166623186</v>
      </c>
      <c r="N81" s="947"/>
    </row>
    <row r="82" spans="1:14" ht="47.25" outlineLevel="1" x14ac:dyDescent="0.25">
      <c r="A82" s="948" t="s">
        <v>1187</v>
      </c>
      <c r="B82" s="902" t="s">
        <v>1098</v>
      </c>
      <c r="C82" s="899" t="s">
        <v>1097</v>
      </c>
      <c r="D82" s="947">
        <f>D83+D84+D85</f>
        <v>-32.142309443466445</v>
      </c>
      <c r="E82" s="947">
        <f>E83+E84+E85</f>
        <v>66.082658341252227</v>
      </c>
      <c r="F82" s="947">
        <f t="shared" ref="F82:M82" si="21">F83+F84+F85</f>
        <v>17.855873639707852</v>
      </c>
      <c r="G82" s="947">
        <f t="shared" si="21"/>
        <v>60.211705976992221</v>
      </c>
      <c r="H82" s="947">
        <f t="shared" si="21"/>
        <v>56.567476205000105</v>
      </c>
      <c r="I82" s="947">
        <f t="shared" si="21"/>
        <v>63.354834264879855</v>
      </c>
      <c r="J82" s="947">
        <f t="shared" si="21"/>
        <v>58.264500491150159</v>
      </c>
      <c r="K82" s="947">
        <f t="shared" si="21"/>
        <v>61.425665768083604</v>
      </c>
      <c r="L82" s="947">
        <f t="shared" si="21"/>
        <v>107.91009026658423</v>
      </c>
      <c r="M82" s="947">
        <f t="shared" si="21"/>
        <v>184.99220600995568</v>
      </c>
      <c r="N82" s="947"/>
    </row>
    <row r="83" spans="1:14" ht="64.5" customHeight="1" outlineLevel="1" x14ac:dyDescent="0.25">
      <c r="A83" s="948" t="s">
        <v>1188</v>
      </c>
      <c r="B83" s="900" t="s">
        <v>1099</v>
      </c>
      <c r="C83" s="899" t="s">
        <v>1097</v>
      </c>
      <c r="D83" s="947"/>
      <c r="E83" s="947"/>
      <c r="F83" s="947"/>
      <c r="G83" s="947"/>
      <c r="H83" s="947"/>
      <c r="I83" s="947"/>
      <c r="J83" s="947"/>
      <c r="K83" s="947"/>
      <c r="L83" s="947"/>
      <c r="M83" s="947"/>
      <c r="N83" s="898"/>
    </row>
    <row r="84" spans="1:14" ht="63" customHeight="1" outlineLevel="1" x14ac:dyDescent="0.25">
      <c r="A84" s="948" t="s">
        <v>1189</v>
      </c>
      <c r="B84" s="900" t="s">
        <v>1100</v>
      </c>
      <c r="C84" s="899" t="s">
        <v>1097</v>
      </c>
      <c r="D84" s="947"/>
      <c r="E84" s="947"/>
      <c r="F84" s="947"/>
      <c r="G84" s="947"/>
      <c r="H84" s="947"/>
      <c r="I84" s="947"/>
      <c r="J84" s="947"/>
      <c r="K84" s="947"/>
      <c r="L84" s="947"/>
      <c r="M84" s="947"/>
      <c r="N84" s="898"/>
    </row>
    <row r="85" spans="1:14" ht="78.75" outlineLevel="1" x14ac:dyDescent="0.25">
      <c r="A85" s="948" t="s">
        <v>1190</v>
      </c>
      <c r="B85" s="900" t="s">
        <v>1101</v>
      </c>
      <c r="C85" s="899" t="s">
        <v>1097</v>
      </c>
      <c r="D85" s="947">
        <v>-32.142309443466445</v>
      </c>
      <c r="E85" s="947">
        <f>E24-E39</f>
        <v>66.082658341252227</v>
      </c>
      <c r="F85" s="947">
        <f t="shared" ref="F85:M85" si="22">F24-F39</f>
        <v>17.855873639707852</v>
      </c>
      <c r="G85" s="947">
        <f t="shared" si="22"/>
        <v>60.211705976992221</v>
      </c>
      <c r="H85" s="947">
        <f t="shared" si="22"/>
        <v>56.567476205000105</v>
      </c>
      <c r="I85" s="947">
        <f t="shared" si="22"/>
        <v>63.354834264879855</v>
      </c>
      <c r="J85" s="947">
        <f t="shared" si="22"/>
        <v>58.264500491150159</v>
      </c>
      <c r="K85" s="947">
        <f t="shared" si="22"/>
        <v>61.425665768083604</v>
      </c>
      <c r="L85" s="947">
        <f t="shared" si="22"/>
        <v>107.91009026658423</v>
      </c>
      <c r="M85" s="947">
        <f t="shared" si="22"/>
        <v>184.99220600995568</v>
      </c>
      <c r="N85" s="947"/>
    </row>
    <row r="86" spans="1:14" ht="31.5" outlineLevel="1" x14ac:dyDescent="0.25">
      <c r="A86" s="948" t="s">
        <v>1191</v>
      </c>
      <c r="B86" s="902" t="s">
        <v>1102</v>
      </c>
      <c r="C86" s="899" t="s">
        <v>1097</v>
      </c>
      <c r="D86" s="947">
        <f>D28-D43</f>
        <v>-0.79201207101694904</v>
      </c>
      <c r="E86" s="947">
        <f>E28-E43</f>
        <v>-0.61103964796610166</v>
      </c>
      <c r="F86" s="947">
        <f t="shared" ref="F86:M86" si="23">F28-F43</f>
        <v>-0.32689606970779372</v>
      </c>
      <c r="G86" s="947">
        <f t="shared" si="23"/>
        <v>-0.61323097687948624</v>
      </c>
      <c r="H86" s="947">
        <f t="shared" si="23"/>
        <v>-0.52689770833333327</v>
      </c>
      <c r="I86" s="947">
        <f t="shared" si="23"/>
        <v>-1.1867321875506875</v>
      </c>
      <c r="J86" s="947">
        <f t="shared" si="23"/>
        <v>-0.54270463958333337</v>
      </c>
      <c r="K86" s="947">
        <f t="shared" si="23"/>
        <v>-1.2318878332859997</v>
      </c>
      <c r="L86" s="947">
        <f t="shared" si="23"/>
        <v>-0.57921721196833342</v>
      </c>
      <c r="M86" s="947">
        <f t="shared" si="23"/>
        <v>-3.0318509977161732</v>
      </c>
      <c r="N86" s="947"/>
    </row>
    <row r="87" spans="1:14" ht="31.5" outlineLevel="1" x14ac:dyDescent="0.25">
      <c r="A87" s="948" t="s">
        <v>1192</v>
      </c>
      <c r="B87" s="902" t="s">
        <v>1103</v>
      </c>
      <c r="C87" s="899" t="s">
        <v>1097</v>
      </c>
      <c r="D87" s="947"/>
      <c r="E87" s="947"/>
      <c r="F87" s="947"/>
      <c r="G87" s="947"/>
      <c r="H87" s="947"/>
      <c r="I87" s="947"/>
      <c r="J87" s="947"/>
      <c r="K87" s="947"/>
      <c r="L87" s="947"/>
      <c r="M87" s="947"/>
      <c r="N87" s="898"/>
    </row>
    <row r="88" spans="1:14" ht="47.25" outlineLevel="1" x14ac:dyDescent="0.25">
      <c r="A88" s="948" t="s">
        <v>1193</v>
      </c>
      <c r="B88" s="902" t="s">
        <v>1104</v>
      </c>
      <c r="C88" s="899" t="s">
        <v>1097</v>
      </c>
      <c r="D88" s="947"/>
      <c r="E88" s="947"/>
      <c r="F88" s="947"/>
      <c r="G88" s="947"/>
      <c r="H88" s="947"/>
      <c r="I88" s="947"/>
      <c r="J88" s="947"/>
      <c r="K88" s="947"/>
      <c r="L88" s="947"/>
      <c r="M88" s="947"/>
      <c r="N88" s="898"/>
    </row>
    <row r="89" spans="1:14" ht="47.25" outlineLevel="1" x14ac:dyDescent="0.25">
      <c r="A89" s="948" t="s">
        <v>1194</v>
      </c>
      <c r="B89" s="902" t="s">
        <v>1105</v>
      </c>
      <c r="C89" s="899" t="s">
        <v>1097</v>
      </c>
      <c r="D89" s="947">
        <f>D31-D46</f>
        <v>0.22375207779661022</v>
      </c>
      <c r="E89" s="947">
        <f>E31-E46</f>
        <v>-1.134864026440678</v>
      </c>
      <c r="F89" s="947">
        <f t="shared" ref="F89:M89" si="24">F31-F46</f>
        <v>-1.9594866299999998</v>
      </c>
      <c r="G89" s="947">
        <f t="shared" si="24"/>
        <v>-0.7660598607435225</v>
      </c>
      <c r="H89" s="947">
        <f t="shared" si="24"/>
        <v>-1.8069988416666669</v>
      </c>
      <c r="I89" s="947">
        <f t="shared" si="24"/>
        <v>-0.80945495114454569</v>
      </c>
      <c r="J89" s="947">
        <f t="shared" si="24"/>
        <v>-1.879674639666667</v>
      </c>
      <c r="K89" s="947">
        <f t="shared" si="24"/>
        <v>-0.85436886970960479</v>
      </c>
      <c r="L89" s="947">
        <f t="shared" si="24"/>
        <v>-1.9545307116066672</v>
      </c>
      <c r="M89" s="947">
        <f t="shared" si="24"/>
        <v>-2.4298836815976728</v>
      </c>
      <c r="N89" s="947"/>
    </row>
    <row r="90" spans="1:14" ht="31.5" outlineLevel="1" x14ac:dyDescent="0.25">
      <c r="A90" s="948" t="s">
        <v>1195</v>
      </c>
      <c r="B90" s="902" t="s">
        <v>1106</v>
      </c>
      <c r="C90" s="899" t="s">
        <v>1097</v>
      </c>
      <c r="D90" s="947"/>
      <c r="E90" s="947"/>
      <c r="F90" s="947"/>
      <c r="G90" s="947"/>
      <c r="H90" s="947"/>
      <c r="I90" s="947"/>
      <c r="J90" s="947"/>
      <c r="K90" s="947"/>
      <c r="L90" s="947"/>
      <c r="M90" s="947"/>
      <c r="N90" s="898"/>
    </row>
    <row r="91" spans="1:14" ht="31.5" outlineLevel="1" x14ac:dyDescent="0.25">
      <c r="A91" s="948" t="s">
        <v>1196</v>
      </c>
      <c r="B91" s="902" t="s">
        <v>1107</v>
      </c>
      <c r="C91" s="899" t="s">
        <v>1097</v>
      </c>
      <c r="D91" s="947"/>
      <c r="E91" s="947"/>
      <c r="F91" s="947"/>
      <c r="G91" s="947"/>
      <c r="H91" s="947"/>
      <c r="I91" s="947"/>
      <c r="J91" s="947"/>
      <c r="K91" s="947"/>
      <c r="L91" s="947"/>
      <c r="M91" s="947"/>
      <c r="N91" s="898"/>
    </row>
    <row r="92" spans="1:14" ht="63" outlineLevel="1" x14ac:dyDescent="0.25">
      <c r="A92" s="948" t="s">
        <v>1197</v>
      </c>
      <c r="B92" s="902" t="s">
        <v>1109</v>
      </c>
      <c r="C92" s="899" t="s">
        <v>1097</v>
      </c>
      <c r="D92" s="947"/>
      <c r="E92" s="947"/>
      <c r="F92" s="947"/>
      <c r="G92" s="947"/>
      <c r="H92" s="947"/>
      <c r="I92" s="947"/>
      <c r="J92" s="947"/>
      <c r="K92" s="947"/>
      <c r="L92" s="947"/>
      <c r="M92" s="947"/>
      <c r="N92" s="898"/>
    </row>
    <row r="93" spans="1:14" ht="31.5" outlineLevel="1" x14ac:dyDescent="0.25">
      <c r="A93" s="948" t="s">
        <v>1198</v>
      </c>
      <c r="B93" s="900" t="s">
        <v>1111</v>
      </c>
      <c r="C93" s="899" t="s">
        <v>1097</v>
      </c>
      <c r="D93" s="947"/>
      <c r="E93" s="947"/>
      <c r="F93" s="947"/>
      <c r="G93" s="947"/>
      <c r="H93" s="947"/>
      <c r="I93" s="947"/>
      <c r="J93" s="947"/>
      <c r="K93" s="947"/>
      <c r="L93" s="947"/>
      <c r="M93" s="947"/>
      <c r="N93" s="898"/>
    </row>
    <row r="94" spans="1:14" ht="31.5" outlineLevel="1" x14ac:dyDescent="0.25">
      <c r="A94" s="948" t="s">
        <v>1199</v>
      </c>
      <c r="B94" s="900" t="s">
        <v>1113</v>
      </c>
      <c r="C94" s="899" t="s">
        <v>1097</v>
      </c>
      <c r="D94" s="947"/>
      <c r="E94" s="947"/>
      <c r="F94" s="947"/>
      <c r="G94" s="947"/>
      <c r="H94" s="947"/>
      <c r="I94" s="947"/>
      <c r="J94" s="947"/>
      <c r="K94" s="947"/>
      <c r="L94" s="947"/>
      <c r="M94" s="947"/>
      <c r="N94" s="898"/>
    </row>
    <row r="95" spans="1:14" outlineLevel="1" x14ac:dyDescent="0.25">
      <c r="A95" s="948" t="s">
        <v>1200</v>
      </c>
      <c r="B95" s="902" t="s">
        <v>1115</v>
      </c>
      <c r="C95" s="899" t="s">
        <v>1097</v>
      </c>
      <c r="D95" s="947">
        <f>D37-D52</f>
        <v>0.92876786966101776</v>
      </c>
      <c r="E95" s="947">
        <f>E37-E52</f>
        <v>1.551110085762712</v>
      </c>
      <c r="F95" s="947">
        <f t="shared" ref="F95:M95" si="25">F37-F52</f>
        <v>-1.63490800000754E-2</v>
      </c>
      <c r="G95" s="947">
        <f t="shared" si="25"/>
        <v>1.3370670077973044</v>
      </c>
      <c r="H95" s="947">
        <f t="shared" si="25"/>
        <v>0.79210199833333217</v>
      </c>
      <c r="I95" s="947">
        <f t="shared" si="25"/>
        <v>1.3838643530702099</v>
      </c>
      <c r="J95" s="947">
        <f t="shared" si="25"/>
        <v>3.5068457924999574E-2</v>
      </c>
      <c r="K95" s="947">
        <f t="shared" si="25"/>
        <v>1.4322996054276669</v>
      </c>
      <c r="L95" s="947">
        <f t="shared" si="25"/>
        <v>-3.7443152529000656E-2</v>
      </c>
      <c r="M95" s="947">
        <f t="shared" si="25"/>
        <v>4.1532309662951805</v>
      </c>
      <c r="N95" s="947"/>
    </row>
    <row r="96" spans="1:14" ht="31.5" x14ac:dyDescent="0.25">
      <c r="A96" s="903" t="s">
        <v>509</v>
      </c>
      <c r="B96" s="1006" t="s">
        <v>1201</v>
      </c>
      <c r="C96" s="899" t="s">
        <v>1097</v>
      </c>
      <c r="D96" s="947">
        <f>D97-D103</f>
        <v>36.994198010000005</v>
      </c>
      <c r="E96" s="947">
        <f>E97-E103</f>
        <v>55.533527979999995</v>
      </c>
      <c r="F96" s="947">
        <f t="shared" ref="F96:M96" si="26">F97-F103</f>
        <v>49.900999999999996</v>
      </c>
      <c r="G96" s="947">
        <f t="shared" si="26"/>
        <v>39.817835172675849</v>
      </c>
      <c r="H96" s="947">
        <f t="shared" si="26"/>
        <v>45.626940610000013</v>
      </c>
      <c r="I96" s="947">
        <f t="shared" si="26"/>
        <v>3.7270676599783221</v>
      </c>
      <c r="J96" s="947">
        <f t="shared" si="26"/>
        <v>39.604997338500013</v>
      </c>
      <c r="K96" s="947">
        <f t="shared" si="26"/>
        <v>12.078188019978322</v>
      </c>
      <c r="L96" s="947">
        <f t="shared" si="26"/>
        <v>37.395610520095005</v>
      </c>
      <c r="M96" s="947">
        <f t="shared" si="26"/>
        <v>55.623090852632487</v>
      </c>
      <c r="N96" s="947"/>
    </row>
    <row r="97" spans="1:14" ht="31.5" outlineLevel="1" x14ac:dyDescent="0.25">
      <c r="A97" s="948" t="s">
        <v>44</v>
      </c>
      <c r="B97" s="902" t="s">
        <v>1202</v>
      </c>
      <c r="C97" s="899" t="s">
        <v>1097</v>
      </c>
      <c r="D97" s="947">
        <f>D98+D99+D100+D102</f>
        <v>56.53655878</v>
      </c>
      <c r="E97" s="947">
        <f>E98+E99+E100+E102</f>
        <v>61.420261569999994</v>
      </c>
      <c r="F97" s="947">
        <f t="shared" ref="F97:M97" si="27">F98+F99+F100+F102</f>
        <v>62.673999999999999</v>
      </c>
      <c r="G97" s="947">
        <f t="shared" si="27"/>
        <v>43.252697639059448</v>
      </c>
      <c r="H97" s="947">
        <f t="shared" si="27"/>
        <v>51.737997490000012</v>
      </c>
      <c r="I97" s="947">
        <f t="shared" si="27"/>
        <v>7.25</v>
      </c>
      <c r="J97" s="947">
        <f t="shared" si="27"/>
        <v>49.586080600500011</v>
      </c>
      <c r="K97" s="947">
        <f t="shared" si="27"/>
        <v>15.601120359999999</v>
      </c>
      <c r="L97" s="947">
        <f t="shared" si="27"/>
        <v>47.205039794495008</v>
      </c>
      <c r="M97" s="947">
        <f t="shared" si="27"/>
        <v>66.103817999059444</v>
      </c>
      <c r="N97" s="947"/>
    </row>
    <row r="98" spans="1:14" ht="31.5" outlineLevel="1" x14ac:dyDescent="0.25">
      <c r="A98" s="948" t="s">
        <v>423</v>
      </c>
      <c r="B98" s="900" t="s">
        <v>1203</v>
      </c>
      <c r="C98" s="899" t="s">
        <v>1097</v>
      </c>
      <c r="D98" s="947"/>
      <c r="E98" s="947"/>
      <c r="F98" s="947"/>
      <c r="G98" s="947"/>
      <c r="H98" s="947"/>
      <c r="I98" s="947"/>
      <c r="J98" s="947"/>
      <c r="K98" s="947"/>
      <c r="L98" s="947"/>
      <c r="M98" s="947"/>
      <c r="N98" s="898"/>
    </row>
    <row r="99" spans="1:14" outlineLevel="1" x14ac:dyDescent="0.25">
      <c r="A99" s="948" t="s">
        <v>424</v>
      </c>
      <c r="B99" s="900" t="s">
        <v>1204</v>
      </c>
      <c r="C99" s="899" t="s">
        <v>1097</v>
      </c>
      <c r="D99" s="947">
        <v>12.879974169999999</v>
      </c>
      <c r="E99" s="947">
        <v>16.675705430000001</v>
      </c>
      <c r="F99" s="947">
        <v>17.101120359999999</v>
      </c>
      <c r="G99" s="947">
        <v>14.818</v>
      </c>
      <c r="H99" s="947">
        <v>9.9220000000000006</v>
      </c>
      <c r="I99" s="947">
        <v>7.25</v>
      </c>
      <c r="J99" s="947">
        <f>H99</f>
        <v>9.9220000000000006</v>
      </c>
      <c r="K99" s="947">
        <f>F99</f>
        <v>17.101120359999999</v>
      </c>
      <c r="L99" s="947">
        <f>J99*0.8</f>
        <v>7.9376000000000007</v>
      </c>
      <c r="M99" s="947">
        <f t="shared" ref="M99:M104" si="28">G99+I99+K99</f>
        <v>39.169120359999994</v>
      </c>
      <c r="N99" s="898"/>
    </row>
    <row r="100" spans="1:14" ht="31.5" outlineLevel="1" x14ac:dyDescent="0.25">
      <c r="A100" s="948" t="s">
        <v>425</v>
      </c>
      <c r="B100" s="900" t="s">
        <v>1205</v>
      </c>
      <c r="C100" s="899" t="s">
        <v>1097</v>
      </c>
      <c r="D100" s="947">
        <v>0.13950168999999998</v>
      </c>
      <c r="E100" s="947">
        <v>0.42286230999999996</v>
      </c>
      <c r="F100" s="947">
        <v>0.36650206000000002</v>
      </c>
      <c r="G100" s="947">
        <f>F100</f>
        <v>0.36650206000000002</v>
      </c>
      <c r="H100" s="947">
        <v>6.4333700000000008E-2</v>
      </c>
      <c r="I100" s="947"/>
      <c r="J100" s="947"/>
      <c r="K100" s="947"/>
      <c r="L100" s="947"/>
      <c r="M100" s="947">
        <f t="shared" si="28"/>
        <v>0.36650206000000002</v>
      </c>
      <c r="N100" s="898"/>
    </row>
    <row r="101" spans="1:14" outlineLevel="1" x14ac:dyDescent="0.25">
      <c r="A101" s="948" t="s">
        <v>1206</v>
      </c>
      <c r="B101" s="905" t="s">
        <v>1207</v>
      </c>
      <c r="C101" s="899" t="s">
        <v>1097</v>
      </c>
      <c r="D101" s="947">
        <f>D100</f>
        <v>0.13950168999999998</v>
      </c>
      <c r="E101" s="947">
        <f>E100</f>
        <v>0.42286230999999996</v>
      </c>
      <c r="F101" s="947">
        <f t="shared" ref="F101:M101" si="29">F100</f>
        <v>0.36650206000000002</v>
      </c>
      <c r="G101" s="947">
        <f t="shared" si="29"/>
        <v>0.36650206000000002</v>
      </c>
      <c r="H101" s="947">
        <f t="shared" si="29"/>
        <v>6.4333700000000008E-2</v>
      </c>
      <c r="I101" s="947">
        <f t="shared" si="29"/>
        <v>0</v>
      </c>
      <c r="J101" s="947"/>
      <c r="K101" s="947">
        <f t="shared" si="29"/>
        <v>0</v>
      </c>
      <c r="L101" s="947"/>
      <c r="M101" s="947">
        <f t="shared" si="29"/>
        <v>0.36650206000000002</v>
      </c>
      <c r="N101" s="947"/>
    </row>
    <row r="102" spans="1:14" ht="31.5" outlineLevel="1" x14ac:dyDescent="0.25">
      <c r="A102" s="948" t="s">
        <v>426</v>
      </c>
      <c r="B102" s="900" t="s">
        <v>1208</v>
      </c>
      <c r="C102" s="899" t="s">
        <v>1097</v>
      </c>
      <c r="D102" s="947">
        <v>43.51708292</v>
      </c>
      <c r="E102" s="947">
        <v>44.321693829999994</v>
      </c>
      <c r="F102" s="947">
        <v>45.206377580000002</v>
      </c>
      <c r="G102" s="947">
        <v>28.068195579059445</v>
      </c>
      <c r="H102" s="947">
        <v>41.751663790000009</v>
      </c>
      <c r="I102" s="947"/>
      <c r="J102" s="947">
        <f>H102*0.95</f>
        <v>39.664080600500007</v>
      </c>
      <c r="K102" s="947">
        <f>I102-1.5</f>
        <v>-1.5</v>
      </c>
      <c r="L102" s="947">
        <f>J102*0.99</f>
        <v>39.267439794495004</v>
      </c>
      <c r="M102" s="947">
        <f t="shared" si="28"/>
        <v>26.568195579059445</v>
      </c>
      <c r="N102" s="898"/>
    </row>
    <row r="103" spans="1:14" ht="31.5" outlineLevel="1" x14ac:dyDescent="0.25">
      <c r="A103" s="948" t="s">
        <v>45</v>
      </c>
      <c r="B103" s="902" t="s">
        <v>1170</v>
      </c>
      <c r="C103" s="899" t="s">
        <v>1097</v>
      </c>
      <c r="D103" s="947">
        <v>19.542360769999998</v>
      </c>
      <c r="E103" s="947">
        <f>E104+E105+E106+E108</f>
        <v>5.8867335899999995</v>
      </c>
      <c r="F103" s="947">
        <f>F104+F105+F106+F108</f>
        <v>12.773</v>
      </c>
      <c r="G103" s="947">
        <f t="shared" ref="G103:H103" si="30">G104+G105+G106+G108</f>
        <v>3.4348624663836018</v>
      </c>
      <c r="H103" s="947">
        <f t="shared" si="30"/>
        <v>6.1110568799999996</v>
      </c>
      <c r="I103" s="947">
        <f>I104+I105+I106+I108</f>
        <v>3.5229323400216779</v>
      </c>
      <c r="J103" s="947">
        <f t="shared" ref="J103" si="31">J104+J105+J106+J108</f>
        <v>9.9810832619999985</v>
      </c>
      <c r="K103" s="947">
        <f>K104+K105+K106+K108</f>
        <v>3.5229323400216779</v>
      </c>
      <c r="L103" s="947">
        <f t="shared" ref="L103:M103" si="32">L104+L105+L106+L108</f>
        <v>9.8094292743999993</v>
      </c>
      <c r="M103" s="947">
        <f t="shared" si="32"/>
        <v>10.480727146426958</v>
      </c>
      <c r="N103" s="947"/>
    </row>
    <row r="104" spans="1:14" ht="31.5" outlineLevel="1" x14ac:dyDescent="0.25">
      <c r="A104" s="948" t="s">
        <v>430</v>
      </c>
      <c r="B104" s="900" t="s">
        <v>1209</v>
      </c>
      <c r="C104" s="899" t="s">
        <v>1097</v>
      </c>
      <c r="D104" s="947">
        <v>2.5991026500000003</v>
      </c>
      <c r="E104" s="947">
        <v>2.54322107</v>
      </c>
      <c r="F104" s="947">
        <v>2.9968918800000002</v>
      </c>
      <c r="G104" s="947">
        <v>2.9396961480000003</v>
      </c>
      <c r="H104" s="947">
        <v>2.7058683800000005</v>
      </c>
      <c r="I104" s="947">
        <v>3.0150699572347208</v>
      </c>
      <c r="J104" s="947">
        <f>H104</f>
        <v>2.7058683800000005</v>
      </c>
      <c r="K104" s="947">
        <f>I104</f>
        <v>3.0150699572347208</v>
      </c>
      <c r="L104" s="947">
        <f>J104</f>
        <v>2.7058683800000005</v>
      </c>
      <c r="M104" s="947">
        <f t="shared" si="28"/>
        <v>8.969836062469442</v>
      </c>
      <c r="N104" s="898"/>
    </row>
    <row r="105" spans="1:14" outlineLevel="1" x14ac:dyDescent="0.25">
      <c r="A105" s="948" t="s">
        <v>431</v>
      </c>
      <c r="B105" s="900" t="s">
        <v>1210</v>
      </c>
      <c r="C105" s="899" t="s">
        <v>1097</v>
      </c>
      <c r="D105" s="947"/>
      <c r="E105" s="947"/>
      <c r="F105" s="947"/>
      <c r="G105" s="947"/>
      <c r="H105" s="947"/>
      <c r="I105" s="947"/>
      <c r="J105" s="947"/>
      <c r="K105" s="947"/>
      <c r="L105" s="947"/>
      <c r="M105" s="947"/>
      <c r="N105" s="898"/>
    </row>
    <row r="106" spans="1:14" ht="31.5" outlineLevel="1" x14ac:dyDescent="0.25">
      <c r="A106" s="948" t="s">
        <v>432</v>
      </c>
      <c r="B106" s="900" t="s">
        <v>1211</v>
      </c>
      <c r="C106" s="899" t="s">
        <v>1097</v>
      </c>
      <c r="D106" s="947">
        <v>9.5422914900000002</v>
      </c>
      <c r="E106" s="947">
        <v>2.0409449499999996</v>
      </c>
      <c r="F106" s="947">
        <v>4.0667424099999998</v>
      </c>
      <c r="G106" s="947">
        <v>0</v>
      </c>
      <c r="H106" s="947">
        <v>0.73146144000000002</v>
      </c>
      <c r="I106" s="947">
        <v>0</v>
      </c>
      <c r="J106" s="947">
        <f>J107</f>
        <v>4.0667424099999998</v>
      </c>
      <c r="K106" s="947">
        <f>I106*0.9</f>
        <v>0</v>
      </c>
      <c r="L106" s="947">
        <f>L107</f>
        <v>3.2533939279999999</v>
      </c>
      <c r="M106" s="947">
        <f>G106+I106+K106</f>
        <v>0</v>
      </c>
      <c r="N106" s="898"/>
    </row>
    <row r="107" spans="1:14" outlineLevel="1" x14ac:dyDescent="0.25">
      <c r="A107" s="948" t="s">
        <v>1212</v>
      </c>
      <c r="B107" s="905" t="s">
        <v>1207</v>
      </c>
      <c r="C107" s="899" t="s">
        <v>1097</v>
      </c>
      <c r="D107" s="947">
        <f>D106</f>
        <v>9.5422914900000002</v>
      </c>
      <c r="E107" s="947">
        <f>E106</f>
        <v>2.0409449499999996</v>
      </c>
      <c r="F107" s="947">
        <f>F106</f>
        <v>4.0667424099999998</v>
      </c>
      <c r="G107" s="947">
        <f t="shared" ref="G107:M107" si="33">G106</f>
        <v>0</v>
      </c>
      <c r="H107" s="947">
        <f t="shared" si="33"/>
        <v>0.73146144000000002</v>
      </c>
      <c r="I107" s="947">
        <f t="shared" si="33"/>
        <v>0</v>
      </c>
      <c r="J107" s="947">
        <f>F107</f>
        <v>4.0667424099999998</v>
      </c>
      <c r="K107" s="947">
        <f t="shared" si="33"/>
        <v>0</v>
      </c>
      <c r="L107" s="947">
        <f>J107*0.8</f>
        <v>3.2533939279999999</v>
      </c>
      <c r="M107" s="947">
        <f t="shared" si="33"/>
        <v>0</v>
      </c>
      <c r="N107" s="947"/>
    </row>
    <row r="108" spans="1:14" ht="31.5" outlineLevel="1" x14ac:dyDescent="0.25">
      <c r="A108" s="948" t="s">
        <v>433</v>
      </c>
      <c r="B108" s="900" t="s">
        <v>1213</v>
      </c>
      <c r="C108" s="899" t="s">
        <v>1097</v>
      </c>
      <c r="D108" s="947">
        <v>7.4009666299999974</v>
      </c>
      <c r="E108" s="947">
        <v>1.3025675699999999</v>
      </c>
      <c r="F108" s="947">
        <v>5.7093657100000001</v>
      </c>
      <c r="G108" s="947">
        <v>0.49516631838360159</v>
      </c>
      <c r="H108" s="947">
        <v>2.6737270599999996</v>
      </c>
      <c r="I108" s="947">
        <v>0.50786238278695717</v>
      </c>
      <c r="J108" s="947">
        <f>H108*1.2</f>
        <v>3.2084724719999995</v>
      </c>
      <c r="K108" s="947">
        <f>I108</f>
        <v>0.50786238278695717</v>
      </c>
      <c r="L108" s="947">
        <f>J108*1.2</f>
        <v>3.8501669663999993</v>
      </c>
      <c r="M108" s="947">
        <f>G108+I108+K108</f>
        <v>1.510891083957516</v>
      </c>
      <c r="N108" s="898"/>
    </row>
    <row r="109" spans="1:14" ht="47.25" x14ac:dyDescent="0.25">
      <c r="A109" s="903" t="s">
        <v>1214</v>
      </c>
      <c r="B109" s="1006" t="s">
        <v>1215</v>
      </c>
      <c r="C109" s="899" t="s">
        <v>1097</v>
      </c>
      <c r="D109" s="947">
        <f>D81+D96</f>
        <v>5.2123964429742529</v>
      </c>
      <c r="E109" s="947">
        <f>E81+E96</f>
        <v>1.5174053233897311</v>
      </c>
      <c r="F109" s="947">
        <f t="shared" ref="F109:M109" si="34">F81+F96</f>
        <v>-39.031076440000064</v>
      </c>
      <c r="G109" s="947">
        <f t="shared" si="34"/>
        <v>3.9806439186237768</v>
      </c>
      <c r="H109" s="947">
        <f t="shared" si="34"/>
        <v>-36.388868546666522</v>
      </c>
      <c r="I109" s="947">
        <f t="shared" si="34"/>
        <v>-34.709578773057508</v>
      </c>
      <c r="J109" s="947">
        <f t="shared" si="34"/>
        <v>-45.67054852597478</v>
      </c>
      <c r="K109" s="947">
        <f>K81+K96</f>
        <v>-31.364635959165405</v>
      </c>
      <c r="L109" s="947">
        <f>L81+L96</f>
        <v>-2.6528078897537455</v>
      </c>
      <c r="M109" s="947">
        <f t="shared" si="34"/>
        <v>-62.093570813599371</v>
      </c>
      <c r="N109" s="947"/>
    </row>
    <row r="110" spans="1:14" ht="63" outlineLevel="1" x14ac:dyDescent="0.25">
      <c r="A110" s="948" t="s">
        <v>60</v>
      </c>
      <c r="B110" s="902" t="s">
        <v>1216</v>
      </c>
      <c r="C110" s="899" t="s">
        <v>1097</v>
      </c>
      <c r="D110" s="947">
        <f>D109-D114-D117-D123</f>
        <v>4.4514134565335741</v>
      </c>
      <c r="E110" s="947">
        <f>E109-E114-E117-E123</f>
        <v>1.7121989120337986</v>
      </c>
      <c r="F110" s="947">
        <f t="shared" ref="F110:M110" si="35">F109-F114-F117-F123</f>
        <v>-36.846620482033885</v>
      </c>
      <c r="G110" s="947">
        <f t="shared" si="35"/>
        <v>3.6182570195360961</v>
      </c>
      <c r="H110" s="947">
        <f t="shared" si="35"/>
        <v>-35.16535145536708</v>
      </c>
      <c r="I110" s="947">
        <f t="shared" si="35"/>
        <v>-35.075367927017069</v>
      </c>
      <c r="J110" s="947">
        <f t="shared" si="35"/>
        <v>-44.37435563667534</v>
      </c>
      <c r="K110" s="947">
        <f t="shared" si="35"/>
        <v>-31.733946446917365</v>
      </c>
      <c r="L110" s="947">
        <f t="shared" si="35"/>
        <v>-0.4522137776519759</v>
      </c>
      <c r="M110" s="947">
        <f t="shared" si="35"/>
        <v>-63.191057354398573</v>
      </c>
      <c r="N110" s="947"/>
    </row>
    <row r="111" spans="1:14" ht="62.25" customHeight="1" outlineLevel="1" x14ac:dyDescent="0.25">
      <c r="A111" s="948" t="s">
        <v>473</v>
      </c>
      <c r="B111" s="900" t="s">
        <v>1099</v>
      </c>
      <c r="C111" s="899" t="s">
        <v>1097</v>
      </c>
      <c r="D111" s="947"/>
      <c r="E111" s="947"/>
      <c r="F111" s="947"/>
      <c r="G111" s="947"/>
      <c r="H111" s="947"/>
      <c r="I111" s="947"/>
      <c r="J111" s="947"/>
      <c r="K111" s="947"/>
      <c r="L111" s="947"/>
      <c r="M111" s="947"/>
      <c r="N111" s="898"/>
    </row>
    <row r="112" spans="1:14" ht="62.25" customHeight="1" outlineLevel="1" x14ac:dyDescent="0.25">
      <c r="A112" s="948" t="s">
        <v>474</v>
      </c>
      <c r="B112" s="900" t="s">
        <v>1100</v>
      </c>
      <c r="C112" s="899" t="s">
        <v>1097</v>
      </c>
      <c r="D112" s="947"/>
      <c r="E112" s="947"/>
      <c r="F112" s="947"/>
      <c r="G112" s="947"/>
      <c r="H112" s="947"/>
      <c r="I112" s="947"/>
      <c r="J112" s="947"/>
      <c r="K112" s="947"/>
      <c r="L112" s="947"/>
      <c r="M112" s="947"/>
      <c r="N112" s="898"/>
    </row>
    <row r="113" spans="1:14" ht="78.75" outlineLevel="1" x14ac:dyDescent="0.25">
      <c r="A113" s="948" t="s">
        <v>475</v>
      </c>
      <c r="B113" s="900" t="s">
        <v>1101</v>
      </c>
      <c r="C113" s="899" t="s">
        <v>1097</v>
      </c>
      <c r="D113" s="947">
        <f>D$109/D$81*D85</f>
        <v>5.2715217876738203</v>
      </c>
      <c r="E113" s="947">
        <f>E$109/E$81*E85</f>
        <v>-1.8563749602728996</v>
      </c>
      <c r="F113" s="947">
        <f>F$109/F$81*F85</f>
        <v>7.8366996120305457</v>
      </c>
      <c r="G113" s="947">
        <f>G$109/G$81*G85</f>
        <v>-6.6880621175962407</v>
      </c>
      <c r="H113" s="947">
        <f>H$109/H$81*H85</f>
        <v>25.097922910306607</v>
      </c>
      <c r="I113" s="947">
        <f>I110</f>
        <v>-35.075367927017069</v>
      </c>
      <c r="J113" s="947">
        <f t="shared" ref="J113" si="36">J110</f>
        <v>-44.37435563667534</v>
      </c>
      <c r="K113" s="947">
        <f>K110</f>
        <v>-31.733946446917365</v>
      </c>
      <c r="L113" s="947">
        <f t="shared" ref="L113" si="37">L110</f>
        <v>-0.4522137776519759</v>
      </c>
      <c r="M113" s="947">
        <f>G113+I113+K113</f>
        <v>-73.497376491530673</v>
      </c>
      <c r="N113" s="898"/>
    </row>
    <row r="114" spans="1:14" ht="31.5" outlineLevel="1" x14ac:dyDescent="0.25">
      <c r="A114" s="948" t="s">
        <v>61</v>
      </c>
      <c r="B114" s="902" t="s">
        <v>1102</v>
      </c>
      <c r="C114" s="899" t="s">
        <v>1097</v>
      </c>
      <c r="D114" s="947">
        <v>-0.39153696101694907</v>
      </c>
      <c r="E114" s="947">
        <v>-0.61103964796610166</v>
      </c>
      <c r="F114" s="947">
        <v>-0.20862024796610162</v>
      </c>
      <c r="G114" s="947">
        <f>F114</f>
        <v>-0.20862024796610162</v>
      </c>
      <c r="H114" s="947">
        <f>G114</f>
        <v>-0.20862024796610162</v>
      </c>
      <c r="I114" s="947">
        <f>G114</f>
        <v>-0.20862024796610162</v>
      </c>
      <c r="J114" s="947">
        <f t="shared" ref="J114" si="38">H114</f>
        <v>-0.20862024796610162</v>
      </c>
      <c r="K114" s="947">
        <f>I114</f>
        <v>-0.20862024796610162</v>
      </c>
      <c r="L114" s="947">
        <f t="shared" ref="L114" si="39">J114</f>
        <v>-0.20862024796610162</v>
      </c>
      <c r="M114" s="947">
        <f>G114+I114+K114</f>
        <v>-0.62586074389830482</v>
      </c>
      <c r="N114" s="898"/>
    </row>
    <row r="115" spans="1:14" ht="31.5" outlineLevel="1" x14ac:dyDescent="0.25">
      <c r="A115" s="948" t="s">
        <v>62</v>
      </c>
      <c r="B115" s="902" t="s">
        <v>1103</v>
      </c>
      <c r="C115" s="899" t="s">
        <v>1097</v>
      </c>
      <c r="D115" s="947"/>
      <c r="E115" s="947"/>
      <c r="F115" s="947"/>
      <c r="G115" s="947"/>
      <c r="H115" s="947"/>
      <c r="I115" s="947"/>
      <c r="J115" s="947"/>
      <c r="K115" s="947"/>
      <c r="L115" s="947"/>
      <c r="M115" s="947"/>
      <c r="N115" s="898"/>
    </row>
    <row r="116" spans="1:14" ht="47.25" outlineLevel="1" x14ac:dyDescent="0.25">
      <c r="A116" s="948" t="s">
        <v>63</v>
      </c>
      <c r="B116" s="902" t="s">
        <v>1104</v>
      </c>
      <c r="C116" s="899" t="s">
        <v>1097</v>
      </c>
      <c r="D116" s="947"/>
      <c r="E116" s="947"/>
      <c r="F116" s="947"/>
      <c r="G116" s="947"/>
      <c r="H116" s="947"/>
      <c r="I116" s="947"/>
      <c r="J116" s="947"/>
      <c r="K116" s="947"/>
      <c r="L116" s="947"/>
      <c r="M116" s="947"/>
      <c r="N116" s="898"/>
    </row>
    <row r="117" spans="1:14" ht="47.25" outlineLevel="1" x14ac:dyDescent="0.25">
      <c r="A117" s="948" t="s">
        <v>64</v>
      </c>
      <c r="B117" s="902" t="s">
        <v>1105</v>
      </c>
      <c r="C117" s="899" t="s">
        <v>1097</v>
      </c>
      <c r="D117" s="947">
        <f>D89</f>
        <v>0.22375207779661022</v>
      </c>
      <c r="E117" s="947">
        <f>E89</f>
        <v>-1.134864026440678</v>
      </c>
      <c r="F117" s="947">
        <f>F89</f>
        <v>-1.9594866299999998</v>
      </c>
      <c r="G117" s="947">
        <f t="shared" ref="G117:M117" si="40">G89</f>
        <v>-0.7660598607435225</v>
      </c>
      <c r="H117" s="947">
        <f t="shared" si="40"/>
        <v>-1.8069988416666669</v>
      </c>
      <c r="I117" s="947">
        <f t="shared" si="40"/>
        <v>-0.80945495114454569</v>
      </c>
      <c r="J117" s="947">
        <f t="shared" si="40"/>
        <v>-1.879674639666667</v>
      </c>
      <c r="K117" s="947">
        <f t="shared" si="40"/>
        <v>-0.85436886970960479</v>
      </c>
      <c r="L117" s="947">
        <f t="shared" si="40"/>
        <v>-1.9545307116066672</v>
      </c>
      <c r="M117" s="947">
        <f t="shared" si="40"/>
        <v>-2.4298836815976728</v>
      </c>
      <c r="N117" s="947"/>
    </row>
    <row r="118" spans="1:14" ht="31.5" outlineLevel="1" x14ac:dyDescent="0.25">
      <c r="A118" s="948" t="s">
        <v>65</v>
      </c>
      <c r="B118" s="902" t="s">
        <v>1106</v>
      </c>
      <c r="C118" s="899" t="s">
        <v>1097</v>
      </c>
      <c r="D118" s="947"/>
      <c r="E118" s="947"/>
      <c r="F118" s="947"/>
      <c r="G118" s="947"/>
      <c r="H118" s="947"/>
      <c r="I118" s="947"/>
      <c r="J118" s="947"/>
      <c r="K118" s="947"/>
      <c r="L118" s="947"/>
      <c r="M118" s="947"/>
      <c r="N118" s="898"/>
    </row>
    <row r="119" spans="1:14" ht="31.5" outlineLevel="1" x14ac:dyDescent="0.25">
      <c r="A119" s="948" t="s">
        <v>66</v>
      </c>
      <c r="B119" s="902" t="s">
        <v>1107</v>
      </c>
      <c r="C119" s="899" t="s">
        <v>1097</v>
      </c>
      <c r="D119" s="947"/>
      <c r="E119" s="947"/>
      <c r="F119" s="947"/>
      <c r="G119" s="947"/>
      <c r="H119" s="947"/>
      <c r="I119" s="947"/>
      <c r="J119" s="947"/>
      <c r="K119" s="947"/>
      <c r="L119" s="947"/>
      <c r="M119" s="947"/>
      <c r="N119" s="898"/>
    </row>
    <row r="120" spans="1:14" ht="63" outlineLevel="1" x14ac:dyDescent="0.25">
      <c r="A120" s="948" t="s">
        <v>67</v>
      </c>
      <c r="B120" s="902" t="s">
        <v>1109</v>
      </c>
      <c r="C120" s="899" t="s">
        <v>1097</v>
      </c>
      <c r="D120" s="947"/>
      <c r="E120" s="947"/>
      <c r="F120" s="947"/>
      <c r="G120" s="947"/>
      <c r="H120" s="947"/>
      <c r="I120" s="947"/>
      <c r="J120" s="947"/>
      <c r="K120" s="947"/>
      <c r="L120" s="947"/>
      <c r="M120" s="947"/>
      <c r="N120" s="898"/>
    </row>
    <row r="121" spans="1:14" ht="47.25" outlineLevel="1" x14ac:dyDescent="0.25">
      <c r="A121" s="948" t="s">
        <v>1217</v>
      </c>
      <c r="B121" s="900" t="s">
        <v>1111</v>
      </c>
      <c r="C121" s="899" t="s">
        <v>1097</v>
      </c>
      <c r="D121" s="947"/>
      <c r="E121" s="947"/>
      <c r="F121" s="947"/>
      <c r="G121" s="947"/>
      <c r="H121" s="947"/>
      <c r="I121" s="947"/>
      <c r="J121" s="947"/>
      <c r="K121" s="947"/>
      <c r="L121" s="947"/>
      <c r="M121" s="947"/>
      <c r="N121" s="898"/>
    </row>
    <row r="122" spans="1:14" ht="31.5" outlineLevel="1" x14ac:dyDescent="0.25">
      <c r="A122" s="948" t="s">
        <v>1218</v>
      </c>
      <c r="B122" s="900" t="s">
        <v>1113</v>
      </c>
      <c r="C122" s="899" t="s">
        <v>1097</v>
      </c>
      <c r="D122" s="947"/>
      <c r="E122" s="947"/>
      <c r="F122" s="947"/>
      <c r="G122" s="947"/>
      <c r="H122" s="947"/>
      <c r="I122" s="947"/>
      <c r="J122" s="947"/>
      <c r="K122" s="947"/>
      <c r="L122" s="947"/>
      <c r="M122" s="947"/>
      <c r="N122" s="898"/>
    </row>
    <row r="123" spans="1:14" outlineLevel="1" x14ac:dyDescent="0.25">
      <c r="A123" s="948" t="s">
        <v>68</v>
      </c>
      <c r="B123" s="902" t="s">
        <v>1115</v>
      </c>
      <c r="C123" s="899" t="s">
        <v>1097</v>
      </c>
      <c r="D123" s="947">
        <f>D95</f>
        <v>0.92876786966101776</v>
      </c>
      <c r="E123" s="947">
        <f t="shared" ref="E123:M123" si="41">E95</f>
        <v>1.551110085762712</v>
      </c>
      <c r="F123" s="947">
        <f t="shared" si="41"/>
        <v>-1.63490800000754E-2</v>
      </c>
      <c r="G123" s="947">
        <f t="shared" si="41"/>
        <v>1.3370670077973044</v>
      </c>
      <c r="H123" s="947">
        <f t="shared" si="41"/>
        <v>0.79210199833333217</v>
      </c>
      <c r="I123" s="947">
        <f t="shared" si="41"/>
        <v>1.3838643530702099</v>
      </c>
      <c r="J123" s="947">
        <f t="shared" ref="J123" si="42">H123</f>
        <v>0.79210199833333217</v>
      </c>
      <c r="K123" s="947">
        <f t="shared" si="41"/>
        <v>1.4322996054276669</v>
      </c>
      <c r="L123" s="947">
        <f t="shared" si="41"/>
        <v>-3.7443152529000656E-2</v>
      </c>
      <c r="M123" s="947">
        <f t="shared" si="41"/>
        <v>4.1532309662951805</v>
      </c>
      <c r="N123" s="947"/>
    </row>
    <row r="124" spans="1:14" ht="31.5" x14ac:dyDescent="0.25">
      <c r="A124" s="903" t="s">
        <v>1219</v>
      </c>
      <c r="B124" s="1006" t="s">
        <v>1220</v>
      </c>
      <c r="C124" s="899" t="s">
        <v>1097</v>
      </c>
      <c r="D124" s="947">
        <v>4.6459999999999999</v>
      </c>
      <c r="E124" s="947">
        <v>1.4760003500000001</v>
      </c>
      <c r="F124" s="947">
        <v>-8.32</v>
      </c>
      <c r="G124" s="947">
        <v>4.7914019999999997</v>
      </c>
      <c r="H124" s="947">
        <v>0.86799999999999999</v>
      </c>
      <c r="I124" s="947">
        <v>0</v>
      </c>
      <c r="J124" s="947"/>
      <c r="K124" s="947">
        <f>I124*0.98</f>
        <v>0</v>
      </c>
      <c r="L124" s="947">
        <f>J124*0.98</f>
        <v>0</v>
      </c>
      <c r="M124" s="947">
        <f>G124+I124+K124</f>
        <v>4.7914019999999997</v>
      </c>
      <c r="N124" s="898"/>
    </row>
    <row r="125" spans="1:14" ht="47.25" outlineLevel="1" x14ac:dyDescent="0.25">
      <c r="A125" s="948" t="s">
        <v>70</v>
      </c>
      <c r="B125" s="902" t="s">
        <v>1098</v>
      </c>
      <c r="C125" s="899" t="s">
        <v>1097</v>
      </c>
      <c r="D125" s="947">
        <f>D124</f>
        <v>4.6459999999999999</v>
      </c>
      <c r="E125" s="947">
        <f>E124</f>
        <v>1.4760003500000001</v>
      </c>
      <c r="F125" s="947">
        <f>F124</f>
        <v>-8.32</v>
      </c>
      <c r="G125" s="947">
        <f t="shared" ref="G125:M125" si="43">G124</f>
        <v>4.7914019999999997</v>
      </c>
      <c r="H125" s="947">
        <f t="shared" si="43"/>
        <v>0.86799999999999999</v>
      </c>
      <c r="I125" s="947">
        <f t="shared" si="43"/>
        <v>0</v>
      </c>
      <c r="J125" s="947">
        <f t="shared" si="43"/>
        <v>0</v>
      </c>
      <c r="K125" s="947">
        <f t="shared" si="43"/>
        <v>0</v>
      </c>
      <c r="L125" s="947">
        <f t="shared" si="43"/>
        <v>0</v>
      </c>
      <c r="M125" s="947">
        <f t="shared" si="43"/>
        <v>4.7914019999999997</v>
      </c>
      <c r="N125" s="947"/>
    </row>
    <row r="126" spans="1:14" ht="61.5" customHeight="1" outlineLevel="1" x14ac:dyDescent="0.25">
      <c r="A126" s="948" t="s">
        <v>345</v>
      </c>
      <c r="B126" s="900" t="s">
        <v>1099</v>
      </c>
      <c r="C126" s="899" t="s">
        <v>1097</v>
      </c>
      <c r="D126" s="947"/>
      <c r="E126" s="947"/>
      <c r="F126" s="947"/>
      <c r="G126" s="947"/>
      <c r="H126" s="947"/>
      <c r="I126" s="947"/>
      <c r="J126" s="947"/>
      <c r="K126" s="947"/>
      <c r="L126" s="947"/>
      <c r="M126" s="947"/>
      <c r="N126" s="898"/>
    </row>
    <row r="127" spans="1:14" ht="61.5" customHeight="1" outlineLevel="1" x14ac:dyDescent="0.25">
      <c r="A127" s="948" t="s">
        <v>346</v>
      </c>
      <c r="B127" s="900" t="s">
        <v>1100</v>
      </c>
      <c r="C127" s="899" t="s">
        <v>1097</v>
      </c>
      <c r="D127" s="947"/>
      <c r="E127" s="947"/>
      <c r="F127" s="947"/>
      <c r="G127" s="947"/>
      <c r="H127" s="947"/>
      <c r="I127" s="947"/>
      <c r="J127" s="947"/>
      <c r="K127" s="947"/>
      <c r="L127" s="947"/>
      <c r="M127" s="947"/>
      <c r="N127" s="898"/>
    </row>
    <row r="128" spans="1:14" ht="78.75" outlineLevel="1" x14ac:dyDescent="0.25">
      <c r="A128" s="948" t="s">
        <v>347</v>
      </c>
      <c r="B128" s="900" t="s">
        <v>1101</v>
      </c>
      <c r="C128" s="899" t="s">
        <v>1097</v>
      </c>
      <c r="D128" s="947">
        <f>D125</f>
        <v>4.6459999999999999</v>
      </c>
      <c r="E128" s="947">
        <f>E125</f>
        <v>1.4760003500000001</v>
      </c>
      <c r="F128" s="947">
        <f>F125</f>
        <v>-8.32</v>
      </c>
      <c r="G128" s="947">
        <f t="shared" ref="G128:M128" si="44">G125</f>
        <v>4.7914019999999997</v>
      </c>
      <c r="H128" s="947">
        <f t="shared" si="44"/>
        <v>0.86799999999999999</v>
      </c>
      <c r="I128" s="947">
        <f t="shared" si="44"/>
        <v>0</v>
      </c>
      <c r="J128" s="947">
        <f t="shared" si="44"/>
        <v>0</v>
      </c>
      <c r="K128" s="947">
        <f t="shared" si="44"/>
        <v>0</v>
      </c>
      <c r="L128" s="947">
        <f t="shared" si="44"/>
        <v>0</v>
      </c>
      <c r="M128" s="947">
        <f t="shared" si="44"/>
        <v>4.7914019999999997</v>
      </c>
      <c r="N128" s="947"/>
    </row>
    <row r="129" spans="1:14" ht="31.5" outlineLevel="1" x14ac:dyDescent="0.25">
      <c r="A129" s="948" t="s">
        <v>71</v>
      </c>
      <c r="B129" s="902" t="s">
        <v>1221</v>
      </c>
      <c r="C129" s="899" t="s">
        <v>1097</v>
      </c>
      <c r="D129" s="947"/>
      <c r="E129" s="947"/>
      <c r="F129" s="947"/>
      <c r="G129" s="947"/>
      <c r="H129" s="947"/>
      <c r="I129" s="947"/>
      <c r="J129" s="947"/>
      <c r="K129" s="947"/>
      <c r="L129" s="947"/>
      <c r="M129" s="947"/>
      <c r="N129" s="898"/>
    </row>
    <row r="130" spans="1:14" ht="31.5" outlineLevel="1" x14ac:dyDescent="0.25">
      <c r="A130" s="948" t="s">
        <v>72</v>
      </c>
      <c r="B130" s="902" t="s">
        <v>1222</v>
      </c>
      <c r="C130" s="899" t="s">
        <v>1097</v>
      </c>
      <c r="D130" s="947"/>
      <c r="E130" s="947"/>
      <c r="F130" s="947"/>
      <c r="G130" s="947"/>
      <c r="H130" s="947"/>
      <c r="I130" s="947"/>
      <c r="J130" s="947"/>
      <c r="K130" s="947"/>
      <c r="L130" s="947"/>
      <c r="M130" s="947"/>
      <c r="N130" s="898"/>
    </row>
    <row r="131" spans="1:14" ht="47.25" outlineLevel="1" x14ac:dyDescent="0.25">
      <c r="A131" s="948" t="s">
        <v>73</v>
      </c>
      <c r="B131" s="902" t="s">
        <v>1223</v>
      </c>
      <c r="C131" s="899" t="s">
        <v>1097</v>
      </c>
      <c r="D131" s="947"/>
      <c r="E131" s="947"/>
      <c r="F131" s="947"/>
      <c r="G131" s="947"/>
      <c r="H131" s="947"/>
      <c r="I131" s="947"/>
      <c r="J131" s="947"/>
      <c r="K131" s="947"/>
      <c r="L131" s="947"/>
      <c r="M131" s="947"/>
      <c r="N131" s="898"/>
    </row>
    <row r="132" spans="1:14" ht="47.25" outlineLevel="1" x14ac:dyDescent="0.25">
      <c r="A132" s="948" t="s">
        <v>74</v>
      </c>
      <c r="B132" s="902" t="s">
        <v>1224</v>
      </c>
      <c r="C132" s="899" t="s">
        <v>1097</v>
      </c>
      <c r="D132" s="947"/>
      <c r="E132" s="947"/>
      <c r="F132" s="947"/>
      <c r="G132" s="947"/>
      <c r="H132" s="947"/>
      <c r="I132" s="947"/>
      <c r="J132" s="947"/>
      <c r="K132" s="947"/>
      <c r="L132" s="947"/>
      <c r="M132" s="947"/>
      <c r="N132" s="898"/>
    </row>
    <row r="133" spans="1:14" ht="31.5" outlineLevel="1" x14ac:dyDescent="0.25">
      <c r="A133" s="948" t="s">
        <v>75</v>
      </c>
      <c r="B133" s="902" t="s">
        <v>1225</v>
      </c>
      <c r="C133" s="899" t="s">
        <v>1097</v>
      </c>
      <c r="D133" s="947"/>
      <c r="E133" s="947"/>
      <c r="F133" s="947"/>
      <c r="G133" s="947"/>
      <c r="H133" s="947"/>
      <c r="I133" s="947"/>
      <c r="J133" s="947"/>
      <c r="K133" s="947"/>
      <c r="L133" s="947"/>
      <c r="M133" s="947"/>
      <c r="N133" s="898"/>
    </row>
    <row r="134" spans="1:14" ht="31.5" outlineLevel="1" x14ac:dyDescent="0.25">
      <c r="A134" s="948" t="s">
        <v>1226</v>
      </c>
      <c r="B134" s="902" t="s">
        <v>1227</v>
      </c>
      <c r="C134" s="899" t="s">
        <v>1097</v>
      </c>
      <c r="D134" s="947"/>
      <c r="E134" s="947"/>
      <c r="F134" s="947"/>
      <c r="G134" s="947"/>
      <c r="H134" s="947"/>
      <c r="I134" s="947"/>
      <c r="J134" s="947"/>
      <c r="K134" s="947"/>
      <c r="L134" s="947"/>
      <c r="M134" s="947"/>
      <c r="N134" s="898"/>
    </row>
    <row r="135" spans="1:14" ht="63" outlineLevel="1" x14ac:dyDescent="0.25">
      <c r="A135" s="948" t="s">
        <v>1228</v>
      </c>
      <c r="B135" s="902" t="s">
        <v>1109</v>
      </c>
      <c r="C135" s="899" t="s">
        <v>1097</v>
      </c>
      <c r="D135" s="947"/>
      <c r="E135" s="947"/>
      <c r="F135" s="947"/>
      <c r="G135" s="947"/>
      <c r="H135" s="947"/>
      <c r="I135" s="947"/>
      <c r="J135" s="947"/>
      <c r="K135" s="947"/>
      <c r="L135" s="947"/>
      <c r="M135" s="947"/>
      <c r="N135" s="898"/>
    </row>
    <row r="136" spans="1:14" ht="47.25" outlineLevel="1" x14ac:dyDescent="0.25">
      <c r="A136" s="948" t="s">
        <v>1229</v>
      </c>
      <c r="B136" s="900" t="s">
        <v>1111</v>
      </c>
      <c r="C136" s="899" t="s">
        <v>1097</v>
      </c>
      <c r="D136" s="947"/>
      <c r="E136" s="947"/>
      <c r="F136" s="947"/>
      <c r="G136" s="947"/>
      <c r="H136" s="947"/>
      <c r="I136" s="947"/>
      <c r="J136" s="947"/>
      <c r="K136" s="947"/>
      <c r="L136" s="947"/>
      <c r="M136" s="947"/>
      <c r="N136" s="898"/>
    </row>
    <row r="137" spans="1:14" ht="31.5" outlineLevel="1" x14ac:dyDescent="0.25">
      <c r="A137" s="948" t="s">
        <v>1230</v>
      </c>
      <c r="B137" s="900" t="s">
        <v>1113</v>
      </c>
      <c r="C137" s="899" t="s">
        <v>1097</v>
      </c>
      <c r="D137" s="947"/>
      <c r="E137" s="947"/>
      <c r="F137" s="947"/>
      <c r="G137" s="947"/>
      <c r="H137" s="947"/>
      <c r="I137" s="947"/>
      <c r="J137" s="947"/>
      <c r="K137" s="947"/>
      <c r="L137" s="947"/>
      <c r="M137" s="947"/>
      <c r="N137" s="898"/>
    </row>
    <row r="138" spans="1:14" outlineLevel="1" x14ac:dyDescent="0.25">
      <c r="A138" s="948" t="s">
        <v>1231</v>
      </c>
      <c r="B138" s="902" t="s">
        <v>1232</v>
      </c>
      <c r="C138" s="899" t="s">
        <v>1097</v>
      </c>
      <c r="D138" s="947"/>
      <c r="E138" s="947"/>
      <c r="F138" s="947"/>
      <c r="G138" s="947"/>
      <c r="H138" s="947"/>
      <c r="I138" s="947"/>
      <c r="J138" s="947"/>
      <c r="K138" s="947"/>
      <c r="L138" s="947"/>
      <c r="M138" s="947"/>
      <c r="N138" s="898"/>
    </row>
    <row r="139" spans="1:14" ht="31.5" x14ac:dyDescent="0.25">
      <c r="A139" s="903" t="s">
        <v>1233</v>
      </c>
      <c r="B139" s="1006" t="s">
        <v>1234</v>
      </c>
      <c r="C139" s="899" t="s">
        <v>1097</v>
      </c>
      <c r="D139" s="947">
        <f>D109-D124</f>
        <v>0.56639644297425296</v>
      </c>
      <c r="E139" s="947">
        <f>E109-E124</f>
        <v>4.1404973389731037E-2</v>
      </c>
      <c r="F139" s="947">
        <f>F109+F124</f>
        <v>-47.351076440000064</v>
      </c>
      <c r="G139" s="947">
        <f t="shared" ref="G139:M139" si="45">G109-G124</f>
        <v>-0.81075808137622296</v>
      </c>
      <c r="H139" s="947">
        <f>H109+H124</f>
        <v>-35.52086854666652</v>
      </c>
      <c r="I139" s="947">
        <f t="shared" si="45"/>
        <v>-34.709578773057508</v>
      </c>
      <c r="J139" s="947">
        <f t="shared" si="45"/>
        <v>-45.67054852597478</v>
      </c>
      <c r="K139" s="947">
        <f t="shared" si="45"/>
        <v>-31.364635959165405</v>
      </c>
      <c r="L139" s="947">
        <f t="shared" si="45"/>
        <v>-2.6528078897537455</v>
      </c>
      <c r="M139" s="947">
        <f t="shared" si="45"/>
        <v>-66.884972813599376</v>
      </c>
      <c r="N139" s="947"/>
    </row>
    <row r="140" spans="1:14" ht="47.25" outlineLevel="1" x14ac:dyDescent="0.25">
      <c r="A140" s="948" t="s">
        <v>76</v>
      </c>
      <c r="B140" s="902" t="s">
        <v>1098</v>
      </c>
      <c r="C140" s="899" t="s">
        <v>1097</v>
      </c>
      <c r="D140" s="947">
        <f>D143</f>
        <v>0.56639644297425296</v>
      </c>
      <c r="E140" s="947">
        <f>E143</f>
        <v>4.1404973389731037E-2</v>
      </c>
      <c r="F140" s="947">
        <f t="shared" ref="F140:M140" si="46">F143</f>
        <v>-47.351076440000064</v>
      </c>
      <c r="G140" s="947">
        <f t="shared" si="46"/>
        <v>-0.81075808137622296</v>
      </c>
      <c r="H140" s="947">
        <f t="shared" si="46"/>
        <v>-35.52086854666652</v>
      </c>
      <c r="I140" s="947">
        <f t="shared" si="46"/>
        <v>-34.709578773057508</v>
      </c>
      <c r="J140" s="947">
        <f t="shared" si="46"/>
        <v>-45.67054852597478</v>
      </c>
      <c r="K140" s="947">
        <f t="shared" si="46"/>
        <v>-31.364635959165405</v>
      </c>
      <c r="L140" s="947">
        <f t="shared" si="46"/>
        <v>-2.6528078897537455</v>
      </c>
      <c r="M140" s="947">
        <f t="shared" si="46"/>
        <v>-66.884972813599376</v>
      </c>
      <c r="N140" s="947"/>
    </row>
    <row r="141" spans="1:14" ht="63.75" customHeight="1" outlineLevel="1" x14ac:dyDescent="0.25">
      <c r="A141" s="948" t="s">
        <v>359</v>
      </c>
      <c r="B141" s="900" t="s">
        <v>1099</v>
      </c>
      <c r="C141" s="899" t="s">
        <v>1097</v>
      </c>
      <c r="D141" s="947"/>
      <c r="E141" s="947"/>
      <c r="F141" s="947"/>
      <c r="G141" s="947"/>
      <c r="H141" s="947"/>
      <c r="I141" s="947"/>
      <c r="J141" s="947"/>
      <c r="K141" s="947"/>
      <c r="L141" s="947"/>
      <c r="M141" s="947"/>
      <c r="N141" s="898"/>
    </row>
    <row r="142" spans="1:14" ht="63.75" customHeight="1" outlineLevel="1" x14ac:dyDescent="0.25">
      <c r="A142" s="948" t="s">
        <v>360</v>
      </c>
      <c r="B142" s="900" t="s">
        <v>1100</v>
      </c>
      <c r="C142" s="899" t="s">
        <v>1097</v>
      </c>
      <c r="D142" s="947"/>
      <c r="E142" s="947"/>
      <c r="F142" s="947"/>
      <c r="G142" s="947"/>
      <c r="H142" s="947"/>
      <c r="I142" s="947"/>
      <c r="J142" s="947"/>
      <c r="K142" s="947"/>
      <c r="L142" s="947"/>
      <c r="M142" s="947"/>
      <c r="N142" s="898"/>
    </row>
    <row r="143" spans="1:14" ht="78.75" outlineLevel="1" x14ac:dyDescent="0.25">
      <c r="A143" s="948" t="s">
        <v>361</v>
      </c>
      <c r="B143" s="900" t="s">
        <v>1101</v>
      </c>
      <c r="C143" s="899" t="s">
        <v>1097</v>
      </c>
      <c r="D143" s="947">
        <f>D139</f>
        <v>0.56639644297425296</v>
      </c>
      <c r="E143" s="947">
        <f>E139</f>
        <v>4.1404973389731037E-2</v>
      </c>
      <c r="F143" s="947">
        <f t="shared" ref="F143:M143" si="47">F139</f>
        <v>-47.351076440000064</v>
      </c>
      <c r="G143" s="947">
        <f t="shared" si="47"/>
        <v>-0.81075808137622296</v>
      </c>
      <c r="H143" s="947">
        <f t="shared" si="47"/>
        <v>-35.52086854666652</v>
      </c>
      <c r="I143" s="947">
        <f t="shared" si="47"/>
        <v>-34.709578773057508</v>
      </c>
      <c r="J143" s="947">
        <f t="shared" si="47"/>
        <v>-45.67054852597478</v>
      </c>
      <c r="K143" s="947">
        <f t="shared" si="47"/>
        <v>-31.364635959165405</v>
      </c>
      <c r="L143" s="947">
        <f t="shared" si="47"/>
        <v>-2.6528078897537455</v>
      </c>
      <c r="M143" s="947">
        <f t="shared" si="47"/>
        <v>-66.884972813599376</v>
      </c>
      <c r="N143" s="947"/>
    </row>
    <row r="144" spans="1:14" ht="31.5" outlineLevel="1" x14ac:dyDescent="0.25">
      <c r="A144" s="948" t="s">
        <v>77</v>
      </c>
      <c r="B144" s="902" t="s">
        <v>1102</v>
      </c>
      <c r="C144" s="899" t="s">
        <v>1097</v>
      </c>
      <c r="D144" s="947"/>
      <c r="E144" s="947"/>
      <c r="F144" s="947"/>
      <c r="G144" s="947"/>
      <c r="H144" s="947"/>
      <c r="I144" s="947"/>
      <c r="J144" s="947"/>
      <c r="K144" s="947"/>
      <c r="L144" s="947"/>
      <c r="M144" s="947"/>
      <c r="N144" s="898"/>
    </row>
    <row r="145" spans="1:14" ht="31.5" outlineLevel="1" x14ac:dyDescent="0.25">
      <c r="A145" s="948" t="s">
        <v>78</v>
      </c>
      <c r="B145" s="902" t="s">
        <v>1103</v>
      </c>
      <c r="C145" s="899" t="s">
        <v>1097</v>
      </c>
      <c r="D145" s="947"/>
      <c r="E145" s="947"/>
      <c r="F145" s="947"/>
      <c r="G145" s="947"/>
      <c r="H145" s="947"/>
      <c r="I145" s="947"/>
      <c r="J145" s="947"/>
      <c r="K145" s="947"/>
      <c r="L145" s="947"/>
      <c r="M145" s="947"/>
      <c r="N145" s="898"/>
    </row>
    <row r="146" spans="1:14" ht="47.25" outlineLevel="1" x14ac:dyDescent="0.25">
      <c r="A146" s="948" t="s">
        <v>79</v>
      </c>
      <c r="B146" s="902" t="s">
        <v>1104</v>
      </c>
      <c r="C146" s="899" t="s">
        <v>1097</v>
      </c>
      <c r="D146" s="947"/>
      <c r="E146" s="947"/>
      <c r="F146" s="947"/>
      <c r="G146" s="947"/>
      <c r="H146" s="947"/>
      <c r="I146" s="947"/>
      <c r="J146" s="947"/>
      <c r="K146" s="947"/>
      <c r="L146" s="947"/>
      <c r="M146" s="947"/>
      <c r="N146" s="898"/>
    </row>
    <row r="147" spans="1:14" ht="47.25" outlineLevel="1" x14ac:dyDescent="0.25">
      <c r="A147" s="948" t="s">
        <v>1235</v>
      </c>
      <c r="B147" s="902" t="s">
        <v>1105</v>
      </c>
      <c r="C147" s="899" t="s">
        <v>1097</v>
      </c>
      <c r="D147" s="947"/>
      <c r="E147" s="947"/>
      <c r="F147" s="947"/>
      <c r="G147" s="947"/>
      <c r="H147" s="947"/>
      <c r="I147" s="947"/>
      <c r="J147" s="947"/>
      <c r="K147" s="947"/>
      <c r="L147" s="947"/>
      <c r="M147" s="947"/>
      <c r="N147" s="898"/>
    </row>
    <row r="148" spans="1:14" ht="31.5" outlineLevel="1" x14ac:dyDescent="0.25">
      <c r="A148" s="948" t="s">
        <v>1236</v>
      </c>
      <c r="B148" s="902" t="s">
        <v>1106</v>
      </c>
      <c r="C148" s="899" t="s">
        <v>1097</v>
      </c>
      <c r="D148" s="947"/>
      <c r="E148" s="947"/>
      <c r="F148" s="947"/>
      <c r="G148" s="947"/>
      <c r="H148" s="947"/>
      <c r="I148" s="947"/>
      <c r="J148" s="947"/>
      <c r="K148" s="947"/>
      <c r="L148" s="947"/>
      <c r="M148" s="947"/>
      <c r="N148" s="898"/>
    </row>
    <row r="149" spans="1:14" ht="31.5" outlineLevel="1" x14ac:dyDescent="0.25">
      <c r="A149" s="948" t="s">
        <v>1237</v>
      </c>
      <c r="B149" s="902" t="s">
        <v>1107</v>
      </c>
      <c r="C149" s="899" t="s">
        <v>1097</v>
      </c>
      <c r="D149" s="947"/>
      <c r="E149" s="947"/>
      <c r="F149" s="947"/>
      <c r="G149" s="947"/>
      <c r="H149" s="947"/>
      <c r="I149" s="947"/>
      <c r="J149" s="947"/>
      <c r="K149" s="947"/>
      <c r="L149" s="947"/>
      <c r="M149" s="947"/>
      <c r="N149" s="898"/>
    </row>
    <row r="150" spans="1:14" ht="63" outlineLevel="1" x14ac:dyDescent="0.25">
      <c r="A150" s="948" t="s">
        <v>1238</v>
      </c>
      <c r="B150" s="902" t="s">
        <v>1109</v>
      </c>
      <c r="C150" s="899" t="s">
        <v>1097</v>
      </c>
      <c r="D150" s="947"/>
      <c r="E150" s="947"/>
      <c r="F150" s="947"/>
      <c r="G150" s="947"/>
      <c r="H150" s="947"/>
      <c r="I150" s="947"/>
      <c r="J150" s="947"/>
      <c r="K150" s="947"/>
      <c r="L150" s="947"/>
      <c r="M150" s="947"/>
      <c r="N150" s="898"/>
    </row>
    <row r="151" spans="1:14" ht="47.25" outlineLevel="1" x14ac:dyDescent="0.25">
      <c r="A151" s="948" t="s">
        <v>1239</v>
      </c>
      <c r="B151" s="900" t="s">
        <v>1111</v>
      </c>
      <c r="C151" s="899" t="s">
        <v>1097</v>
      </c>
      <c r="D151" s="947"/>
      <c r="E151" s="947"/>
      <c r="F151" s="947"/>
      <c r="G151" s="947"/>
      <c r="H151" s="947"/>
      <c r="I151" s="947"/>
      <c r="J151" s="947"/>
      <c r="K151" s="947"/>
      <c r="L151" s="947"/>
      <c r="M151" s="947"/>
      <c r="N151" s="898"/>
    </row>
    <row r="152" spans="1:14" ht="31.5" outlineLevel="1" x14ac:dyDescent="0.25">
      <c r="A152" s="948" t="s">
        <v>1240</v>
      </c>
      <c r="B152" s="900" t="s">
        <v>1113</v>
      </c>
      <c r="C152" s="899" t="s">
        <v>1097</v>
      </c>
      <c r="D152" s="947"/>
      <c r="E152" s="947"/>
      <c r="F152" s="947"/>
      <c r="G152" s="947"/>
      <c r="H152" s="947"/>
      <c r="I152" s="947"/>
      <c r="J152" s="947"/>
      <c r="K152" s="947"/>
      <c r="L152" s="947"/>
      <c r="M152" s="947"/>
      <c r="N152" s="898"/>
    </row>
    <row r="153" spans="1:14" outlineLevel="1" x14ac:dyDescent="0.25">
      <c r="A153" s="948" t="s">
        <v>1241</v>
      </c>
      <c r="B153" s="902" t="s">
        <v>1115</v>
      </c>
      <c r="C153" s="899" t="s">
        <v>1097</v>
      </c>
      <c r="D153" s="947"/>
      <c r="E153" s="947"/>
      <c r="F153" s="947"/>
      <c r="G153" s="947"/>
      <c r="H153" s="947"/>
      <c r="I153" s="947"/>
      <c r="J153" s="947"/>
      <c r="K153" s="947"/>
      <c r="L153" s="947"/>
      <c r="M153" s="947"/>
      <c r="N153" s="898"/>
    </row>
    <row r="154" spans="1:14" ht="31.5" x14ac:dyDescent="0.25">
      <c r="A154" s="903" t="s">
        <v>1242</v>
      </c>
      <c r="B154" s="1006" t="s">
        <v>1243</v>
      </c>
      <c r="C154" s="899" t="s">
        <v>1097</v>
      </c>
      <c r="D154" s="947"/>
      <c r="E154" s="947"/>
      <c r="F154" s="947"/>
      <c r="G154" s="947"/>
      <c r="H154" s="947"/>
      <c r="I154" s="947"/>
      <c r="J154" s="947"/>
      <c r="K154" s="947"/>
      <c r="L154" s="947"/>
      <c r="M154" s="947"/>
      <c r="N154" s="898"/>
    </row>
    <row r="155" spans="1:14" outlineLevel="1" x14ac:dyDescent="0.25">
      <c r="A155" s="948" t="s">
        <v>80</v>
      </c>
      <c r="B155" s="902" t="s">
        <v>1244</v>
      </c>
      <c r="C155" s="899" t="s">
        <v>1097</v>
      </c>
      <c r="D155" s="947"/>
      <c r="E155" s="947"/>
      <c r="F155" s="947"/>
      <c r="G155" s="947"/>
      <c r="H155" s="947"/>
      <c r="I155" s="947"/>
      <c r="J155" s="947"/>
      <c r="K155" s="947"/>
      <c r="L155" s="947"/>
      <c r="M155" s="947"/>
      <c r="N155" s="898"/>
    </row>
    <row r="156" spans="1:14" outlineLevel="1" x14ac:dyDescent="0.25">
      <c r="A156" s="948" t="s">
        <v>81</v>
      </c>
      <c r="B156" s="902" t="s">
        <v>1245</v>
      </c>
      <c r="C156" s="899" t="s">
        <v>1097</v>
      </c>
      <c r="D156" s="947"/>
      <c r="E156" s="947"/>
      <c r="F156" s="947"/>
      <c r="G156" s="947"/>
      <c r="H156" s="947"/>
      <c r="I156" s="947"/>
      <c r="J156" s="947"/>
      <c r="K156" s="947"/>
      <c r="L156" s="947"/>
      <c r="M156" s="947"/>
      <c r="N156" s="898"/>
    </row>
    <row r="157" spans="1:14" outlineLevel="1" x14ac:dyDescent="0.25">
      <c r="A157" s="948" t="s">
        <v>82</v>
      </c>
      <c r="B157" s="902" t="s">
        <v>1246</v>
      </c>
      <c r="C157" s="899" t="s">
        <v>1097</v>
      </c>
      <c r="D157" s="947"/>
      <c r="E157" s="947"/>
      <c r="F157" s="947"/>
      <c r="G157" s="947"/>
      <c r="H157" s="947"/>
      <c r="I157" s="947"/>
      <c r="J157" s="947"/>
      <c r="K157" s="947"/>
      <c r="L157" s="947"/>
      <c r="M157" s="947"/>
      <c r="N157" s="898"/>
    </row>
    <row r="158" spans="1:14" outlineLevel="1" x14ac:dyDescent="0.25">
      <c r="A158" s="948" t="s">
        <v>83</v>
      </c>
      <c r="B158" s="902" t="s">
        <v>1247</v>
      </c>
      <c r="C158" s="899" t="s">
        <v>1097</v>
      </c>
      <c r="D158" s="947"/>
      <c r="E158" s="947"/>
      <c r="F158" s="947"/>
      <c r="G158" s="947"/>
      <c r="H158" s="947"/>
      <c r="I158" s="947"/>
      <c r="J158" s="947"/>
      <c r="K158" s="947"/>
      <c r="L158" s="947"/>
      <c r="M158" s="947"/>
      <c r="N158" s="898"/>
    </row>
    <row r="159" spans="1:14" x14ac:dyDescent="0.25">
      <c r="A159" s="903" t="s">
        <v>1248</v>
      </c>
      <c r="B159" s="1006" t="s">
        <v>1178</v>
      </c>
      <c r="C159" s="899" t="s">
        <v>647</v>
      </c>
      <c r="D159" s="947"/>
      <c r="E159" s="947"/>
      <c r="F159" s="947"/>
      <c r="G159" s="947"/>
      <c r="H159" s="947"/>
      <c r="I159" s="947"/>
      <c r="J159" s="947"/>
      <c r="K159" s="947"/>
      <c r="L159" s="947"/>
      <c r="M159" s="947"/>
      <c r="N159" s="898"/>
    </row>
    <row r="160" spans="1:14" ht="63" outlineLevel="1" x14ac:dyDescent="0.25">
      <c r="A160" s="948" t="s">
        <v>86</v>
      </c>
      <c r="B160" s="902" t="s">
        <v>1249</v>
      </c>
      <c r="C160" s="899" t="s">
        <v>1097</v>
      </c>
      <c r="D160" s="947">
        <f>D109+D69</f>
        <v>89.748987772205354</v>
      </c>
      <c r="E160" s="947">
        <f>E109+E69</f>
        <v>85.260360093242952</v>
      </c>
      <c r="F160" s="947">
        <f>F109</f>
        <v>-39.031076440000064</v>
      </c>
      <c r="G160" s="947">
        <f t="shared" ref="G160:M160" si="48">G109+G69</f>
        <v>78.076842403290328</v>
      </c>
      <c r="H160" s="947">
        <f t="shared" si="48"/>
        <v>44.637557307714083</v>
      </c>
      <c r="I160" s="947">
        <f t="shared" si="48"/>
        <v>41.455382736263864</v>
      </c>
      <c r="J160" s="947">
        <f t="shared" si="48"/>
        <v>45.58345147402521</v>
      </c>
      <c r="K160" s="947">
        <f t="shared" si="48"/>
        <v>122.98136404083459</v>
      </c>
      <c r="L160" s="947">
        <f t="shared" si="48"/>
        <v>98.033192110246262</v>
      </c>
      <c r="M160" s="947">
        <f t="shared" si="48"/>
        <v>242.51358918038855</v>
      </c>
      <c r="N160" s="947"/>
    </row>
    <row r="161" spans="1:14" ht="47.25" outlineLevel="1" x14ac:dyDescent="0.25">
      <c r="A161" s="948" t="s">
        <v>87</v>
      </c>
      <c r="B161" s="902" t="s">
        <v>1250</v>
      </c>
      <c r="C161" s="899" t="s">
        <v>1097</v>
      </c>
      <c r="D161" s="947"/>
      <c r="E161" s="947"/>
      <c r="F161" s="947"/>
      <c r="G161" s="947"/>
      <c r="H161" s="947"/>
      <c r="I161" s="947"/>
      <c r="J161" s="947"/>
      <c r="K161" s="947"/>
      <c r="L161" s="947"/>
      <c r="M161" s="947"/>
      <c r="N161" s="898"/>
    </row>
    <row r="162" spans="1:14" ht="31.5" outlineLevel="1" x14ac:dyDescent="0.25">
      <c r="A162" s="948" t="s">
        <v>1251</v>
      </c>
      <c r="B162" s="900" t="s">
        <v>1252</v>
      </c>
      <c r="C162" s="899" t="s">
        <v>1097</v>
      </c>
      <c r="D162" s="947"/>
      <c r="E162" s="947"/>
      <c r="F162" s="947"/>
      <c r="G162" s="947"/>
      <c r="H162" s="947"/>
      <c r="I162" s="947"/>
      <c r="J162" s="947"/>
      <c r="K162" s="947"/>
      <c r="L162" s="947"/>
      <c r="M162" s="947"/>
      <c r="N162" s="898"/>
    </row>
    <row r="163" spans="1:14" ht="31.5" outlineLevel="1" x14ac:dyDescent="0.25">
      <c r="A163" s="948" t="s">
        <v>88</v>
      </c>
      <c r="B163" s="902" t="s">
        <v>1253</v>
      </c>
      <c r="C163" s="899" t="s">
        <v>1097</v>
      </c>
      <c r="D163" s="947"/>
      <c r="E163" s="947"/>
      <c r="F163" s="947"/>
      <c r="G163" s="947"/>
      <c r="H163" s="947"/>
      <c r="I163" s="947"/>
      <c r="J163" s="947"/>
      <c r="K163" s="947"/>
      <c r="L163" s="947"/>
      <c r="M163" s="947"/>
      <c r="N163" s="898"/>
    </row>
    <row r="164" spans="1:14" ht="31.5" outlineLevel="1" x14ac:dyDescent="0.25">
      <c r="A164" s="948" t="s">
        <v>1254</v>
      </c>
      <c r="B164" s="900" t="s">
        <v>1255</v>
      </c>
      <c r="C164" s="899" t="s">
        <v>1097</v>
      </c>
      <c r="D164" s="947"/>
      <c r="E164" s="947"/>
      <c r="F164" s="947"/>
      <c r="G164" s="947"/>
      <c r="H164" s="947"/>
      <c r="I164" s="947"/>
      <c r="J164" s="947"/>
      <c r="K164" s="947"/>
      <c r="L164" s="947"/>
      <c r="M164" s="947"/>
      <c r="N164" s="898"/>
    </row>
    <row r="165" spans="1:14" ht="94.5" outlineLevel="1" x14ac:dyDescent="0.25">
      <c r="A165" s="948" t="s">
        <v>89</v>
      </c>
      <c r="B165" s="902" t="s">
        <v>1256</v>
      </c>
      <c r="C165" s="899" t="s">
        <v>647</v>
      </c>
      <c r="D165" s="947"/>
      <c r="E165" s="947"/>
      <c r="F165" s="947"/>
      <c r="G165" s="947"/>
      <c r="H165" s="947"/>
      <c r="I165" s="947"/>
      <c r="J165" s="947"/>
      <c r="K165" s="947"/>
      <c r="L165" s="947"/>
      <c r="M165" s="947"/>
      <c r="N165" s="898"/>
    </row>
    <row r="166" spans="1:14" x14ac:dyDescent="0.25">
      <c r="A166" s="1393" t="s">
        <v>1257</v>
      </c>
      <c r="B166" s="1393"/>
      <c r="C166" s="1393"/>
      <c r="D166" s="1393"/>
      <c r="E166" s="1393"/>
      <c r="F166" s="1393"/>
      <c r="G166" s="1393"/>
      <c r="H166" s="1393"/>
      <c r="I166" s="1393"/>
      <c r="J166" s="1393"/>
      <c r="K166" s="1393"/>
      <c r="L166" s="1393"/>
      <c r="M166" s="1393"/>
      <c r="N166" s="1393"/>
    </row>
    <row r="167" spans="1:14" ht="31.5" x14ac:dyDescent="0.25">
      <c r="A167" s="903" t="s">
        <v>1258</v>
      </c>
      <c r="B167" s="1006" t="s">
        <v>1259</v>
      </c>
      <c r="C167" s="899" t="s">
        <v>1097</v>
      </c>
      <c r="D167" s="907">
        <f>D168+D172+D175+D181+D184</f>
        <v>542.73789044999762</v>
      </c>
      <c r="E167" s="907">
        <f>E168+E172+E175+E181+E184</f>
        <v>556.51163528999814</v>
      </c>
      <c r="F167" s="907">
        <f t="shared" ref="F167:M167" si="49">F168+F172+F175+F181+F184</f>
        <v>498.13924852000383</v>
      </c>
      <c r="G167" s="907">
        <f t="shared" si="49"/>
        <v>581.11296965655686</v>
      </c>
      <c r="H167" s="907">
        <f t="shared" si="49"/>
        <v>548.58199999999999</v>
      </c>
      <c r="I167" s="907">
        <f t="shared" si="49"/>
        <v>576.73978286833835</v>
      </c>
      <c r="J167" s="907">
        <f t="shared" si="49"/>
        <v>546.29975287710192</v>
      </c>
      <c r="K167" s="907">
        <f t="shared" si="49"/>
        <v>543.19279585452523</v>
      </c>
      <c r="L167" s="907">
        <f t="shared" si="49"/>
        <v>635.03370390624468</v>
      </c>
      <c r="M167" s="907">
        <f t="shared" si="49"/>
        <v>1701.0455483794201</v>
      </c>
      <c r="N167" s="907"/>
    </row>
    <row r="168" spans="1:14" ht="47.25" outlineLevel="1" x14ac:dyDescent="0.25">
      <c r="A168" s="948" t="s">
        <v>90</v>
      </c>
      <c r="B168" s="902" t="s">
        <v>1098</v>
      </c>
      <c r="C168" s="899" t="s">
        <v>1097</v>
      </c>
      <c r="D168" s="907">
        <f>D171</f>
        <v>489.99696318999759</v>
      </c>
      <c r="E168" s="907">
        <f>E171</f>
        <v>518.65271635000113</v>
      </c>
      <c r="F168" s="907">
        <f t="shared" ref="F168:M168" si="50">F171</f>
        <v>477.44939785000383</v>
      </c>
      <c r="G168" s="907">
        <f t="shared" si="50"/>
        <v>569.74960682841083</v>
      </c>
      <c r="H168" s="907">
        <f t="shared" si="50"/>
        <v>513.42415425999991</v>
      </c>
      <c r="I168" s="907">
        <f t="shared" si="50"/>
        <v>585.46489035142577</v>
      </c>
      <c r="J168" s="907">
        <f t="shared" si="50"/>
        <v>517.33967968348838</v>
      </c>
      <c r="K168" s="907">
        <f t="shared" si="50"/>
        <v>552.98397066495795</v>
      </c>
      <c r="L168" s="907">
        <f t="shared" si="50"/>
        <v>603.02883706196849</v>
      </c>
      <c r="M168" s="907">
        <f t="shared" si="50"/>
        <v>1708.1984678447945</v>
      </c>
      <c r="N168" s="907"/>
    </row>
    <row r="169" spans="1:14" ht="61.5" customHeight="1" outlineLevel="1" x14ac:dyDescent="0.25">
      <c r="A169" s="948" t="s">
        <v>1260</v>
      </c>
      <c r="B169" s="900" t="s">
        <v>1099</v>
      </c>
      <c r="C169" s="899" t="s">
        <v>1097</v>
      </c>
      <c r="D169" s="898"/>
      <c r="E169" s="898"/>
      <c r="F169" s="898"/>
      <c r="G169" s="898"/>
      <c r="H169" s="898"/>
      <c r="I169" s="898"/>
      <c r="J169" s="898"/>
      <c r="K169" s="898"/>
      <c r="L169" s="898"/>
      <c r="M169" s="898"/>
      <c r="N169" s="898"/>
    </row>
    <row r="170" spans="1:14" ht="61.5" customHeight="1" outlineLevel="1" x14ac:dyDescent="0.25">
      <c r="A170" s="948" t="s">
        <v>1261</v>
      </c>
      <c r="B170" s="900" t="s">
        <v>1100</v>
      </c>
      <c r="C170" s="899" t="s">
        <v>1097</v>
      </c>
      <c r="D170" s="898"/>
      <c r="E170" s="898"/>
      <c r="F170" s="907"/>
      <c r="G170" s="898"/>
      <c r="H170" s="898"/>
      <c r="I170" s="898"/>
      <c r="J170" s="898"/>
      <c r="K170" s="898"/>
      <c r="L170" s="898"/>
      <c r="M170" s="898"/>
      <c r="N170" s="898"/>
    </row>
    <row r="171" spans="1:14" ht="78.75" outlineLevel="1" x14ac:dyDescent="0.25">
      <c r="A171" s="948" t="s">
        <v>1262</v>
      </c>
      <c r="B171" s="900" t="s">
        <v>1101</v>
      </c>
      <c r="C171" s="899" t="s">
        <v>1097</v>
      </c>
      <c r="D171" s="907">
        <v>489.99696318999759</v>
      </c>
      <c r="E171" s="907">
        <v>518.65271635000113</v>
      </c>
      <c r="F171" s="907">
        <v>477.44939785000383</v>
      </c>
      <c r="G171" s="907">
        <f>$E$171/$E$24*G24</f>
        <v>569.74960682841083</v>
      </c>
      <c r="H171" s="907">
        <v>513.42415425999991</v>
      </c>
      <c r="I171" s="907">
        <f>$E$171/$E$24*I24</f>
        <v>585.46489035142577</v>
      </c>
      <c r="J171" s="907">
        <f>H171/H23*J23*0.98</f>
        <v>517.33967968348838</v>
      </c>
      <c r="K171" s="907">
        <f>$E$171/$E$24*K24</f>
        <v>552.98397066495795</v>
      </c>
      <c r="L171" s="907">
        <f>$E$171/$E$24*L24</f>
        <v>603.02883706196849</v>
      </c>
      <c r="M171" s="947">
        <f>G171+I171+K171</f>
        <v>1708.1984678447945</v>
      </c>
      <c r="N171" s="898"/>
    </row>
    <row r="172" spans="1:14" ht="31.5" outlineLevel="1" x14ac:dyDescent="0.25">
      <c r="A172" s="948" t="s">
        <v>91</v>
      </c>
      <c r="B172" s="902" t="s">
        <v>1102</v>
      </c>
      <c r="C172" s="899" t="s">
        <v>1097</v>
      </c>
      <c r="D172" s="907">
        <v>0.33753633999999988</v>
      </c>
      <c r="E172" s="907">
        <v>0.34873163999999995</v>
      </c>
      <c r="F172" s="947">
        <v>0.35393641999999992</v>
      </c>
      <c r="G172" s="947">
        <f>G28</f>
        <v>0.32137954288336479</v>
      </c>
      <c r="H172" s="907">
        <v>0.19520941999999999</v>
      </c>
      <c r="I172" s="947">
        <f>I28</f>
        <v>0.32909265191256559</v>
      </c>
      <c r="J172" s="907">
        <f>H172/H171*J171</f>
        <v>0.19669814514191719</v>
      </c>
      <c r="K172" s="947">
        <f>K28</f>
        <v>0.33699087555846713</v>
      </c>
      <c r="L172" s="947">
        <f>L28</f>
        <v>0.33220744166666666</v>
      </c>
      <c r="M172" s="947">
        <f>G172+I172+K172</f>
        <v>0.98746307035439762</v>
      </c>
      <c r="N172" s="898"/>
    </row>
    <row r="173" spans="1:14" ht="31.5" outlineLevel="1" x14ac:dyDescent="0.25">
      <c r="A173" s="948" t="s">
        <v>1263</v>
      </c>
      <c r="B173" s="902" t="s">
        <v>1103</v>
      </c>
      <c r="C173" s="899" t="s">
        <v>1097</v>
      </c>
      <c r="D173" s="898"/>
      <c r="E173" s="898"/>
      <c r="F173" s="898"/>
      <c r="G173" s="898"/>
      <c r="H173" s="898"/>
      <c r="I173" s="898"/>
      <c r="J173" s="898"/>
      <c r="K173" s="898"/>
      <c r="L173" s="898"/>
      <c r="M173" s="898"/>
      <c r="N173" s="898"/>
    </row>
    <row r="174" spans="1:14" ht="47.25" outlineLevel="1" x14ac:dyDescent="0.25">
      <c r="A174" s="948" t="s">
        <v>1264</v>
      </c>
      <c r="B174" s="902" t="s">
        <v>1104</v>
      </c>
      <c r="C174" s="899" t="s">
        <v>1097</v>
      </c>
      <c r="D174" s="898"/>
      <c r="E174" s="898"/>
      <c r="F174" s="898"/>
      <c r="G174" s="898"/>
      <c r="H174" s="898"/>
      <c r="I174" s="898"/>
      <c r="J174" s="898"/>
      <c r="K174" s="898"/>
      <c r="L174" s="898"/>
      <c r="M174" s="898"/>
      <c r="N174" s="898"/>
    </row>
    <row r="175" spans="1:14" ht="47.25" outlineLevel="1" x14ac:dyDescent="0.25">
      <c r="A175" s="948" t="s">
        <v>1265</v>
      </c>
      <c r="B175" s="902" t="s">
        <v>1105</v>
      </c>
      <c r="C175" s="899" t="s">
        <v>1097</v>
      </c>
      <c r="D175" s="907">
        <v>3.1863417799999985</v>
      </c>
      <c r="E175" s="907">
        <v>0.70140950999999918</v>
      </c>
      <c r="F175" s="947">
        <v>0.47591424999999982</v>
      </c>
      <c r="G175" s="947">
        <f>G31</f>
        <v>0.4737998650000001</v>
      </c>
      <c r="H175" s="954">
        <v>1.0086363200000008</v>
      </c>
      <c r="I175" s="947">
        <f>I31</f>
        <v>0.4737998650000001</v>
      </c>
      <c r="J175" s="907">
        <f>H175/H171*J171</f>
        <v>1.0163284808016408</v>
      </c>
      <c r="K175" s="947">
        <f>K31</f>
        <v>0.4737998650000001</v>
      </c>
      <c r="L175" s="947">
        <f>L31</f>
        <v>0.6155277583333334</v>
      </c>
      <c r="M175" s="947">
        <f>G175+I175+K175</f>
        <v>1.4213995950000002</v>
      </c>
      <c r="N175" s="898"/>
    </row>
    <row r="176" spans="1:14" ht="31.5" outlineLevel="1" x14ac:dyDescent="0.25">
      <c r="A176" s="948" t="s">
        <v>1266</v>
      </c>
      <c r="B176" s="902" t="s">
        <v>1106</v>
      </c>
      <c r="C176" s="899" t="s">
        <v>1097</v>
      </c>
      <c r="D176" s="898"/>
      <c r="E176" s="898"/>
      <c r="F176" s="898"/>
      <c r="G176" s="898"/>
      <c r="H176" s="898"/>
      <c r="I176" s="898"/>
      <c r="J176" s="898"/>
      <c r="K176" s="898"/>
      <c r="L176" s="898"/>
      <c r="M176" s="898"/>
      <c r="N176" s="898"/>
    </row>
    <row r="177" spans="1:14" ht="31.5" outlineLevel="1" x14ac:dyDescent="0.25">
      <c r="A177" s="948" t="s">
        <v>1267</v>
      </c>
      <c r="B177" s="902" t="s">
        <v>1107</v>
      </c>
      <c r="C177" s="899" t="s">
        <v>1097</v>
      </c>
      <c r="D177" s="898"/>
      <c r="E177" s="898"/>
      <c r="F177" s="898"/>
      <c r="G177" s="898"/>
      <c r="H177" s="898"/>
      <c r="I177" s="898"/>
      <c r="J177" s="898"/>
      <c r="K177" s="898"/>
      <c r="L177" s="898"/>
      <c r="M177" s="898"/>
      <c r="N177" s="898"/>
    </row>
    <row r="178" spans="1:14" ht="63" outlineLevel="1" x14ac:dyDescent="0.25">
      <c r="A178" s="948" t="s">
        <v>1268</v>
      </c>
      <c r="B178" s="902" t="s">
        <v>1109</v>
      </c>
      <c r="C178" s="899" t="s">
        <v>1097</v>
      </c>
      <c r="D178" s="898"/>
      <c r="E178" s="898"/>
      <c r="F178" s="898"/>
      <c r="G178" s="898"/>
      <c r="H178" s="898"/>
      <c r="I178" s="898"/>
      <c r="J178" s="898"/>
      <c r="K178" s="898"/>
      <c r="L178" s="898"/>
      <c r="M178" s="898"/>
      <c r="N178" s="898"/>
    </row>
    <row r="179" spans="1:14" ht="47.25" outlineLevel="1" x14ac:dyDescent="0.25">
      <c r="A179" s="948" t="s">
        <v>1269</v>
      </c>
      <c r="B179" s="900" t="s">
        <v>1111</v>
      </c>
      <c r="C179" s="899" t="s">
        <v>1097</v>
      </c>
      <c r="D179" s="898"/>
      <c r="E179" s="898"/>
      <c r="F179" s="898"/>
      <c r="G179" s="898"/>
      <c r="H179" s="898"/>
      <c r="I179" s="898"/>
      <c r="J179" s="898"/>
      <c r="K179" s="898"/>
      <c r="L179" s="898"/>
      <c r="M179" s="898"/>
      <c r="N179" s="898"/>
    </row>
    <row r="180" spans="1:14" ht="31.5" outlineLevel="1" x14ac:dyDescent="0.25">
      <c r="A180" s="948" t="s">
        <v>1270</v>
      </c>
      <c r="B180" s="900" t="s">
        <v>1113</v>
      </c>
      <c r="C180" s="899" t="s">
        <v>1097</v>
      </c>
      <c r="D180" s="898"/>
      <c r="E180" s="898"/>
      <c r="F180" s="898"/>
      <c r="G180" s="898"/>
      <c r="H180" s="898"/>
      <c r="I180" s="898"/>
      <c r="J180" s="898"/>
      <c r="K180" s="898"/>
      <c r="L180" s="898"/>
      <c r="M180" s="898"/>
      <c r="N180" s="898"/>
    </row>
    <row r="181" spans="1:14" ht="78.75" outlineLevel="1" x14ac:dyDescent="0.25">
      <c r="A181" s="948" t="s">
        <v>1271</v>
      </c>
      <c r="B181" s="902" t="s">
        <v>1272</v>
      </c>
      <c r="C181" s="899" t="s">
        <v>1097</v>
      </c>
      <c r="D181" s="907">
        <f>D183</f>
        <v>38.230521449999998</v>
      </c>
      <c r="E181" s="907">
        <f t="shared" ref="E181:M181" si="51">E183</f>
        <v>31.733314889999999</v>
      </c>
      <c r="F181" s="907">
        <v>29.388000000000002</v>
      </c>
      <c r="G181" s="907">
        <f t="shared" si="51"/>
        <v>20.096183420262559</v>
      </c>
      <c r="H181" s="907">
        <f t="shared" si="51"/>
        <v>26.11</v>
      </c>
      <c r="I181" s="907">
        <f t="shared" si="51"/>
        <v>0</v>
      </c>
      <c r="J181" s="907">
        <f>H181*0.95</f>
        <v>24.804499999999997</v>
      </c>
      <c r="K181" s="907">
        <f t="shared" si="51"/>
        <v>-1.0739655509912178</v>
      </c>
      <c r="L181" s="907">
        <f t="shared" si="51"/>
        <v>28.114585076606197</v>
      </c>
      <c r="M181" s="907">
        <f t="shared" si="51"/>
        <v>19.022217869271341</v>
      </c>
      <c r="N181" s="907"/>
    </row>
    <row r="182" spans="1:14" ht="31.5" outlineLevel="1" x14ac:dyDescent="0.25">
      <c r="A182" s="948" t="s">
        <v>1273</v>
      </c>
      <c r="B182" s="900" t="s">
        <v>1274</v>
      </c>
      <c r="C182" s="899" t="s">
        <v>1097</v>
      </c>
      <c r="D182" s="907"/>
      <c r="E182" s="898"/>
      <c r="F182" s="898"/>
      <c r="G182" s="898"/>
      <c r="H182" s="898"/>
      <c r="I182" s="898"/>
      <c r="J182" s="898"/>
      <c r="K182" s="898"/>
      <c r="L182" s="898"/>
      <c r="M182" s="898"/>
      <c r="N182" s="898"/>
    </row>
    <row r="183" spans="1:14" ht="63" outlineLevel="1" x14ac:dyDescent="0.25">
      <c r="A183" s="948" t="s">
        <v>1275</v>
      </c>
      <c r="B183" s="900" t="s">
        <v>1276</v>
      </c>
      <c r="C183" s="899" t="s">
        <v>1097</v>
      </c>
      <c r="D183" s="907">
        <v>38.230521449999998</v>
      </c>
      <c r="E183" s="907">
        <v>31.733314889999999</v>
      </c>
      <c r="F183" s="907">
        <f>F181</f>
        <v>29.388000000000002</v>
      </c>
      <c r="G183" s="907">
        <f>$E$183/$E$102*G102</f>
        <v>20.096183420262559</v>
      </c>
      <c r="H183" s="907">
        <v>26.11</v>
      </c>
      <c r="I183" s="907">
        <f>$E$183/$E$102*I102</f>
        <v>0</v>
      </c>
      <c r="J183" s="907">
        <f>J181</f>
        <v>24.804499999999997</v>
      </c>
      <c r="K183" s="907">
        <f>$E$183/$E$102*K102</f>
        <v>-1.0739655509912178</v>
      </c>
      <c r="L183" s="907">
        <f>$E$183/$E$102*L102</f>
        <v>28.114585076606197</v>
      </c>
      <c r="M183" s="947">
        <f>G183+I183+K183</f>
        <v>19.022217869271341</v>
      </c>
      <c r="N183" s="898"/>
    </row>
    <row r="184" spans="1:14" outlineLevel="1" x14ac:dyDescent="0.25">
      <c r="A184" s="948" t="s">
        <v>1277</v>
      </c>
      <c r="B184" s="902" t="s">
        <v>1115</v>
      </c>
      <c r="C184" s="899" t="s">
        <v>1097</v>
      </c>
      <c r="D184" s="907">
        <v>10.986527690000049</v>
      </c>
      <c r="E184" s="947">
        <v>5.0754628999970492</v>
      </c>
      <c r="F184" s="947">
        <v>-9.5280000000000005</v>
      </c>
      <c r="G184" s="907">
        <f>F184</f>
        <v>-9.5280000000000005</v>
      </c>
      <c r="H184" s="907">
        <v>7.8440000000000003</v>
      </c>
      <c r="I184" s="907">
        <f>G184</f>
        <v>-9.5280000000000005</v>
      </c>
      <c r="J184" s="907">
        <f>J37*1.2</f>
        <v>2.9425465676699996</v>
      </c>
      <c r="K184" s="907">
        <f>I184</f>
        <v>-9.5280000000000005</v>
      </c>
      <c r="L184" s="907">
        <f>J184</f>
        <v>2.9425465676699996</v>
      </c>
      <c r="M184" s="947">
        <f>G184+I184+K184</f>
        <v>-28.584000000000003</v>
      </c>
      <c r="N184" s="898"/>
    </row>
    <row r="185" spans="1:14" ht="31.5" x14ac:dyDescent="0.25">
      <c r="A185" s="903" t="s">
        <v>1278</v>
      </c>
      <c r="B185" s="1006" t="s">
        <v>1279</v>
      </c>
      <c r="C185" s="899" t="s">
        <v>1097</v>
      </c>
      <c r="D185" s="907">
        <f>D186+D187+D191+D192+D193+D194+D195+D196+D198+D199+D200+D201+D202</f>
        <v>490.27908457000382</v>
      </c>
      <c r="E185" s="907">
        <f>E186+E192+E194+E195+E196+E198+E199+E200+E202</f>
        <v>473.79251706424157</v>
      </c>
      <c r="F185" s="907">
        <f>F186+F192+F194+F195+F196+F198+F199+F200+F202</f>
        <v>464.23002507637415</v>
      </c>
      <c r="G185" s="907">
        <f t="shared" ref="G185:M185" si="52">G186+G192+G194+G195+G196+G198+G199+G200+G202</f>
        <v>450.98627580715424</v>
      </c>
      <c r="H185" s="907">
        <f t="shared" si="52"/>
        <v>455.83699999999999</v>
      </c>
      <c r="I185" s="907">
        <f t="shared" si="52"/>
        <v>474.80373263553543</v>
      </c>
      <c r="J185" s="907">
        <f t="shared" si="52"/>
        <v>545.25803787428129</v>
      </c>
      <c r="K185" s="907">
        <f t="shared" si="52"/>
        <v>453.05635657216311</v>
      </c>
      <c r="L185" s="907">
        <f>L186+L192+L194+L195+L196+L198+L199+L200+L202</f>
        <v>539.90367170087063</v>
      </c>
      <c r="M185" s="907">
        <f t="shared" si="52"/>
        <v>1384.9171735616421</v>
      </c>
      <c r="N185" s="907"/>
    </row>
    <row r="186" spans="1:14" outlineLevel="1" x14ac:dyDescent="0.25">
      <c r="A186" s="948" t="s">
        <v>1280</v>
      </c>
      <c r="B186" s="902" t="s">
        <v>1281</v>
      </c>
      <c r="C186" s="899" t="s">
        <v>1097</v>
      </c>
      <c r="D186" s="907">
        <v>186.20311201999999</v>
      </c>
      <c r="E186" s="907">
        <v>161.64953625999996</v>
      </c>
      <c r="F186" s="907">
        <v>181.42548459999992</v>
      </c>
      <c r="G186" s="907">
        <v>156.74523013805219</v>
      </c>
      <c r="H186" s="954">
        <v>167.30802762000002</v>
      </c>
      <c r="I186" s="907">
        <v>160.81929576465726</v>
      </c>
      <c r="J186" s="907">
        <f>J54*1.2</f>
        <v>197.60180075087996</v>
      </c>
      <c r="K186" s="907">
        <f>K54</f>
        <v>168.29135816431389</v>
      </c>
      <c r="L186" s="947">
        <f>L54*1.1</f>
        <v>186.56903354228919</v>
      </c>
      <c r="M186" s="947">
        <f>G186+I186+K186</f>
        <v>485.85588406702334</v>
      </c>
      <c r="N186" s="898"/>
    </row>
    <row r="187" spans="1:14" ht="31.5" outlineLevel="1" x14ac:dyDescent="0.25">
      <c r="A187" s="948" t="s">
        <v>1282</v>
      </c>
      <c r="B187" s="902" t="s">
        <v>1283</v>
      </c>
      <c r="C187" s="899" t="s">
        <v>1097</v>
      </c>
      <c r="D187" s="898"/>
      <c r="E187" s="898"/>
      <c r="F187" s="898"/>
      <c r="G187" s="898"/>
      <c r="H187" s="898"/>
      <c r="I187" s="898"/>
      <c r="J187" s="898"/>
      <c r="K187" s="898"/>
      <c r="L187" s="898"/>
      <c r="M187" s="898"/>
      <c r="N187" s="898"/>
    </row>
    <row r="188" spans="1:14" ht="47.25" outlineLevel="1" x14ac:dyDescent="0.25">
      <c r="A188" s="948" t="s">
        <v>1284</v>
      </c>
      <c r="B188" s="900" t="s">
        <v>1285</v>
      </c>
      <c r="C188" s="899" t="s">
        <v>1097</v>
      </c>
      <c r="D188" s="898"/>
      <c r="E188" s="898"/>
      <c r="F188" s="959"/>
      <c r="G188" s="898"/>
      <c r="H188" s="898"/>
      <c r="I188" s="898"/>
      <c r="J188" s="898"/>
      <c r="K188" s="898"/>
      <c r="L188" s="898"/>
      <c r="M188" s="898"/>
      <c r="N188" s="898"/>
    </row>
    <row r="189" spans="1:14" ht="31.5" outlineLevel="1" x14ac:dyDescent="0.25">
      <c r="A189" s="948" t="s">
        <v>1286</v>
      </c>
      <c r="B189" s="900" t="s">
        <v>1287</v>
      </c>
      <c r="C189" s="899" t="s">
        <v>1097</v>
      </c>
      <c r="D189" s="898"/>
      <c r="E189" s="898"/>
      <c r="F189" s="898"/>
      <c r="G189" s="959"/>
      <c r="H189" s="898"/>
      <c r="I189" s="898"/>
      <c r="J189" s="898"/>
      <c r="K189" s="898"/>
      <c r="L189" s="898"/>
      <c r="M189" s="898"/>
      <c r="N189" s="898"/>
    </row>
    <row r="190" spans="1:14" outlineLevel="1" x14ac:dyDescent="0.25">
      <c r="A190" s="948" t="s">
        <v>1288</v>
      </c>
      <c r="B190" s="900" t="s">
        <v>1289</v>
      </c>
      <c r="C190" s="899" t="s">
        <v>1097</v>
      </c>
      <c r="D190" s="898"/>
      <c r="E190" s="898"/>
      <c r="F190" s="898"/>
      <c r="G190" s="898"/>
      <c r="H190" s="898"/>
      <c r="I190" s="898"/>
      <c r="J190" s="898"/>
      <c r="K190" s="898"/>
      <c r="L190" s="898"/>
      <c r="M190" s="898"/>
      <c r="N190" s="898"/>
    </row>
    <row r="191" spans="1:14" ht="78.75" outlineLevel="1" x14ac:dyDescent="0.25">
      <c r="A191" s="948" t="s">
        <v>1290</v>
      </c>
      <c r="B191" s="902" t="s">
        <v>1291</v>
      </c>
      <c r="C191" s="899" t="s">
        <v>1097</v>
      </c>
      <c r="D191" s="898"/>
      <c r="E191" s="898"/>
      <c r="F191" s="907"/>
      <c r="G191" s="898"/>
      <c r="H191" s="898"/>
      <c r="I191" s="898"/>
      <c r="J191" s="898"/>
      <c r="K191" s="898"/>
      <c r="L191" s="898"/>
      <c r="M191" s="898"/>
      <c r="N191" s="898"/>
    </row>
    <row r="192" spans="1:14" ht="63" outlineLevel="1" x14ac:dyDescent="0.25">
      <c r="A192" s="948" t="s">
        <v>1292</v>
      </c>
      <c r="B192" s="902" t="s">
        <v>1293</v>
      </c>
      <c r="C192" s="899" t="s">
        <v>1097</v>
      </c>
      <c r="D192" s="907">
        <v>2.36378354</v>
      </c>
      <c r="E192" s="907">
        <v>1.45741455</v>
      </c>
      <c r="F192" s="907">
        <v>1.5759444299999998</v>
      </c>
      <c r="G192" s="907">
        <v>1.7846509399999999</v>
      </c>
      <c r="H192" s="954">
        <v>3.85786659</v>
      </c>
      <c r="I192" s="907">
        <v>4.6779999999999999</v>
      </c>
      <c r="J192" s="907">
        <f t="shared" ref="J192" si="53">J64*1.2</f>
        <v>6.1031732063999993</v>
      </c>
      <c r="K192" s="907">
        <v>5.51</v>
      </c>
      <c r="L192" s="907">
        <f t="shared" ref="L192" si="54">L64*1.2</f>
        <v>6.2862684025919995</v>
      </c>
      <c r="M192" s="907">
        <f>M64*1.2</f>
        <v>19.069019999999998</v>
      </c>
      <c r="N192" s="898"/>
    </row>
    <row r="193" spans="1:14" ht="47.25" outlineLevel="1" x14ac:dyDescent="0.25">
      <c r="A193" s="948" t="s">
        <v>1294</v>
      </c>
      <c r="B193" s="902" t="s">
        <v>1295</v>
      </c>
      <c r="C193" s="899" t="s">
        <v>1097</v>
      </c>
      <c r="D193" s="898"/>
      <c r="E193" s="898"/>
      <c r="F193" s="898"/>
      <c r="G193" s="907"/>
      <c r="H193" s="898"/>
      <c r="I193" s="898"/>
      <c r="J193" s="898"/>
      <c r="K193" s="898"/>
      <c r="L193" s="898"/>
      <c r="M193" s="898"/>
      <c r="N193" s="898"/>
    </row>
    <row r="194" spans="1:14" outlineLevel="1" x14ac:dyDescent="0.25">
      <c r="A194" s="948" t="s">
        <v>1296</v>
      </c>
      <c r="B194" s="902" t="s">
        <v>1297</v>
      </c>
      <c r="C194" s="899" t="s">
        <v>1097</v>
      </c>
      <c r="D194" s="907">
        <v>136.76335043000003</v>
      </c>
      <c r="E194" s="907">
        <v>149.6579640299999</v>
      </c>
      <c r="F194" s="907">
        <v>160.97424633000003</v>
      </c>
      <c r="G194" s="907">
        <v>151.3324962495418</v>
      </c>
      <c r="H194" s="907">
        <v>163.43222578000001</v>
      </c>
      <c r="I194" s="907">
        <v>155.15003610175091</v>
      </c>
      <c r="J194" s="907">
        <f>H194*1.03</f>
        <v>168.33519255340002</v>
      </c>
      <c r="K194" s="907">
        <f>$E$194/$E$68*K68</f>
        <v>128.60584764533564</v>
      </c>
      <c r="L194" s="907">
        <f>$E$194/$E$68*L68</f>
        <v>174.97785394822546</v>
      </c>
      <c r="M194" s="907">
        <f t="shared" ref="M194:M199" si="55">G194+I194+K194</f>
        <v>435.08837999662836</v>
      </c>
      <c r="N194" s="898"/>
    </row>
    <row r="195" spans="1:14" outlineLevel="1" x14ac:dyDescent="0.25">
      <c r="A195" s="948" t="s">
        <v>1298</v>
      </c>
      <c r="B195" s="902" t="s">
        <v>1299</v>
      </c>
      <c r="C195" s="899" t="s">
        <v>1097</v>
      </c>
      <c r="D195" s="907">
        <v>38.798259639999991</v>
      </c>
      <c r="E195" s="907">
        <v>38.200019689999998</v>
      </c>
      <c r="F195" s="907">
        <v>46.754753669999999</v>
      </c>
      <c r="G195" s="907">
        <f>$E$195/$E$194*G194</f>
        <v>38.627442073918154</v>
      </c>
      <c r="H195" s="907">
        <v>47.717774220000003</v>
      </c>
      <c r="I195" s="907">
        <f>$E$195/$E$194*I194</f>
        <v>39.601864641183035</v>
      </c>
      <c r="J195" s="907">
        <f>H195*1.03</f>
        <v>49.149307446600005</v>
      </c>
      <c r="K195" s="907">
        <f>$E$195/$E$194*K194</f>
        <v>32.826491688181527</v>
      </c>
      <c r="L195" s="907">
        <f>$E$195/$E$194*L194</f>
        <v>44.662891877884121</v>
      </c>
      <c r="M195" s="907">
        <f t="shared" si="55"/>
        <v>111.05579840328272</v>
      </c>
      <c r="N195" s="898"/>
    </row>
    <row r="196" spans="1:14" ht="33.75" customHeight="1" outlineLevel="1" x14ac:dyDescent="0.25">
      <c r="A196" s="948" t="s">
        <v>1300</v>
      </c>
      <c r="B196" s="902" t="s">
        <v>1301</v>
      </c>
      <c r="C196" s="899" t="s">
        <v>1097</v>
      </c>
      <c r="D196" s="907">
        <v>61.304838169999989</v>
      </c>
      <c r="E196" s="907">
        <v>59.623620180000017</v>
      </c>
      <c r="F196" s="907">
        <v>38.328000000000003</v>
      </c>
      <c r="G196" s="907">
        <v>76.132599999999996</v>
      </c>
      <c r="H196" s="907">
        <v>20.693999999999999</v>
      </c>
      <c r="I196" s="907">
        <v>80.724941450000003</v>
      </c>
      <c r="J196" s="907">
        <f>I196</f>
        <v>80.724941450000003</v>
      </c>
      <c r="K196" s="907">
        <v>84.457416330000001</v>
      </c>
      <c r="L196" s="907">
        <f>K196*1.01</f>
        <v>85.301990493299996</v>
      </c>
      <c r="M196" s="907">
        <f t="shared" si="55"/>
        <v>241.31495777999999</v>
      </c>
      <c r="N196" s="898"/>
    </row>
    <row r="197" spans="1:14" outlineLevel="1" x14ac:dyDescent="0.25">
      <c r="A197" s="948" t="s">
        <v>1302</v>
      </c>
      <c r="B197" s="900" t="s">
        <v>1303</v>
      </c>
      <c r="C197" s="899" t="s">
        <v>1097</v>
      </c>
      <c r="D197" s="907">
        <v>0.42785699999999999</v>
      </c>
      <c r="E197" s="954">
        <v>1.2712919999999999</v>
      </c>
      <c r="F197" s="947">
        <v>20.242999999999999</v>
      </c>
      <c r="G197" s="947">
        <f>G124</f>
        <v>4.7914019999999997</v>
      </c>
      <c r="H197" s="947">
        <v>3.43</v>
      </c>
      <c r="I197" s="947">
        <f t="shared" ref="I197:M197" si="56">I124</f>
        <v>0</v>
      </c>
      <c r="J197" s="947">
        <f>I197</f>
        <v>0</v>
      </c>
      <c r="K197" s="947">
        <f t="shared" si="56"/>
        <v>0</v>
      </c>
      <c r="L197" s="947">
        <f>L124</f>
        <v>0</v>
      </c>
      <c r="M197" s="947">
        <f t="shared" si="56"/>
        <v>4.7914019999999997</v>
      </c>
      <c r="N197" s="947"/>
    </row>
    <row r="198" spans="1:14" ht="31.5" outlineLevel="1" x14ac:dyDescent="0.25">
      <c r="A198" s="948" t="s">
        <v>1304</v>
      </c>
      <c r="B198" s="902" t="s">
        <v>1305</v>
      </c>
      <c r="C198" s="899" t="s">
        <v>1097</v>
      </c>
      <c r="D198" s="907">
        <v>10.674379269999998</v>
      </c>
      <c r="E198" s="907">
        <f>D198/(D60+D61)*(E60+E61)</f>
        <v>12.762053854242174</v>
      </c>
      <c r="F198" s="907">
        <f>E198/(E60+E61)*(F60+F61)</f>
        <v>12.909268256374222</v>
      </c>
      <c r="G198" s="907">
        <f t="shared" ref="G198" si="57">F198/(F60+F61)*(G60+G61)</f>
        <v>12.655338043006619</v>
      </c>
      <c r="H198" s="907">
        <v>27.539972379999995</v>
      </c>
      <c r="I198" s="907">
        <f>G198/(G60+G61)*(J60+I61)</f>
        <v>19.215663433634599</v>
      </c>
      <c r="J198" s="907">
        <f>I198</f>
        <v>19.215663433634599</v>
      </c>
      <c r="K198" s="907">
        <f>I198/(J60+I61)*(K60+K61)</f>
        <v>18.701882637856592</v>
      </c>
      <c r="L198" s="907">
        <f>J198*1.04</f>
        <v>19.984289970979983</v>
      </c>
      <c r="M198" s="907">
        <f t="shared" si="55"/>
        <v>50.572884114497811</v>
      </c>
      <c r="N198" s="898"/>
    </row>
    <row r="199" spans="1:14" ht="31.5" outlineLevel="1" x14ac:dyDescent="0.25">
      <c r="A199" s="948" t="s">
        <v>1306</v>
      </c>
      <c r="B199" s="902" t="s">
        <v>1307</v>
      </c>
      <c r="C199" s="899" t="s">
        <v>1097</v>
      </c>
      <c r="D199" s="907">
        <v>19.400191079999988</v>
      </c>
      <c r="E199" s="907">
        <v>22.35797718999995</v>
      </c>
      <c r="F199" s="907">
        <v>29.150488699999986</v>
      </c>
      <c r="G199" s="907">
        <f>F199/F62*G62</f>
        <v>22.893388785911505</v>
      </c>
      <c r="H199" s="954">
        <v>20.105251389999939</v>
      </c>
      <c r="I199" s="907">
        <f>G199/G62*I62</f>
        <v>24.034991507822895</v>
      </c>
      <c r="J199" s="907">
        <f>J62*1.2</f>
        <v>34.949019296879996</v>
      </c>
      <c r="K199" s="907">
        <f>I199/I62*K62</f>
        <v>24.580066929988714</v>
      </c>
      <c r="L199" s="907">
        <f>H199*1.04</f>
        <v>20.909461445599938</v>
      </c>
      <c r="M199" s="907">
        <f t="shared" si="55"/>
        <v>71.50844722372311</v>
      </c>
      <c r="N199" s="898"/>
    </row>
    <row r="200" spans="1:14" ht="31.5" outlineLevel="1" x14ac:dyDescent="0.25">
      <c r="A200" s="948" t="s">
        <v>1308</v>
      </c>
      <c r="B200" s="902" t="s">
        <v>1309</v>
      </c>
      <c r="C200" s="899" t="s">
        <v>1097</v>
      </c>
      <c r="D200" s="907">
        <v>2.2795566300000019</v>
      </c>
      <c r="E200" s="907">
        <v>2.2795566300000019</v>
      </c>
      <c r="F200" s="907">
        <v>2.6398390899999979</v>
      </c>
      <c r="G200" s="907">
        <v>0.5336895767239741</v>
      </c>
      <c r="H200" s="907">
        <v>1.2118820200000002</v>
      </c>
      <c r="I200" s="907">
        <v>0.49187093648667668</v>
      </c>
      <c r="J200" s="907">
        <f>I200-1.4</f>
        <v>-0.90812906351332323</v>
      </c>
      <c r="K200" s="907">
        <f>I200</f>
        <v>0.49187093648667668</v>
      </c>
      <c r="L200" s="907">
        <f>H200</f>
        <v>1.2118820200000002</v>
      </c>
      <c r="M200" s="907">
        <f>K200</f>
        <v>0.49187093648667668</v>
      </c>
      <c r="N200" s="898"/>
    </row>
    <row r="201" spans="1:14" ht="94.5" outlineLevel="1" x14ac:dyDescent="0.25">
      <c r="A201" s="948" t="s">
        <v>1310</v>
      </c>
      <c r="B201" s="902" t="s">
        <v>1311</v>
      </c>
      <c r="C201" s="899" t="s">
        <v>1097</v>
      </c>
      <c r="D201" s="898"/>
      <c r="E201" s="898"/>
      <c r="F201" s="898"/>
      <c r="G201" s="952"/>
      <c r="H201" s="1425"/>
      <c r="I201" s="898"/>
      <c r="J201" s="898"/>
      <c r="K201" s="898"/>
      <c r="L201" s="898"/>
      <c r="M201" s="898"/>
      <c r="N201" s="898"/>
    </row>
    <row r="202" spans="1:14" ht="31.5" outlineLevel="1" x14ac:dyDescent="0.25">
      <c r="A202" s="948" t="s">
        <v>1312</v>
      </c>
      <c r="B202" s="902" t="s">
        <v>1313</v>
      </c>
      <c r="C202" s="899" t="s">
        <v>1097</v>
      </c>
      <c r="D202" s="907">
        <v>32.491613790003882</v>
      </c>
      <c r="E202" s="947">
        <v>25.80437467999964</v>
      </c>
      <c r="F202" s="947">
        <v>-9.5280000000000005</v>
      </c>
      <c r="G202" s="907">
        <f>F202*1.02</f>
        <v>-9.7185600000000001</v>
      </c>
      <c r="H202" s="954">
        <f>3970000/1000000</f>
        <v>3.97</v>
      </c>
      <c r="I202" s="907">
        <f>G202*1.02</f>
        <v>-9.9129312000000009</v>
      </c>
      <c r="J202" s="907">
        <f>I202</f>
        <v>-9.9129312000000009</v>
      </c>
      <c r="K202" s="907">
        <f>I202*1.05</f>
        <v>-10.408577760000002</v>
      </c>
      <c r="L202" s="898"/>
      <c r="M202" s="907">
        <f>G202+I202+K202</f>
        <v>-30.040068959999999</v>
      </c>
      <c r="N202" s="898"/>
    </row>
    <row r="203" spans="1:14" ht="31.5" x14ac:dyDescent="0.25">
      <c r="A203" s="903" t="s">
        <v>1314</v>
      </c>
      <c r="B203" s="1006" t="s">
        <v>1315</v>
      </c>
      <c r="C203" s="899" t="s">
        <v>1097</v>
      </c>
      <c r="D203" s="898"/>
      <c r="E203" s="898"/>
      <c r="F203" s="907">
        <f>F209</f>
        <v>17.100999999999999</v>
      </c>
      <c r="G203" s="898"/>
      <c r="H203" s="907">
        <f>H209</f>
        <v>9.9220000000000006</v>
      </c>
      <c r="I203" s="898"/>
      <c r="J203" s="898"/>
      <c r="K203" s="898"/>
      <c r="L203" s="898"/>
      <c r="M203" s="898"/>
      <c r="N203" s="898"/>
    </row>
    <row r="204" spans="1:14" ht="47.25" outlineLevel="1" x14ac:dyDescent="0.25">
      <c r="A204" s="948" t="s">
        <v>1316</v>
      </c>
      <c r="B204" s="902" t="s">
        <v>1317</v>
      </c>
      <c r="C204" s="899" t="s">
        <v>1097</v>
      </c>
      <c r="D204" s="898"/>
      <c r="E204" s="898"/>
      <c r="F204" s="898"/>
      <c r="G204" s="898"/>
      <c r="H204" s="898"/>
      <c r="I204" s="898"/>
      <c r="J204" s="898"/>
      <c r="K204" s="898"/>
      <c r="L204" s="898"/>
      <c r="M204" s="898"/>
      <c r="N204" s="898"/>
    </row>
    <row r="205" spans="1:14" ht="47.25" outlineLevel="1" x14ac:dyDescent="0.25">
      <c r="A205" s="948" t="s">
        <v>1318</v>
      </c>
      <c r="B205" s="902" t="s">
        <v>1319</v>
      </c>
      <c r="C205" s="899" t="s">
        <v>1097</v>
      </c>
      <c r="D205" s="898"/>
      <c r="E205" s="898"/>
      <c r="F205" s="898"/>
      <c r="G205" s="898"/>
      <c r="H205" s="898"/>
      <c r="I205" s="898"/>
      <c r="J205" s="898"/>
      <c r="K205" s="898"/>
      <c r="L205" s="898"/>
      <c r="M205" s="898"/>
      <c r="N205" s="898"/>
    </row>
    <row r="206" spans="1:14" ht="62.25" customHeight="1" outlineLevel="1" x14ac:dyDescent="0.25">
      <c r="A206" s="948" t="s">
        <v>1320</v>
      </c>
      <c r="B206" s="900" t="s">
        <v>1321</v>
      </c>
      <c r="C206" s="899" t="s">
        <v>1097</v>
      </c>
      <c r="D206" s="898"/>
      <c r="E206" s="898"/>
      <c r="F206" s="898"/>
      <c r="G206" s="898"/>
      <c r="H206" s="898"/>
      <c r="I206" s="898"/>
      <c r="J206" s="898"/>
      <c r="K206" s="898"/>
      <c r="L206" s="898"/>
      <c r="M206" s="898"/>
      <c r="N206" s="898"/>
    </row>
    <row r="207" spans="1:14" ht="31.5" outlineLevel="1" x14ac:dyDescent="0.25">
      <c r="A207" s="903" t="s">
        <v>1322</v>
      </c>
      <c r="B207" s="905" t="s">
        <v>1323</v>
      </c>
      <c r="C207" s="899" t="s">
        <v>1097</v>
      </c>
      <c r="D207" s="898"/>
      <c r="E207" s="898"/>
      <c r="F207" s="898"/>
      <c r="G207" s="898"/>
      <c r="H207" s="898"/>
      <c r="I207" s="898"/>
      <c r="J207" s="898"/>
      <c r="K207" s="898"/>
      <c r="L207" s="898"/>
      <c r="M207" s="898"/>
      <c r="N207" s="898"/>
    </row>
    <row r="208" spans="1:14" ht="63" outlineLevel="1" x14ac:dyDescent="0.25">
      <c r="A208" s="903" t="s">
        <v>1324</v>
      </c>
      <c r="B208" s="905" t="s">
        <v>1325</v>
      </c>
      <c r="C208" s="899" t="s">
        <v>1097</v>
      </c>
      <c r="D208" s="898"/>
      <c r="E208" s="898"/>
      <c r="F208" s="898"/>
      <c r="G208" s="898"/>
      <c r="H208" s="898"/>
      <c r="I208" s="898"/>
      <c r="J208" s="898"/>
      <c r="K208" s="898"/>
      <c r="L208" s="898"/>
      <c r="M208" s="898"/>
      <c r="N208" s="898"/>
    </row>
    <row r="209" spans="1:14" ht="31.5" outlineLevel="1" x14ac:dyDescent="0.25">
      <c r="A209" s="901" t="s">
        <v>1326</v>
      </c>
      <c r="B209" s="902" t="s">
        <v>1327</v>
      </c>
      <c r="C209" s="899" t="s">
        <v>1097</v>
      </c>
      <c r="D209" s="898"/>
      <c r="E209" s="898"/>
      <c r="F209" s="907">
        <v>17.100999999999999</v>
      </c>
      <c r="G209" s="898"/>
      <c r="H209" s="907">
        <v>9.9220000000000006</v>
      </c>
      <c r="I209" s="898"/>
      <c r="J209" s="898"/>
      <c r="K209" s="898"/>
      <c r="L209" s="898"/>
      <c r="M209" s="898"/>
      <c r="N209" s="898"/>
    </row>
    <row r="210" spans="1:14" ht="31.5" x14ac:dyDescent="0.25">
      <c r="A210" s="903" t="s">
        <v>1328</v>
      </c>
      <c r="B210" s="1006" t="s">
        <v>1329</v>
      </c>
      <c r="C210" s="899" t="s">
        <v>1097</v>
      </c>
      <c r="D210" s="907">
        <f>D211</f>
        <v>26.647181880000002</v>
      </c>
      <c r="E210" s="907">
        <f>E211</f>
        <v>50.462192250000001</v>
      </c>
      <c r="F210" s="907">
        <f>F211</f>
        <v>46.003076</v>
      </c>
      <c r="G210" s="907">
        <f t="shared" ref="G210:M210" si="58">G211</f>
        <v>89.386200000000002</v>
      </c>
      <c r="H210" s="907">
        <f t="shared" si="58"/>
        <v>104.786</v>
      </c>
      <c r="I210" s="907">
        <f t="shared" si="58"/>
        <v>214.08799999999999</v>
      </c>
      <c r="J210" s="907">
        <f t="shared" si="58"/>
        <v>221.03510000000003</v>
      </c>
      <c r="K210" s="907">
        <f t="shared" si="58"/>
        <v>154.34599999999998</v>
      </c>
      <c r="L210" s="907">
        <f t="shared" si="58"/>
        <v>134.80100000000002</v>
      </c>
      <c r="M210" s="907">
        <f t="shared" si="58"/>
        <v>588.13909999999998</v>
      </c>
      <c r="N210" s="907"/>
    </row>
    <row r="211" spans="1:14" ht="31.5" outlineLevel="1" x14ac:dyDescent="0.25">
      <c r="A211" s="901" t="s">
        <v>1330</v>
      </c>
      <c r="B211" s="902" t="s">
        <v>1331</v>
      </c>
      <c r="C211" s="899" t="s">
        <v>1097</v>
      </c>
      <c r="D211" s="907">
        <f>SUM(D212:D215)</f>
        <v>26.647181880000002</v>
      </c>
      <c r="E211" s="907">
        <f>SUM(E212:E215)</f>
        <v>50.462192250000001</v>
      </c>
      <c r="F211" s="907">
        <f>SUM(F212:F215)-F217</f>
        <v>46.003076</v>
      </c>
      <c r="G211" s="907">
        <f>SUM(G212:G215)</f>
        <v>89.386200000000002</v>
      </c>
      <c r="H211" s="907">
        <f>SUM(H212:H215)+H217</f>
        <v>104.786</v>
      </c>
      <c r="I211" s="907">
        <f t="shared" ref="I211:M211" si="59">SUM(I212:I215)</f>
        <v>214.08799999999999</v>
      </c>
      <c r="J211" s="907">
        <f>SUM(J212:J215)+J217</f>
        <v>221.03510000000003</v>
      </c>
      <c r="K211" s="907">
        <f t="shared" si="59"/>
        <v>154.34599999999998</v>
      </c>
      <c r="L211" s="907">
        <f t="shared" si="59"/>
        <v>134.80100000000002</v>
      </c>
      <c r="M211" s="907">
        <f t="shared" si="59"/>
        <v>588.13909999999998</v>
      </c>
      <c r="N211" s="907"/>
    </row>
    <row r="212" spans="1:14" ht="31.5" outlineLevel="1" x14ac:dyDescent="0.25">
      <c r="A212" s="901" t="s">
        <v>1332</v>
      </c>
      <c r="B212" s="900" t="s">
        <v>1333</v>
      </c>
      <c r="C212" s="899" t="s">
        <v>1097</v>
      </c>
      <c r="D212" s="907">
        <v>3.2804000000000002</v>
      </c>
      <c r="E212" s="907">
        <v>0.48</v>
      </c>
      <c r="F212" s="907">
        <v>8.1073690000000003</v>
      </c>
      <c r="G212" s="907">
        <v>23.242000000000001</v>
      </c>
      <c r="H212" s="907">
        <v>3.8940000000000001</v>
      </c>
      <c r="I212" s="907">
        <v>181.78100000000001</v>
      </c>
      <c r="J212" s="907">
        <v>178.3</v>
      </c>
      <c r="K212" s="907">
        <v>126.32199999999999</v>
      </c>
      <c r="L212" s="907">
        <v>113.67700000000001</v>
      </c>
      <c r="M212" s="907">
        <f>I212+J212+K212</f>
        <v>486.40300000000002</v>
      </c>
      <c r="N212" s="898"/>
    </row>
    <row r="213" spans="1:14" ht="31.5" outlineLevel="1" x14ac:dyDescent="0.25">
      <c r="A213" s="901" t="s">
        <v>1334</v>
      </c>
      <c r="B213" s="900" t="s">
        <v>1335</v>
      </c>
      <c r="C213" s="899" t="s">
        <v>1097</v>
      </c>
      <c r="D213" s="907">
        <v>22.251614920000002</v>
      </c>
      <c r="E213" s="907">
        <v>39.268426600000005</v>
      </c>
      <c r="F213" s="907">
        <v>31.525159000000002</v>
      </c>
      <c r="G213" s="947">
        <v>57.244100000000003</v>
      </c>
      <c r="H213" s="947">
        <v>85.399000000000001</v>
      </c>
      <c r="I213" s="947">
        <v>25.106999999999999</v>
      </c>
      <c r="J213" s="947">
        <v>33.01</v>
      </c>
      <c r="K213" s="947">
        <v>26.423999999999999</v>
      </c>
      <c r="L213" s="947">
        <v>19.524000000000001</v>
      </c>
      <c r="M213" s="907">
        <f>I213+J213+K213</f>
        <v>84.540999999999997</v>
      </c>
      <c r="N213" s="898"/>
    </row>
    <row r="214" spans="1:14" ht="47.25" outlineLevel="1" x14ac:dyDescent="0.25">
      <c r="A214" s="901" t="s">
        <v>1336</v>
      </c>
      <c r="B214" s="900" t="s">
        <v>1337</v>
      </c>
      <c r="C214" s="899" t="s">
        <v>1097</v>
      </c>
      <c r="D214" s="907">
        <v>1.0742780599999999</v>
      </c>
      <c r="E214" s="954">
        <v>0</v>
      </c>
      <c r="F214" s="907"/>
      <c r="G214" s="947">
        <v>7.5</v>
      </c>
      <c r="H214" s="907">
        <v>5</v>
      </c>
      <c r="I214" s="947">
        <v>5</v>
      </c>
      <c r="J214" s="947">
        <v>5.5</v>
      </c>
      <c r="K214" s="947">
        <v>1</v>
      </c>
      <c r="L214" s="947">
        <v>1</v>
      </c>
      <c r="M214" s="954">
        <f>I214+J214+K214</f>
        <v>11.5</v>
      </c>
      <c r="N214" s="898"/>
    </row>
    <row r="215" spans="1:14" ht="47.25" outlineLevel="1" x14ac:dyDescent="0.25">
      <c r="A215" s="901" t="s">
        <v>1338</v>
      </c>
      <c r="B215" s="900" t="s">
        <v>1339</v>
      </c>
      <c r="C215" s="899" t="s">
        <v>1097</v>
      </c>
      <c r="D215" s="954">
        <v>4.0888899999999999E-2</v>
      </c>
      <c r="E215" s="954">
        <v>10.713765649999999</v>
      </c>
      <c r="F215" s="954">
        <v>6.3705479999999994</v>
      </c>
      <c r="G215" s="947">
        <v>1.4001000000000001</v>
      </c>
      <c r="H215" s="947">
        <v>10.492999999999999</v>
      </c>
      <c r="I215" s="947">
        <v>2.1999999999999997</v>
      </c>
      <c r="J215" s="947">
        <v>2.8951000000000002</v>
      </c>
      <c r="K215" s="947">
        <v>0.6</v>
      </c>
      <c r="L215" s="947">
        <v>0.6</v>
      </c>
      <c r="M215" s="947">
        <f>I215+J215+K215</f>
        <v>5.6951000000000001</v>
      </c>
      <c r="N215" s="898"/>
    </row>
    <row r="216" spans="1:14" ht="47.25" x14ac:dyDescent="0.25">
      <c r="A216" s="901" t="s">
        <v>1340</v>
      </c>
      <c r="B216" s="900" t="s">
        <v>1341</v>
      </c>
      <c r="C216" s="899" t="s">
        <v>1097</v>
      </c>
      <c r="D216" s="898"/>
      <c r="E216" s="898"/>
      <c r="F216" s="898"/>
      <c r="G216" s="898"/>
      <c r="H216" s="898"/>
      <c r="I216" s="898"/>
      <c r="J216" s="898"/>
      <c r="K216" s="898"/>
      <c r="L216" s="898"/>
      <c r="M216" s="898"/>
      <c r="N216" s="898"/>
    </row>
    <row r="217" spans="1:14" ht="47.25" x14ac:dyDescent="0.25">
      <c r="A217" s="901" t="s">
        <v>1342</v>
      </c>
      <c r="B217" s="900" t="s">
        <v>1343</v>
      </c>
      <c r="C217" s="899" t="s">
        <v>1097</v>
      </c>
      <c r="D217" s="898"/>
      <c r="E217" s="898"/>
      <c r="F217" s="907"/>
      <c r="G217" s="898"/>
      <c r="H217" s="907"/>
      <c r="I217" s="898"/>
      <c r="J217" s="898">
        <v>1.33</v>
      </c>
      <c r="K217" s="898"/>
      <c r="L217" s="898"/>
      <c r="M217" s="898"/>
      <c r="N217" s="898"/>
    </row>
    <row r="218" spans="1:14" ht="31.5" x14ac:dyDescent="0.25">
      <c r="A218" s="901" t="s">
        <v>1344</v>
      </c>
      <c r="B218" s="902" t="s">
        <v>1345</v>
      </c>
      <c r="C218" s="899" t="s">
        <v>1097</v>
      </c>
      <c r="D218" s="898"/>
      <c r="E218" s="898"/>
      <c r="F218" s="980"/>
      <c r="G218" s="907"/>
      <c r="H218" s="898"/>
      <c r="I218" s="907"/>
      <c r="J218" s="898"/>
      <c r="K218" s="898"/>
      <c r="L218" s="898"/>
      <c r="M218" s="898"/>
      <c r="N218" s="898"/>
    </row>
    <row r="219" spans="1:14" ht="47.25" x14ac:dyDescent="0.25">
      <c r="A219" s="901" t="s">
        <v>1346</v>
      </c>
      <c r="B219" s="902" t="s">
        <v>1347</v>
      </c>
      <c r="C219" s="899" t="s">
        <v>1097</v>
      </c>
      <c r="D219" s="898"/>
      <c r="E219" s="898"/>
      <c r="F219" s="980"/>
      <c r="G219" s="959"/>
      <c r="H219" s="898"/>
      <c r="I219" s="898"/>
      <c r="J219" s="898"/>
      <c r="K219" s="898"/>
      <c r="L219" s="898"/>
      <c r="M219" s="898"/>
      <c r="N219" s="898"/>
    </row>
    <row r="220" spans="1:14" x14ac:dyDescent="0.25">
      <c r="A220" s="901" t="s">
        <v>1348</v>
      </c>
      <c r="B220" s="902" t="s">
        <v>1178</v>
      </c>
      <c r="C220" s="899" t="s">
        <v>647</v>
      </c>
      <c r="D220" s="898"/>
      <c r="E220" s="898"/>
      <c r="F220" s="898"/>
      <c r="G220" s="898"/>
      <c r="H220" s="898"/>
      <c r="I220" s="898"/>
      <c r="J220" s="898"/>
      <c r="K220" s="898"/>
      <c r="L220" s="898"/>
      <c r="M220" s="898"/>
      <c r="N220" s="898"/>
    </row>
    <row r="221" spans="1:14" ht="63" x14ac:dyDescent="0.25">
      <c r="A221" s="901" t="s">
        <v>1349</v>
      </c>
      <c r="B221" s="900" t="s">
        <v>1350</v>
      </c>
      <c r="C221" s="899" t="s">
        <v>1097</v>
      </c>
      <c r="D221" s="898"/>
      <c r="E221" s="898"/>
      <c r="F221" s="898"/>
      <c r="G221" s="898"/>
      <c r="H221" s="898"/>
      <c r="I221" s="898"/>
      <c r="J221" s="898"/>
      <c r="K221" s="898"/>
      <c r="L221" s="898"/>
      <c r="M221" s="898"/>
      <c r="N221" s="898"/>
    </row>
    <row r="222" spans="1:14" ht="31.5" x14ac:dyDescent="0.25">
      <c r="A222" s="903" t="s">
        <v>1351</v>
      </c>
      <c r="B222" s="1006" t="s">
        <v>1352</v>
      </c>
      <c r="C222" s="899" t="s">
        <v>1097</v>
      </c>
      <c r="D222" s="907">
        <f>D223</f>
        <v>13.905409099999993</v>
      </c>
      <c r="E222" s="907">
        <f>E223</f>
        <v>16.675705430000001</v>
      </c>
      <c r="F222" s="907"/>
      <c r="G222" s="907"/>
      <c r="H222" s="907"/>
      <c r="I222" s="907"/>
      <c r="J222" s="907"/>
      <c r="K222" s="907"/>
      <c r="L222" s="907"/>
      <c r="M222" s="907"/>
      <c r="N222" s="907"/>
    </row>
    <row r="223" spans="1:14" outlineLevel="1" x14ac:dyDescent="0.25">
      <c r="A223" s="901" t="s">
        <v>1353</v>
      </c>
      <c r="B223" s="902" t="s">
        <v>1354</v>
      </c>
      <c r="C223" s="899" t="s">
        <v>1097</v>
      </c>
      <c r="D223" s="907">
        <v>13.905409099999993</v>
      </c>
      <c r="E223" s="907">
        <v>16.675705430000001</v>
      </c>
      <c r="F223" s="907"/>
      <c r="G223" s="947"/>
      <c r="H223" s="947"/>
      <c r="I223" s="947"/>
      <c r="J223" s="947"/>
      <c r="K223" s="947"/>
      <c r="L223" s="947"/>
      <c r="M223" s="947"/>
      <c r="N223" s="947"/>
    </row>
    <row r="224" spans="1:14" ht="31.5" outlineLevel="1" x14ac:dyDescent="0.25">
      <c r="A224" s="901" t="s">
        <v>1355</v>
      </c>
      <c r="B224" s="902" t="s">
        <v>1356</v>
      </c>
      <c r="C224" s="899" t="s">
        <v>1097</v>
      </c>
      <c r="D224" s="898"/>
      <c r="E224" s="898"/>
      <c r="F224" s="898"/>
      <c r="G224" s="898"/>
      <c r="H224" s="898"/>
      <c r="I224" s="898"/>
      <c r="J224" s="898"/>
      <c r="K224" s="898"/>
      <c r="L224" s="898"/>
      <c r="M224" s="898"/>
      <c r="N224" s="898"/>
    </row>
    <row r="225" spans="1:14" outlineLevel="1" x14ac:dyDescent="0.25">
      <c r="A225" s="901" t="s">
        <v>1357</v>
      </c>
      <c r="B225" s="900" t="s">
        <v>1358</v>
      </c>
      <c r="C225" s="899" t="s">
        <v>1097</v>
      </c>
      <c r="D225" s="898"/>
      <c r="E225" s="898"/>
      <c r="F225" s="898"/>
      <c r="G225" s="898"/>
      <c r="H225" s="898"/>
      <c r="I225" s="898"/>
      <c r="J225" s="898"/>
      <c r="K225" s="898"/>
      <c r="L225" s="898"/>
      <c r="M225" s="898"/>
      <c r="N225" s="898"/>
    </row>
    <row r="226" spans="1:14" ht="31.5" outlineLevel="1" x14ac:dyDescent="0.25">
      <c r="A226" s="901" t="s">
        <v>1359</v>
      </c>
      <c r="B226" s="900" t="s">
        <v>1360</v>
      </c>
      <c r="C226" s="899" t="s">
        <v>1097</v>
      </c>
      <c r="D226" s="898"/>
      <c r="E226" s="898"/>
      <c r="F226" s="898"/>
      <c r="G226" s="898"/>
      <c r="H226" s="898"/>
      <c r="I226" s="898"/>
      <c r="J226" s="898"/>
      <c r="K226" s="898"/>
      <c r="L226" s="898"/>
      <c r="M226" s="898"/>
      <c r="N226" s="898"/>
    </row>
    <row r="227" spans="1:14" ht="31.5" outlineLevel="1" x14ac:dyDescent="0.25">
      <c r="A227" s="901" t="s">
        <v>1361</v>
      </c>
      <c r="B227" s="900" t="s">
        <v>1362</v>
      </c>
      <c r="C227" s="899" t="s">
        <v>1097</v>
      </c>
      <c r="D227" s="898"/>
      <c r="E227" s="898"/>
      <c r="F227" s="898"/>
      <c r="G227" s="898"/>
      <c r="H227" s="898"/>
      <c r="I227" s="898"/>
      <c r="J227" s="898"/>
      <c r="K227" s="898"/>
      <c r="L227" s="898"/>
      <c r="M227" s="898"/>
      <c r="N227" s="898"/>
    </row>
    <row r="228" spans="1:14" ht="31.5" outlineLevel="1" x14ac:dyDescent="0.25">
      <c r="A228" s="901" t="s">
        <v>1363</v>
      </c>
      <c r="B228" s="902" t="s">
        <v>1364</v>
      </c>
      <c r="C228" s="899" t="s">
        <v>1097</v>
      </c>
      <c r="D228" s="898"/>
      <c r="E228" s="898"/>
      <c r="F228" s="898"/>
      <c r="G228" s="898"/>
      <c r="H228" s="898"/>
      <c r="I228" s="898"/>
      <c r="J228" s="898"/>
      <c r="K228" s="898"/>
      <c r="L228" s="898"/>
      <c r="M228" s="898"/>
      <c r="N228" s="898"/>
    </row>
    <row r="229" spans="1:14" ht="47.25" outlineLevel="1" x14ac:dyDescent="0.25">
      <c r="A229" s="901" t="s">
        <v>1365</v>
      </c>
      <c r="B229" s="902" t="s">
        <v>1366</v>
      </c>
      <c r="C229" s="899" t="s">
        <v>1097</v>
      </c>
      <c r="D229" s="898"/>
      <c r="E229" s="898"/>
      <c r="F229" s="898"/>
      <c r="G229" s="898"/>
      <c r="H229" s="898"/>
      <c r="I229" s="898"/>
      <c r="J229" s="898"/>
      <c r="K229" s="898"/>
      <c r="L229" s="898"/>
      <c r="M229" s="898"/>
      <c r="N229" s="898"/>
    </row>
    <row r="230" spans="1:14" outlineLevel="1" x14ac:dyDescent="0.25">
      <c r="A230" s="901" t="s">
        <v>1367</v>
      </c>
      <c r="B230" s="900" t="s">
        <v>1368</v>
      </c>
      <c r="C230" s="899" t="s">
        <v>1097</v>
      </c>
      <c r="D230" s="898"/>
      <c r="E230" s="898"/>
      <c r="F230" s="898"/>
      <c r="G230" s="898"/>
      <c r="H230" s="898"/>
      <c r="I230" s="898"/>
      <c r="J230" s="898"/>
      <c r="K230" s="898"/>
      <c r="L230" s="898"/>
      <c r="M230" s="898"/>
      <c r="N230" s="898"/>
    </row>
    <row r="231" spans="1:14" outlineLevel="1" x14ac:dyDescent="0.25">
      <c r="A231" s="901" t="s">
        <v>1369</v>
      </c>
      <c r="B231" s="900" t="s">
        <v>1370</v>
      </c>
      <c r="C231" s="899" t="s">
        <v>1097</v>
      </c>
      <c r="D231" s="898"/>
      <c r="E231" s="898"/>
      <c r="F231" s="898"/>
      <c r="G231" s="898"/>
      <c r="H231" s="898"/>
      <c r="I231" s="898"/>
      <c r="J231" s="898"/>
      <c r="K231" s="898"/>
      <c r="L231" s="898"/>
      <c r="M231" s="898"/>
      <c r="N231" s="898"/>
    </row>
    <row r="232" spans="1:14" ht="31.5" outlineLevel="1" x14ac:dyDescent="0.25">
      <c r="A232" s="901" t="s">
        <v>1371</v>
      </c>
      <c r="B232" s="902" t="s">
        <v>1372</v>
      </c>
      <c r="C232" s="899" t="s">
        <v>1097</v>
      </c>
      <c r="D232" s="898"/>
      <c r="E232" s="898"/>
      <c r="F232" s="898"/>
      <c r="G232" s="898"/>
      <c r="H232" s="898"/>
      <c r="I232" s="898"/>
      <c r="J232" s="898"/>
      <c r="K232" s="898"/>
      <c r="L232" s="898"/>
      <c r="M232" s="898"/>
      <c r="N232" s="898"/>
    </row>
    <row r="233" spans="1:14" ht="31.5" outlineLevel="1" x14ac:dyDescent="0.25">
      <c r="A233" s="901" t="s">
        <v>1373</v>
      </c>
      <c r="B233" s="902" t="s">
        <v>1374</v>
      </c>
      <c r="C233" s="899" t="s">
        <v>1097</v>
      </c>
      <c r="D233" s="898"/>
      <c r="E233" s="898"/>
      <c r="F233" s="898"/>
      <c r="G233" s="898"/>
      <c r="H233" s="898"/>
      <c r="I233" s="898"/>
      <c r="J233" s="898"/>
      <c r="K233" s="898"/>
      <c r="L233" s="898"/>
      <c r="M233" s="898"/>
      <c r="N233" s="898"/>
    </row>
    <row r="234" spans="1:14" ht="31.5" outlineLevel="1" x14ac:dyDescent="0.25">
      <c r="A234" s="901" t="s">
        <v>1375</v>
      </c>
      <c r="B234" s="902" t="s">
        <v>1376</v>
      </c>
      <c r="C234" s="899" t="s">
        <v>1097</v>
      </c>
      <c r="D234" s="898"/>
      <c r="E234" s="898"/>
      <c r="F234" s="898"/>
      <c r="G234" s="898"/>
      <c r="H234" s="898"/>
      <c r="I234" s="898"/>
      <c r="J234" s="898"/>
      <c r="K234" s="898"/>
      <c r="L234" s="898"/>
      <c r="M234" s="898"/>
      <c r="N234" s="898"/>
    </row>
    <row r="235" spans="1:14" ht="31.5" x14ac:dyDescent="0.25">
      <c r="A235" s="903" t="s">
        <v>1377</v>
      </c>
      <c r="B235" s="1006" t="s">
        <v>1378</v>
      </c>
      <c r="C235" s="899" t="s">
        <v>1097</v>
      </c>
      <c r="D235" s="898">
        <f>D240</f>
        <v>0</v>
      </c>
      <c r="E235" s="898">
        <f>E240</f>
        <v>0</v>
      </c>
      <c r="F235" s="898">
        <f>F240</f>
        <v>-0.01</v>
      </c>
      <c r="G235" s="898">
        <f t="shared" ref="G235:N235" si="60">G240</f>
        <v>0</v>
      </c>
      <c r="H235" s="898">
        <f t="shared" si="60"/>
        <v>0</v>
      </c>
      <c r="I235" s="898">
        <f t="shared" si="60"/>
        <v>0</v>
      </c>
      <c r="J235" s="898">
        <f t="shared" si="60"/>
        <v>0</v>
      </c>
      <c r="K235" s="898">
        <f t="shared" si="60"/>
        <v>0</v>
      </c>
      <c r="L235" s="898">
        <f t="shared" si="60"/>
        <v>0</v>
      </c>
      <c r="M235" s="898">
        <f t="shared" si="60"/>
        <v>0</v>
      </c>
      <c r="N235" s="898">
        <f t="shared" si="60"/>
        <v>0</v>
      </c>
    </row>
    <row r="236" spans="1:14" ht="31.5" outlineLevel="1" x14ac:dyDescent="0.25">
      <c r="A236" s="901" t="s">
        <v>1379</v>
      </c>
      <c r="B236" s="902" t="s">
        <v>1380</v>
      </c>
      <c r="C236" s="899" t="s">
        <v>1097</v>
      </c>
      <c r="D236" s="898"/>
      <c r="E236" s="898"/>
      <c r="F236" s="898"/>
      <c r="G236" s="898"/>
      <c r="H236" s="898"/>
      <c r="I236" s="898"/>
      <c r="J236" s="898"/>
      <c r="K236" s="898"/>
      <c r="L236" s="898"/>
      <c r="M236" s="898"/>
      <c r="N236" s="898"/>
    </row>
    <row r="237" spans="1:14" outlineLevel="1" x14ac:dyDescent="0.25">
      <c r="A237" s="901" t="s">
        <v>1381</v>
      </c>
      <c r="B237" s="900" t="s">
        <v>1358</v>
      </c>
      <c r="C237" s="899" t="s">
        <v>1097</v>
      </c>
      <c r="D237" s="898"/>
      <c r="E237" s="898"/>
      <c r="F237" s="898"/>
      <c r="G237" s="898"/>
      <c r="H237" s="898"/>
      <c r="I237" s="898"/>
      <c r="J237" s="898"/>
      <c r="K237" s="898"/>
      <c r="L237" s="898"/>
      <c r="M237" s="898"/>
      <c r="N237" s="898"/>
    </row>
    <row r="238" spans="1:14" ht="19.5" customHeight="1" outlineLevel="1" x14ac:dyDescent="0.25">
      <c r="A238" s="901" t="s">
        <v>1382</v>
      </c>
      <c r="B238" s="900" t="s">
        <v>1360</v>
      </c>
      <c r="C238" s="899" t="s">
        <v>1097</v>
      </c>
      <c r="D238" s="898"/>
      <c r="E238" s="898"/>
      <c r="F238" s="898"/>
      <c r="G238" s="898"/>
      <c r="H238" s="898"/>
      <c r="I238" s="898"/>
      <c r="J238" s="898"/>
      <c r="K238" s="898"/>
      <c r="L238" s="898"/>
      <c r="M238" s="898"/>
      <c r="N238" s="898"/>
    </row>
    <row r="239" spans="1:14" ht="31.5" outlineLevel="1" x14ac:dyDescent="0.25">
      <c r="A239" s="901" t="s">
        <v>1383</v>
      </c>
      <c r="B239" s="900" t="s">
        <v>1362</v>
      </c>
      <c r="C239" s="899" t="s">
        <v>1097</v>
      </c>
      <c r="D239" s="898"/>
      <c r="E239" s="898"/>
      <c r="F239" s="898"/>
      <c r="G239" s="898"/>
      <c r="H239" s="898"/>
      <c r="I239" s="898"/>
      <c r="J239" s="898"/>
      <c r="K239" s="898"/>
      <c r="L239" s="898"/>
      <c r="M239" s="898"/>
      <c r="N239" s="898"/>
    </row>
    <row r="240" spans="1:14" outlineLevel="1" x14ac:dyDescent="0.25">
      <c r="A240" s="901" t="s">
        <v>1384</v>
      </c>
      <c r="B240" s="902" t="s">
        <v>1246</v>
      </c>
      <c r="C240" s="899" t="s">
        <v>1097</v>
      </c>
      <c r="D240" s="898"/>
      <c r="E240" s="898"/>
      <c r="F240" s="898">
        <v>-0.01</v>
      </c>
      <c r="G240" s="898"/>
      <c r="H240" s="898"/>
      <c r="I240" s="898"/>
      <c r="J240" s="898"/>
      <c r="K240" s="898"/>
      <c r="L240" s="898"/>
      <c r="M240" s="898"/>
      <c r="N240" s="898"/>
    </row>
    <row r="241" spans="1:14" ht="31.5" outlineLevel="1" x14ac:dyDescent="0.25">
      <c r="A241" s="901" t="s">
        <v>1385</v>
      </c>
      <c r="B241" s="902" t="s">
        <v>1386</v>
      </c>
      <c r="C241" s="899" t="s">
        <v>1097</v>
      </c>
      <c r="D241" s="898"/>
      <c r="E241" s="898"/>
      <c r="F241" s="898"/>
      <c r="G241" s="898"/>
      <c r="H241" s="898"/>
      <c r="I241" s="898"/>
      <c r="J241" s="898"/>
      <c r="K241" s="898"/>
      <c r="L241" s="898"/>
      <c r="M241" s="898"/>
      <c r="N241" s="898"/>
    </row>
    <row r="242" spans="1:14" ht="63" x14ac:dyDescent="0.25">
      <c r="A242" s="903" t="s">
        <v>1387</v>
      </c>
      <c r="B242" s="1006" t="s">
        <v>1388</v>
      </c>
      <c r="C242" s="899" t="s">
        <v>1097</v>
      </c>
      <c r="D242" s="907">
        <f>D167-D185</f>
        <v>52.458805879993804</v>
      </c>
      <c r="E242" s="907">
        <f>E167-E185</f>
        <v>82.719118225756574</v>
      </c>
      <c r="F242" s="907">
        <f>F167-F185</f>
        <v>33.909223443629685</v>
      </c>
      <c r="G242" s="907">
        <f t="shared" ref="G242:M242" si="61">G167-G185</f>
        <v>130.12669384940261</v>
      </c>
      <c r="H242" s="907">
        <f t="shared" si="61"/>
        <v>92.745000000000005</v>
      </c>
      <c r="I242" s="907">
        <f t="shared" si="61"/>
        <v>101.93605023280293</v>
      </c>
      <c r="J242" s="907">
        <f t="shared" si="61"/>
        <v>1.0417150028206379</v>
      </c>
      <c r="K242" s="907">
        <f t="shared" si="61"/>
        <v>90.136439282362119</v>
      </c>
      <c r="L242" s="907">
        <f t="shared" si="61"/>
        <v>95.13003220537405</v>
      </c>
      <c r="M242" s="907">
        <f t="shared" si="61"/>
        <v>316.12837481777797</v>
      </c>
      <c r="N242" s="907"/>
    </row>
    <row r="243" spans="1:14" ht="63" x14ac:dyDescent="0.25">
      <c r="A243" s="903" t="s">
        <v>1389</v>
      </c>
      <c r="B243" s="1006" t="s">
        <v>1390</v>
      </c>
      <c r="C243" s="899" t="s">
        <v>1097</v>
      </c>
      <c r="D243" s="907">
        <f>D203-D210</f>
        <v>-26.647181880000002</v>
      </c>
      <c r="E243" s="907">
        <f>E203-E210</f>
        <v>-50.462192250000001</v>
      </c>
      <c r="F243" s="907">
        <f>F203-F210</f>
        <v>-28.902076000000001</v>
      </c>
      <c r="G243" s="907">
        <f t="shared" ref="G243:M243" si="62">G203-G210</f>
        <v>-89.386200000000002</v>
      </c>
      <c r="H243" s="907">
        <f t="shared" si="62"/>
        <v>-94.864000000000004</v>
      </c>
      <c r="I243" s="907">
        <f t="shared" si="62"/>
        <v>-214.08799999999999</v>
      </c>
      <c r="J243" s="907">
        <f t="shared" si="62"/>
        <v>-221.03510000000003</v>
      </c>
      <c r="K243" s="907">
        <f t="shared" si="62"/>
        <v>-154.34599999999998</v>
      </c>
      <c r="L243" s="907">
        <f t="shared" si="62"/>
        <v>-134.80100000000002</v>
      </c>
      <c r="M243" s="907">
        <f t="shared" si="62"/>
        <v>-588.13909999999998</v>
      </c>
      <c r="N243" s="907"/>
    </row>
    <row r="244" spans="1:14" ht="31.5" outlineLevel="1" x14ac:dyDescent="0.25">
      <c r="A244" s="901" t="s">
        <v>1391</v>
      </c>
      <c r="B244" s="902" t="s">
        <v>1392</v>
      </c>
      <c r="C244" s="899" t="s">
        <v>1097</v>
      </c>
      <c r="D244" s="898"/>
      <c r="E244" s="898"/>
      <c r="F244" s="898"/>
      <c r="G244" s="898"/>
      <c r="H244" s="898"/>
      <c r="I244" s="898"/>
      <c r="J244" s="898"/>
      <c r="K244" s="898"/>
      <c r="L244" s="898"/>
      <c r="M244" s="898"/>
      <c r="N244" s="898"/>
    </row>
    <row r="245" spans="1:14" ht="31.5" outlineLevel="1" x14ac:dyDescent="0.25">
      <c r="A245" s="901" t="s">
        <v>1393</v>
      </c>
      <c r="B245" s="902" t="s">
        <v>1394</v>
      </c>
      <c r="C245" s="899" t="s">
        <v>1097</v>
      </c>
      <c r="D245" s="898"/>
      <c r="E245" s="898"/>
      <c r="F245" s="898"/>
      <c r="G245" s="898"/>
      <c r="H245" s="898"/>
      <c r="I245" s="898"/>
      <c r="J245" s="898"/>
      <c r="K245" s="898"/>
      <c r="L245" s="898"/>
      <c r="M245" s="898"/>
      <c r="N245" s="898"/>
    </row>
    <row r="246" spans="1:14" ht="63" x14ac:dyDescent="0.25">
      <c r="A246" s="903" t="s">
        <v>1395</v>
      </c>
      <c r="B246" s="1006" t="s">
        <v>1396</v>
      </c>
      <c r="C246" s="899" t="s">
        <v>1097</v>
      </c>
      <c r="D246" s="907">
        <f>D222-D235</f>
        <v>13.905409099999993</v>
      </c>
      <c r="E246" s="907">
        <f>E222-E235</f>
        <v>16.675705430000001</v>
      </c>
      <c r="F246" s="954">
        <f>F222-F235</f>
        <v>0.01</v>
      </c>
      <c r="G246" s="907">
        <f>G222-G235</f>
        <v>0</v>
      </c>
      <c r="H246" s="907">
        <f t="shared" ref="H246:M246" si="63">H222-H235</f>
        <v>0</v>
      </c>
      <c r="I246" s="907">
        <f t="shared" si="63"/>
        <v>0</v>
      </c>
      <c r="J246" s="907">
        <f t="shared" si="63"/>
        <v>0</v>
      </c>
      <c r="K246" s="907">
        <f t="shared" si="63"/>
        <v>0</v>
      </c>
      <c r="L246" s="907">
        <f t="shared" si="63"/>
        <v>0</v>
      </c>
      <c r="M246" s="907">
        <f t="shared" si="63"/>
        <v>0</v>
      </c>
      <c r="N246" s="907"/>
    </row>
    <row r="247" spans="1:14" ht="47.25" outlineLevel="1" x14ac:dyDescent="0.25">
      <c r="A247" s="901" t="s">
        <v>1397</v>
      </c>
      <c r="B247" s="902" t="s">
        <v>1398</v>
      </c>
      <c r="C247" s="899" t="s">
        <v>1097</v>
      </c>
      <c r="D247" s="898"/>
      <c r="E247" s="898"/>
      <c r="F247" s="898"/>
      <c r="G247" s="898"/>
      <c r="H247" s="898"/>
      <c r="I247" s="898"/>
      <c r="J247" s="898"/>
      <c r="K247" s="898"/>
      <c r="L247" s="898"/>
      <c r="M247" s="898"/>
      <c r="N247" s="898"/>
    </row>
    <row r="248" spans="1:14" ht="47.25" outlineLevel="1" x14ac:dyDescent="0.25">
      <c r="A248" s="901" t="s">
        <v>1399</v>
      </c>
      <c r="B248" s="902" t="s">
        <v>1400</v>
      </c>
      <c r="C248" s="899" t="s">
        <v>1097</v>
      </c>
      <c r="D248" s="898"/>
      <c r="E248" s="898"/>
      <c r="F248" s="898"/>
      <c r="G248" s="898"/>
      <c r="H248" s="898"/>
      <c r="I248" s="898"/>
      <c r="J248" s="898"/>
      <c r="K248" s="898"/>
      <c r="L248" s="898"/>
      <c r="M248" s="898"/>
      <c r="N248" s="898"/>
    </row>
    <row r="249" spans="1:14" ht="31.5" x14ac:dyDescent="0.25">
      <c r="A249" s="903" t="s">
        <v>1401</v>
      </c>
      <c r="B249" s="1006" t="s">
        <v>1402</v>
      </c>
      <c r="C249" s="899" t="s">
        <v>1097</v>
      </c>
      <c r="D249" s="898"/>
      <c r="E249" s="898"/>
      <c r="F249" s="898"/>
      <c r="G249" s="898"/>
      <c r="H249" s="898"/>
      <c r="I249" s="898"/>
      <c r="J249" s="898"/>
      <c r="K249" s="898"/>
      <c r="L249" s="898"/>
      <c r="M249" s="898"/>
      <c r="N249" s="898"/>
    </row>
    <row r="250" spans="1:14" ht="47.25" x14ac:dyDescent="0.25">
      <c r="A250" s="903" t="s">
        <v>1403</v>
      </c>
      <c r="B250" s="1006" t="s">
        <v>1404</v>
      </c>
      <c r="C250" s="899" t="s">
        <v>1097</v>
      </c>
      <c r="D250" s="907">
        <f>D242+D243+D246+D249</f>
        <v>39.717033099993799</v>
      </c>
      <c r="E250" s="907">
        <f>E242+E243+E246+E249</f>
        <v>48.932631405756574</v>
      </c>
      <c r="F250" s="907">
        <f t="shared" ref="F250:M250" si="64">F242+F243+F246+F249</f>
        <v>5.0171474436296837</v>
      </c>
      <c r="G250" s="907">
        <f t="shared" si="64"/>
        <v>40.740493849402611</v>
      </c>
      <c r="H250" s="907">
        <f t="shared" si="64"/>
        <v>-2.1189999999999998</v>
      </c>
      <c r="I250" s="907">
        <f t="shared" si="64"/>
        <v>-112.15194976719707</v>
      </c>
      <c r="J250" s="907">
        <f t="shared" si="64"/>
        <v>-219.99338499717939</v>
      </c>
      <c r="K250" s="907">
        <f t="shared" si="64"/>
        <v>-64.209560717637856</v>
      </c>
      <c r="L250" s="907">
        <f t="shared" si="64"/>
        <v>-39.670967794625966</v>
      </c>
      <c r="M250" s="907">
        <f t="shared" si="64"/>
        <v>-272.01072518222202</v>
      </c>
      <c r="N250" s="907"/>
    </row>
    <row r="251" spans="1:14" ht="31.5" x14ac:dyDescent="0.25">
      <c r="A251" s="903" t="s">
        <v>1405</v>
      </c>
      <c r="B251" s="1006" t="s">
        <v>1406</v>
      </c>
      <c r="C251" s="899" t="s">
        <v>1097</v>
      </c>
      <c r="D251" s="898"/>
      <c r="E251" s="898"/>
      <c r="F251" s="907"/>
      <c r="G251" s="898"/>
      <c r="H251" s="898"/>
      <c r="I251" s="898"/>
      <c r="J251" s="898"/>
      <c r="K251" s="898"/>
      <c r="L251" s="898"/>
      <c r="M251" s="898"/>
      <c r="N251" s="898"/>
    </row>
    <row r="252" spans="1:14" ht="31.5" x14ac:dyDescent="0.25">
      <c r="A252" s="903" t="s">
        <v>1407</v>
      </c>
      <c r="B252" s="1006" t="s">
        <v>1408</v>
      </c>
      <c r="C252" s="899" t="s">
        <v>1097</v>
      </c>
      <c r="D252" s="898"/>
      <c r="E252" s="898"/>
      <c r="F252" s="898"/>
      <c r="G252" s="898"/>
      <c r="H252" s="898"/>
      <c r="I252" s="898"/>
      <c r="J252" s="898"/>
      <c r="K252" s="898"/>
      <c r="L252" s="898"/>
      <c r="M252" s="898"/>
      <c r="N252" s="898"/>
    </row>
    <row r="253" spans="1:14" x14ac:dyDescent="0.25">
      <c r="A253" s="903" t="s">
        <v>1409</v>
      </c>
      <c r="B253" s="1006" t="s">
        <v>1178</v>
      </c>
      <c r="C253" s="899" t="s">
        <v>647</v>
      </c>
      <c r="D253" s="898"/>
      <c r="E253" s="898"/>
      <c r="F253" s="898"/>
      <c r="G253" s="898"/>
      <c r="H253" s="898"/>
      <c r="I253" s="898"/>
      <c r="J253" s="898"/>
      <c r="K253" s="898"/>
      <c r="L253" s="898"/>
      <c r="M253" s="898"/>
      <c r="N253" s="898"/>
    </row>
    <row r="254" spans="1:14" ht="47.25" outlineLevel="1" x14ac:dyDescent="0.25">
      <c r="A254" s="901" t="s">
        <v>1410</v>
      </c>
      <c r="B254" s="902" t="s">
        <v>1411</v>
      </c>
      <c r="C254" s="899" t="s">
        <v>1097</v>
      </c>
      <c r="D254" s="907">
        <f>D255+D263+D269+D281</f>
        <v>186.42514300000002</v>
      </c>
      <c r="E254" s="907">
        <f>E255+E263+E269+E281</f>
        <v>187.00187099999999</v>
      </c>
      <c r="F254" s="907">
        <f t="shared" ref="F254:M254" si="65">F255+F263+F269+F281</f>
        <v>133.67100100000002</v>
      </c>
      <c r="G254" s="907">
        <f t="shared" si="65"/>
        <v>152.405</v>
      </c>
      <c r="H254" s="907">
        <f t="shared" si="65"/>
        <v>139.14299999999997</v>
      </c>
      <c r="I254" s="907">
        <f t="shared" si="65"/>
        <v>102.5</v>
      </c>
      <c r="J254" s="907">
        <f t="shared" si="65"/>
        <v>102.5</v>
      </c>
      <c r="K254" s="907">
        <f t="shared" si="65"/>
        <v>98.958849999999984</v>
      </c>
      <c r="L254" s="907">
        <f t="shared" si="65"/>
        <v>98.958849999999984</v>
      </c>
      <c r="M254" s="907">
        <f t="shared" si="65"/>
        <v>98.958849999999984</v>
      </c>
      <c r="N254" s="907"/>
    </row>
    <row r="255" spans="1:14" ht="47.25" outlineLevel="1" x14ac:dyDescent="0.25">
      <c r="A255" s="901" t="s">
        <v>1412</v>
      </c>
      <c r="B255" s="900" t="s">
        <v>1413</v>
      </c>
      <c r="C255" s="899" t="s">
        <v>1097</v>
      </c>
      <c r="D255" s="907">
        <f>D261</f>
        <v>170.339</v>
      </c>
      <c r="E255" s="907">
        <f>E261</f>
        <v>170.339</v>
      </c>
      <c r="F255" s="907">
        <f>F261</f>
        <v>127.52500000000001</v>
      </c>
      <c r="G255" s="907">
        <f t="shared" ref="G255:M255" si="66">G261</f>
        <v>127.6</v>
      </c>
      <c r="H255" s="907">
        <f t="shared" si="66"/>
        <v>135.62099999999998</v>
      </c>
      <c r="I255" s="907">
        <f t="shared" si="66"/>
        <v>78.929999999999993</v>
      </c>
      <c r="J255" s="907">
        <f t="shared" si="66"/>
        <v>78.929999999999993</v>
      </c>
      <c r="K255" s="907">
        <f t="shared" si="66"/>
        <v>76.562099999999987</v>
      </c>
      <c r="L255" s="907">
        <f t="shared" si="66"/>
        <v>76.562099999999987</v>
      </c>
      <c r="M255" s="907">
        <f t="shared" si="66"/>
        <v>76.562099999999987</v>
      </c>
      <c r="N255" s="907"/>
    </row>
    <row r="256" spans="1:14" outlineLevel="1" x14ac:dyDescent="0.25">
      <c r="A256" s="903" t="s">
        <v>1414</v>
      </c>
      <c r="B256" s="905" t="s">
        <v>1415</v>
      </c>
      <c r="C256" s="899" t="s">
        <v>1097</v>
      </c>
      <c r="D256" s="907">
        <f>D262</f>
        <v>121.426</v>
      </c>
      <c r="E256" s="907">
        <f>E262+E264+E270+E282</f>
        <v>122.03800000000001</v>
      </c>
      <c r="F256" s="907">
        <f>F262+F264+F270+F282</f>
        <v>65.358000000000004</v>
      </c>
      <c r="G256" s="907">
        <v>91.4</v>
      </c>
      <c r="H256" s="907">
        <f>G256/G255*H255</f>
        <v>97.145449843260195</v>
      </c>
      <c r="I256" s="907">
        <f>G256/G255*I255</f>
        <v>56.537633228840129</v>
      </c>
      <c r="J256" s="907">
        <f>I256</f>
        <v>56.537633228840129</v>
      </c>
      <c r="K256" s="907">
        <f>I256/I255*K255</f>
        <v>54.841504231974923</v>
      </c>
      <c r="L256" s="907">
        <f>K256</f>
        <v>54.841504231974923</v>
      </c>
      <c r="M256" s="907">
        <f>K256</f>
        <v>54.841504231974923</v>
      </c>
      <c r="N256" s="898"/>
    </row>
    <row r="257" spans="1:14" ht="78.75" outlineLevel="1" x14ac:dyDescent="0.25">
      <c r="A257" s="903" t="s">
        <v>1416</v>
      </c>
      <c r="B257" s="905" t="s">
        <v>1099</v>
      </c>
      <c r="C257" s="899" t="s">
        <v>1097</v>
      </c>
      <c r="D257" s="898"/>
      <c r="E257" s="898"/>
      <c r="F257" s="898"/>
      <c r="G257" s="898"/>
      <c r="H257" s="898"/>
      <c r="I257" s="907"/>
      <c r="J257" s="898"/>
      <c r="K257" s="907"/>
      <c r="L257" s="898"/>
      <c r="M257" s="898"/>
      <c r="N257" s="898"/>
    </row>
    <row r="258" spans="1:14" outlineLevel="1" x14ac:dyDescent="0.25">
      <c r="A258" s="903" t="s">
        <v>1417</v>
      </c>
      <c r="B258" s="906" t="s">
        <v>1415</v>
      </c>
      <c r="C258" s="899" t="s">
        <v>1097</v>
      </c>
      <c r="D258" s="898"/>
      <c r="E258" s="898"/>
      <c r="F258" s="898"/>
      <c r="G258" s="898"/>
      <c r="H258" s="898"/>
      <c r="I258" s="959"/>
      <c r="J258" s="898"/>
      <c r="K258" s="907"/>
      <c r="L258" s="898"/>
      <c r="M258" s="898"/>
      <c r="N258" s="898"/>
    </row>
    <row r="259" spans="1:14" ht="78.75" outlineLevel="1" x14ac:dyDescent="0.25">
      <c r="A259" s="903" t="s">
        <v>1418</v>
      </c>
      <c r="B259" s="905" t="s">
        <v>1100</v>
      </c>
      <c r="C259" s="899" t="s">
        <v>1097</v>
      </c>
      <c r="D259" s="898"/>
      <c r="E259" s="898"/>
      <c r="F259" s="898"/>
      <c r="G259" s="898"/>
      <c r="H259" s="898"/>
      <c r="I259" s="907"/>
      <c r="J259" s="898"/>
      <c r="K259" s="907"/>
      <c r="L259" s="898"/>
      <c r="M259" s="898"/>
      <c r="N259" s="898"/>
    </row>
    <row r="260" spans="1:14" outlineLevel="1" x14ac:dyDescent="0.25">
      <c r="A260" s="903" t="s">
        <v>1419</v>
      </c>
      <c r="B260" s="906" t="s">
        <v>1415</v>
      </c>
      <c r="C260" s="899" t="s">
        <v>1097</v>
      </c>
      <c r="D260" s="898"/>
      <c r="E260" s="898"/>
      <c r="F260" s="898"/>
      <c r="G260" s="898"/>
      <c r="H260" s="898"/>
      <c r="I260" s="907"/>
      <c r="J260" s="898"/>
      <c r="K260" s="907"/>
      <c r="L260" s="898"/>
      <c r="M260" s="898"/>
      <c r="N260" s="898"/>
    </row>
    <row r="261" spans="1:14" ht="78.75" outlineLevel="1" x14ac:dyDescent="0.25">
      <c r="A261" s="903" t="s">
        <v>1420</v>
      </c>
      <c r="B261" s="905" t="s">
        <v>1101</v>
      </c>
      <c r="C261" s="899" t="s">
        <v>1097</v>
      </c>
      <c r="D261" s="907">
        <v>170.339</v>
      </c>
      <c r="E261" s="907">
        <v>170.339</v>
      </c>
      <c r="F261" s="907">
        <v>127.52500000000001</v>
      </c>
      <c r="G261" s="907">
        <v>127.6</v>
      </c>
      <c r="H261" s="959">
        <v>135.62099999999998</v>
      </c>
      <c r="I261" s="907">
        <v>78.929999999999993</v>
      </c>
      <c r="J261" s="907">
        <f>I261</f>
        <v>78.929999999999993</v>
      </c>
      <c r="K261" s="907">
        <f>I261*0.97</f>
        <v>76.562099999999987</v>
      </c>
      <c r="L261" s="907">
        <f>K261</f>
        <v>76.562099999999987</v>
      </c>
      <c r="M261" s="907">
        <f>K261</f>
        <v>76.562099999999987</v>
      </c>
      <c r="N261" s="898"/>
    </row>
    <row r="262" spans="1:14" outlineLevel="1" x14ac:dyDescent="0.25">
      <c r="A262" s="903" t="s">
        <v>1421</v>
      </c>
      <c r="B262" s="906" t="s">
        <v>1415</v>
      </c>
      <c r="C262" s="899" t="s">
        <v>1097</v>
      </c>
      <c r="D262" s="907">
        <v>121.426</v>
      </c>
      <c r="E262" s="907">
        <v>121.426</v>
      </c>
      <c r="F262" s="907">
        <v>65.256</v>
      </c>
      <c r="G262" s="907">
        <f>G256</f>
        <v>91.4</v>
      </c>
      <c r="H262" s="907">
        <v>69.063000000000002</v>
      </c>
      <c r="I262" s="907">
        <f>I256</f>
        <v>56.537633228840129</v>
      </c>
      <c r="J262" s="907">
        <f>I262</f>
        <v>56.537633228840129</v>
      </c>
      <c r="K262" s="907">
        <f>K256</f>
        <v>54.841504231974923</v>
      </c>
      <c r="L262" s="907">
        <f>K262</f>
        <v>54.841504231974923</v>
      </c>
      <c r="M262" s="907">
        <f>M256</f>
        <v>54.841504231974923</v>
      </c>
      <c r="N262" s="898"/>
    </row>
    <row r="263" spans="1:14" ht="47.25" outlineLevel="1" x14ac:dyDescent="0.25">
      <c r="A263" s="901" t="s">
        <v>1422</v>
      </c>
      <c r="B263" s="900" t="s">
        <v>1423</v>
      </c>
      <c r="C263" s="899" t="s">
        <v>1097</v>
      </c>
      <c r="D263" s="954">
        <v>6.0999999999999999E-2</v>
      </c>
      <c r="E263" s="954">
        <v>6.0999999999999999E-2</v>
      </c>
      <c r="F263" s="954"/>
      <c r="G263" s="954">
        <v>0</v>
      </c>
      <c r="H263" s="898">
        <v>0.67</v>
      </c>
      <c r="I263" s="898">
        <v>0</v>
      </c>
      <c r="J263" s="898"/>
      <c r="K263" s="898">
        <v>0</v>
      </c>
      <c r="L263" s="898"/>
      <c r="M263" s="898"/>
      <c r="N263" s="898"/>
    </row>
    <row r="264" spans="1:14" outlineLevel="1" x14ac:dyDescent="0.25">
      <c r="A264" s="903" t="s">
        <v>1424</v>
      </c>
      <c r="B264" s="905" t="s">
        <v>1415</v>
      </c>
      <c r="C264" s="899" t="s">
        <v>1097</v>
      </c>
      <c r="D264" s="907">
        <v>2.4E-2</v>
      </c>
      <c r="E264" s="907"/>
      <c r="F264" s="907"/>
      <c r="G264" s="898"/>
      <c r="H264" s="898"/>
      <c r="I264" s="898"/>
      <c r="J264" s="898"/>
      <c r="K264" s="898"/>
      <c r="L264" s="898"/>
      <c r="M264" s="898"/>
      <c r="N264" s="898"/>
    </row>
    <row r="265" spans="1:14" ht="31.5" outlineLevel="1" x14ac:dyDescent="0.25">
      <c r="A265" s="901" t="s">
        <v>1425</v>
      </c>
      <c r="B265" s="900" t="s">
        <v>1426</v>
      </c>
      <c r="C265" s="899" t="s">
        <v>1097</v>
      </c>
      <c r="D265" s="907"/>
      <c r="E265" s="907"/>
      <c r="F265" s="898"/>
      <c r="G265" s="898"/>
      <c r="H265" s="898"/>
      <c r="I265" s="898"/>
      <c r="J265" s="898"/>
      <c r="K265" s="898"/>
      <c r="L265" s="898"/>
      <c r="M265" s="898"/>
      <c r="N265" s="898"/>
    </row>
    <row r="266" spans="1:14" outlineLevel="1" x14ac:dyDescent="0.25">
      <c r="A266" s="903" t="s">
        <v>1427</v>
      </c>
      <c r="B266" s="905" t="s">
        <v>1415</v>
      </c>
      <c r="C266" s="899" t="s">
        <v>1097</v>
      </c>
      <c r="D266" s="907"/>
      <c r="E266" s="907"/>
      <c r="F266" s="898"/>
      <c r="G266" s="898"/>
      <c r="H266" s="898"/>
      <c r="I266" s="898"/>
      <c r="J266" s="898"/>
      <c r="K266" s="898"/>
      <c r="L266" s="898"/>
      <c r="M266" s="898"/>
      <c r="N266" s="898"/>
    </row>
    <row r="267" spans="1:14" ht="47.25" outlineLevel="1" x14ac:dyDescent="0.25">
      <c r="A267" s="901" t="s">
        <v>1428</v>
      </c>
      <c r="B267" s="900" t="s">
        <v>1429</v>
      </c>
      <c r="C267" s="899" t="s">
        <v>1097</v>
      </c>
      <c r="D267" s="907"/>
      <c r="E267" s="907"/>
      <c r="F267" s="898"/>
      <c r="G267" s="898"/>
      <c r="H267" s="898"/>
      <c r="I267" s="898"/>
      <c r="J267" s="898"/>
      <c r="K267" s="898"/>
      <c r="L267" s="898"/>
      <c r="M267" s="898"/>
      <c r="N267" s="898"/>
    </row>
    <row r="268" spans="1:14" outlineLevel="1" x14ac:dyDescent="0.25">
      <c r="A268" s="903" t="s">
        <v>1430</v>
      </c>
      <c r="B268" s="905" t="s">
        <v>1415</v>
      </c>
      <c r="C268" s="899" t="s">
        <v>1097</v>
      </c>
      <c r="D268" s="907"/>
      <c r="E268" s="907"/>
      <c r="F268" s="898"/>
      <c r="G268" s="898"/>
      <c r="H268" s="898"/>
      <c r="I268" s="898"/>
      <c r="J268" s="898"/>
      <c r="K268" s="898"/>
      <c r="L268" s="898"/>
      <c r="M268" s="898"/>
      <c r="N268" s="898"/>
    </row>
    <row r="269" spans="1:14" ht="47.25" outlineLevel="1" x14ac:dyDescent="0.25">
      <c r="A269" s="901" t="s">
        <v>1431</v>
      </c>
      <c r="B269" s="900" t="s">
        <v>1432</v>
      </c>
      <c r="C269" s="899" t="s">
        <v>1097</v>
      </c>
      <c r="D269" s="907">
        <f>D270</f>
        <v>0.10199999999999999</v>
      </c>
      <c r="E269" s="907">
        <v>0.105</v>
      </c>
      <c r="F269" s="907">
        <f>E269</f>
        <v>0.105</v>
      </c>
      <c r="G269" s="907">
        <f>F269</f>
        <v>0.105</v>
      </c>
      <c r="H269" s="907">
        <f>G269</f>
        <v>0.105</v>
      </c>
      <c r="I269" s="907">
        <f>G269</f>
        <v>0.105</v>
      </c>
      <c r="J269" s="907">
        <f t="shared" ref="J269:J270" si="67">I269</f>
        <v>0.105</v>
      </c>
      <c r="K269" s="907">
        <f>I269</f>
        <v>0.105</v>
      </c>
      <c r="L269" s="907">
        <f t="shared" ref="L269:L270" si="68">K269</f>
        <v>0.105</v>
      </c>
      <c r="M269" s="907">
        <f>K269</f>
        <v>0.105</v>
      </c>
      <c r="N269" s="898"/>
    </row>
    <row r="270" spans="1:14" outlineLevel="1" x14ac:dyDescent="0.25">
      <c r="A270" s="903" t="s">
        <v>1433</v>
      </c>
      <c r="B270" s="905" t="s">
        <v>1415</v>
      </c>
      <c r="C270" s="899" t="s">
        <v>1097</v>
      </c>
      <c r="D270" s="907">
        <v>0.10199999999999999</v>
      </c>
      <c r="E270" s="907">
        <v>0.10199999999999999</v>
      </c>
      <c r="F270" s="907">
        <v>0.10199999999999999</v>
      </c>
      <c r="G270" s="907">
        <v>0.10199999999999999</v>
      </c>
      <c r="H270" s="907">
        <v>8.0000000000000002E-3</v>
      </c>
      <c r="I270" s="907">
        <f>G270</f>
        <v>0.10199999999999999</v>
      </c>
      <c r="J270" s="907">
        <f t="shared" si="67"/>
        <v>0.10199999999999999</v>
      </c>
      <c r="K270" s="907">
        <f>I270</f>
        <v>0.10199999999999999</v>
      </c>
      <c r="L270" s="907">
        <f t="shared" si="68"/>
        <v>0.10199999999999999</v>
      </c>
      <c r="M270" s="907">
        <f>K270</f>
        <v>0.10199999999999999</v>
      </c>
      <c r="N270" s="898"/>
    </row>
    <row r="271" spans="1:14" ht="31.5" outlineLevel="1" x14ac:dyDescent="0.25">
      <c r="A271" s="901" t="s">
        <v>1434</v>
      </c>
      <c r="B271" s="900" t="s">
        <v>1435</v>
      </c>
      <c r="C271" s="899" t="s">
        <v>1097</v>
      </c>
      <c r="D271" s="898"/>
      <c r="E271" s="898"/>
      <c r="F271" s="898"/>
      <c r="G271" s="898"/>
      <c r="H271" s="898"/>
      <c r="I271" s="898"/>
      <c r="J271" s="898"/>
      <c r="K271" s="898"/>
      <c r="L271" s="898"/>
      <c r="M271" s="898"/>
      <c r="N271" s="898"/>
    </row>
    <row r="272" spans="1:14" outlineLevel="1" x14ac:dyDescent="0.25">
      <c r="A272" s="903" t="s">
        <v>1436</v>
      </c>
      <c r="B272" s="905" t="s">
        <v>1415</v>
      </c>
      <c r="C272" s="899" t="s">
        <v>1097</v>
      </c>
      <c r="D272" s="898"/>
      <c r="E272" s="898"/>
      <c r="F272" s="898"/>
      <c r="G272" s="898"/>
      <c r="H272" s="898"/>
      <c r="I272" s="898"/>
      <c r="J272" s="898"/>
      <c r="K272" s="898"/>
      <c r="L272" s="898"/>
      <c r="M272" s="898"/>
      <c r="N272" s="898"/>
    </row>
    <row r="273" spans="1:15" ht="31.5" outlineLevel="1" x14ac:dyDescent="0.25">
      <c r="A273" s="901" t="s">
        <v>1437</v>
      </c>
      <c r="B273" s="900" t="s">
        <v>1438</v>
      </c>
      <c r="C273" s="899" t="s">
        <v>1097</v>
      </c>
      <c r="D273" s="898"/>
      <c r="E273" s="898"/>
      <c r="F273" s="898"/>
      <c r="G273" s="898"/>
      <c r="H273" s="898"/>
      <c r="I273" s="898"/>
      <c r="J273" s="898"/>
      <c r="K273" s="898"/>
      <c r="L273" s="898"/>
      <c r="M273" s="898"/>
      <c r="N273" s="898"/>
    </row>
    <row r="274" spans="1:15" outlineLevel="1" x14ac:dyDescent="0.25">
      <c r="A274" s="903" t="s">
        <v>1439</v>
      </c>
      <c r="B274" s="905" t="s">
        <v>1415</v>
      </c>
      <c r="C274" s="899" t="s">
        <v>1097</v>
      </c>
      <c r="D274" s="898"/>
      <c r="E274" s="898"/>
      <c r="F274" s="898"/>
      <c r="G274" s="898"/>
      <c r="H274" s="898"/>
      <c r="I274" s="898"/>
      <c r="J274" s="898"/>
      <c r="K274" s="898"/>
      <c r="L274" s="898"/>
      <c r="M274" s="898"/>
      <c r="N274" s="898"/>
    </row>
    <row r="275" spans="1:15" ht="63" customHeight="1" outlineLevel="1" x14ac:dyDescent="0.25">
      <c r="A275" s="901" t="s">
        <v>1440</v>
      </c>
      <c r="B275" s="900" t="s">
        <v>1441</v>
      </c>
      <c r="C275" s="899" t="s">
        <v>1097</v>
      </c>
      <c r="D275" s="898"/>
      <c r="E275" s="898"/>
      <c r="F275" s="898"/>
      <c r="G275" s="898"/>
      <c r="H275" s="898"/>
      <c r="I275" s="898"/>
      <c r="J275" s="898"/>
      <c r="K275" s="898"/>
      <c r="L275" s="898"/>
      <c r="M275" s="898"/>
      <c r="N275" s="898"/>
    </row>
    <row r="276" spans="1:15" outlineLevel="1" x14ac:dyDescent="0.25">
      <c r="A276" s="903" t="s">
        <v>1442</v>
      </c>
      <c r="B276" s="905" t="s">
        <v>1415</v>
      </c>
      <c r="C276" s="899" t="s">
        <v>1097</v>
      </c>
      <c r="D276" s="898"/>
      <c r="E276" s="898"/>
      <c r="F276" s="898"/>
      <c r="G276" s="898"/>
      <c r="H276" s="898"/>
      <c r="I276" s="898"/>
      <c r="J276" s="898"/>
      <c r="K276" s="898"/>
      <c r="L276" s="898"/>
      <c r="M276" s="898"/>
      <c r="N276" s="898"/>
    </row>
    <row r="277" spans="1:15" ht="47.25" outlineLevel="1" x14ac:dyDescent="0.25">
      <c r="A277" s="903" t="s">
        <v>1443</v>
      </c>
      <c r="B277" s="905" t="s">
        <v>1111</v>
      </c>
      <c r="C277" s="899" t="s">
        <v>1097</v>
      </c>
      <c r="D277" s="898"/>
      <c r="E277" s="898"/>
      <c r="F277" s="898"/>
      <c r="G277" s="898"/>
      <c r="H277" s="898"/>
      <c r="I277" s="898"/>
      <c r="J277" s="898"/>
      <c r="K277" s="898"/>
      <c r="L277" s="898"/>
      <c r="M277" s="898"/>
      <c r="N277" s="898"/>
    </row>
    <row r="278" spans="1:15" outlineLevel="1" x14ac:dyDescent="0.25">
      <c r="A278" s="903" t="s">
        <v>1444</v>
      </c>
      <c r="B278" s="906" t="s">
        <v>1415</v>
      </c>
      <c r="C278" s="899" t="s">
        <v>1097</v>
      </c>
      <c r="D278" s="898"/>
      <c r="E278" s="898"/>
      <c r="F278" s="898"/>
      <c r="G278" s="898"/>
      <c r="H278" s="898"/>
      <c r="I278" s="898"/>
      <c r="J278" s="898"/>
      <c r="K278" s="898"/>
      <c r="L278" s="898"/>
      <c r="M278" s="898"/>
      <c r="N278" s="898"/>
    </row>
    <row r="279" spans="1:15" ht="31.5" outlineLevel="1" x14ac:dyDescent="0.25">
      <c r="A279" s="903" t="s">
        <v>1445</v>
      </c>
      <c r="B279" s="905" t="s">
        <v>1113</v>
      </c>
      <c r="C279" s="899" t="s">
        <v>1097</v>
      </c>
      <c r="D279" s="898"/>
      <c r="E279" s="898"/>
      <c r="F279" s="898"/>
      <c r="G279" s="898"/>
      <c r="H279" s="898"/>
      <c r="I279" s="898"/>
      <c r="J279" s="898"/>
      <c r="K279" s="898"/>
      <c r="L279" s="898"/>
      <c r="M279" s="898"/>
      <c r="N279" s="898"/>
    </row>
    <row r="280" spans="1:15" outlineLevel="1" x14ac:dyDescent="0.25">
      <c r="A280" s="903" t="s">
        <v>1446</v>
      </c>
      <c r="B280" s="906" t="s">
        <v>1415</v>
      </c>
      <c r="C280" s="899" t="s">
        <v>1097</v>
      </c>
      <c r="D280" s="898"/>
      <c r="E280" s="898"/>
      <c r="F280" s="898"/>
      <c r="G280" s="898"/>
      <c r="H280" s="898"/>
      <c r="I280" s="898"/>
      <c r="J280" s="898"/>
      <c r="K280" s="898"/>
      <c r="L280" s="898"/>
      <c r="M280" s="898"/>
      <c r="N280" s="898"/>
    </row>
    <row r="281" spans="1:15" outlineLevel="1" x14ac:dyDescent="0.25">
      <c r="A281" s="901" t="s">
        <v>1447</v>
      </c>
      <c r="B281" s="900" t="s">
        <v>1448</v>
      </c>
      <c r="C281" s="899" t="s">
        <v>1097</v>
      </c>
      <c r="D281" s="907">
        <v>15.923143</v>
      </c>
      <c r="E281" s="907">
        <v>16.496870999999999</v>
      </c>
      <c r="F281" s="907">
        <v>6.0410009999999978</v>
      </c>
      <c r="G281" s="907">
        <v>24.7</v>
      </c>
      <c r="H281" s="907">
        <v>2.7469999999999999</v>
      </c>
      <c r="I281" s="907">
        <f>G281*0.95</f>
        <v>23.465</v>
      </c>
      <c r="J281" s="907">
        <f t="shared" ref="J281:J284" si="69">I281</f>
        <v>23.465</v>
      </c>
      <c r="K281" s="907">
        <f>I281*0.95</f>
        <v>22.29175</v>
      </c>
      <c r="L281" s="907">
        <f t="shared" ref="L281:L284" si="70">K281</f>
        <v>22.29175</v>
      </c>
      <c r="M281" s="907">
        <f>K281</f>
        <v>22.29175</v>
      </c>
      <c r="N281" s="898"/>
    </row>
    <row r="282" spans="1:15" outlineLevel="1" x14ac:dyDescent="0.25">
      <c r="A282" s="903" t="s">
        <v>1449</v>
      </c>
      <c r="B282" s="905" t="s">
        <v>1415</v>
      </c>
      <c r="C282" s="899" t="s">
        <v>1097</v>
      </c>
      <c r="D282" s="907">
        <v>0.51</v>
      </c>
      <c r="E282" s="907">
        <v>0.51</v>
      </c>
      <c r="F282" s="907">
        <v>0</v>
      </c>
      <c r="G282" s="907">
        <v>0.5</v>
      </c>
      <c r="H282" s="907">
        <v>1.3460000000000001</v>
      </c>
      <c r="I282" s="907">
        <f>G282</f>
        <v>0.5</v>
      </c>
      <c r="J282" s="907">
        <f t="shared" si="69"/>
        <v>0.5</v>
      </c>
      <c r="K282" s="907">
        <f>I282</f>
        <v>0.5</v>
      </c>
      <c r="L282" s="907">
        <f t="shared" si="70"/>
        <v>0.5</v>
      </c>
      <c r="M282" s="907">
        <f>K282</f>
        <v>0.5</v>
      </c>
      <c r="N282" s="898"/>
    </row>
    <row r="283" spans="1:15" ht="47.25" outlineLevel="1" x14ac:dyDescent="0.25">
      <c r="A283" s="901" t="s">
        <v>1450</v>
      </c>
      <c r="B283" s="902" t="s">
        <v>1451</v>
      </c>
      <c r="C283" s="899" t="s">
        <v>1097</v>
      </c>
      <c r="D283" s="907">
        <v>51.95</v>
      </c>
      <c r="E283" s="907">
        <v>45.09</v>
      </c>
      <c r="F283" s="907">
        <v>50.432000000000002</v>
      </c>
      <c r="G283" s="907">
        <v>49.606000000000002</v>
      </c>
      <c r="H283" s="907">
        <f>69064/1000</f>
        <v>69.063999999999993</v>
      </c>
      <c r="I283" s="907">
        <v>54.078000000000003</v>
      </c>
      <c r="J283" s="907">
        <f t="shared" si="69"/>
        <v>54.078000000000003</v>
      </c>
      <c r="K283" s="907">
        <f>I283*1.05</f>
        <v>56.781900000000007</v>
      </c>
      <c r="L283" s="907">
        <f t="shared" si="70"/>
        <v>56.781900000000007</v>
      </c>
      <c r="M283" s="907">
        <f>K283</f>
        <v>56.781900000000007</v>
      </c>
      <c r="N283" s="898"/>
      <c r="O283">
        <v>61.423999999999999</v>
      </c>
    </row>
    <row r="284" spans="1:15" ht="31.5" outlineLevel="1" x14ac:dyDescent="0.25">
      <c r="A284" s="901" t="s">
        <v>1452</v>
      </c>
      <c r="B284" s="900" t="s">
        <v>1453</v>
      </c>
      <c r="C284" s="899" t="s">
        <v>1097</v>
      </c>
      <c r="D284" s="907">
        <v>11.298825859999999</v>
      </c>
      <c r="E284" s="907">
        <v>12.341445820000001</v>
      </c>
      <c r="F284" s="907">
        <v>10.722602160000001</v>
      </c>
      <c r="G284" s="907">
        <f>$E284/$E$283*G$283</f>
        <v>13.577506350563761</v>
      </c>
      <c r="H284" s="907">
        <v>10.839532109999999</v>
      </c>
      <c r="I284" s="907">
        <f>$E284/$E$283*I$283</f>
        <v>14.801523775869594</v>
      </c>
      <c r="J284" s="907">
        <f t="shared" si="69"/>
        <v>14.801523775869594</v>
      </c>
      <c r="K284" s="907">
        <f>$E284/$E$283*K$283</f>
        <v>15.541599964663076</v>
      </c>
      <c r="L284" s="907">
        <f t="shared" si="70"/>
        <v>15.541599964663076</v>
      </c>
      <c r="M284" s="907">
        <f>K284</f>
        <v>15.541599964663076</v>
      </c>
      <c r="N284" s="898"/>
    </row>
    <row r="285" spans="1:15" outlineLevel="1" x14ac:dyDescent="0.25">
      <c r="A285" s="903" t="s">
        <v>1454</v>
      </c>
      <c r="B285" s="905" t="s">
        <v>1415</v>
      </c>
      <c r="C285" s="899" t="s">
        <v>1097</v>
      </c>
      <c r="D285" s="898"/>
      <c r="E285" s="898"/>
      <c r="F285" s="898"/>
      <c r="G285" s="898"/>
      <c r="H285" s="898"/>
      <c r="I285" s="898"/>
      <c r="J285" s="898"/>
      <c r="K285" s="898"/>
      <c r="L285" s="898"/>
      <c r="M285" s="898"/>
      <c r="N285" s="898"/>
    </row>
    <row r="286" spans="1:15" ht="31.5" outlineLevel="1" x14ac:dyDescent="0.25">
      <c r="A286" s="901" t="s">
        <v>1455</v>
      </c>
      <c r="B286" s="900" t="s">
        <v>1456</v>
      </c>
      <c r="C286" s="899" t="s">
        <v>1097</v>
      </c>
      <c r="D286" s="898"/>
      <c r="E286" s="898"/>
      <c r="F286" s="898"/>
      <c r="G286" s="898"/>
      <c r="H286" s="898"/>
      <c r="I286" s="898"/>
      <c r="J286" s="898"/>
      <c r="K286" s="898"/>
      <c r="L286" s="898"/>
      <c r="M286" s="898"/>
      <c r="N286" s="898"/>
    </row>
    <row r="287" spans="1:15" ht="47.25" outlineLevel="1" x14ac:dyDescent="0.25">
      <c r="A287" s="903" t="s">
        <v>1457</v>
      </c>
      <c r="B287" s="905" t="s">
        <v>1285</v>
      </c>
      <c r="C287" s="899" t="s">
        <v>1097</v>
      </c>
      <c r="D287" s="898"/>
      <c r="E287" s="898"/>
      <c r="F287" s="898"/>
      <c r="G287" s="898"/>
      <c r="H287" s="898"/>
      <c r="I287" s="898"/>
      <c r="J287" s="898"/>
      <c r="K287" s="898"/>
      <c r="L287" s="898"/>
      <c r="M287" s="898"/>
      <c r="N287" s="898"/>
    </row>
    <row r="288" spans="1:15" outlineLevel="1" x14ac:dyDescent="0.25">
      <c r="A288" s="903" t="s">
        <v>1458</v>
      </c>
      <c r="B288" s="906" t="s">
        <v>1415</v>
      </c>
      <c r="C288" s="899" t="s">
        <v>1097</v>
      </c>
      <c r="D288" s="898"/>
      <c r="E288" s="898"/>
      <c r="F288" s="898"/>
      <c r="G288" s="898"/>
      <c r="H288" s="898"/>
      <c r="I288" s="898"/>
      <c r="J288" s="898"/>
      <c r="K288" s="898"/>
      <c r="L288" s="898"/>
      <c r="M288" s="898"/>
      <c r="N288" s="898"/>
    </row>
    <row r="289" spans="1:14" outlineLevel="1" x14ac:dyDescent="0.25">
      <c r="A289" s="903" t="s">
        <v>1459</v>
      </c>
      <c r="B289" s="905" t="s">
        <v>1460</v>
      </c>
      <c r="C289" s="899" t="s">
        <v>1097</v>
      </c>
      <c r="D289" s="898"/>
      <c r="E289" s="898"/>
      <c r="F289" s="898"/>
      <c r="G289" s="898"/>
      <c r="H289" s="898"/>
      <c r="I289" s="898"/>
      <c r="J289" s="898"/>
      <c r="K289" s="898"/>
      <c r="L289" s="898"/>
      <c r="M289" s="898"/>
      <c r="N289" s="898"/>
    </row>
    <row r="290" spans="1:14" outlineLevel="1" x14ac:dyDescent="0.25">
      <c r="A290" s="903" t="s">
        <v>1461</v>
      </c>
      <c r="B290" s="906" t="s">
        <v>1415</v>
      </c>
      <c r="C290" s="899" t="s">
        <v>1097</v>
      </c>
      <c r="D290" s="898"/>
      <c r="E290" s="898"/>
      <c r="F290" s="898"/>
      <c r="G290" s="898"/>
      <c r="H290" s="898"/>
      <c r="I290" s="898"/>
      <c r="J290" s="898"/>
      <c r="K290" s="898"/>
      <c r="L290" s="898"/>
      <c r="M290" s="898"/>
      <c r="N290" s="898"/>
    </row>
    <row r="291" spans="1:14" ht="61.5" customHeight="1" outlineLevel="1" x14ac:dyDescent="0.25">
      <c r="A291" s="901" t="s">
        <v>1462</v>
      </c>
      <c r="B291" s="900" t="s">
        <v>1463</v>
      </c>
      <c r="C291" s="899" t="s">
        <v>1097</v>
      </c>
      <c r="D291" s="898"/>
      <c r="E291" s="898"/>
      <c r="F291" s="898"/>
      <c r="G291" s="898"/>
      <c r="H291" s="898"/>
      <c r="I291" s="898"/>
      <c r="J291" s="898"/>
      <c r="K291" s="898"/>
      <c r="L291" s="898"/>
      <c r="M291" s="898"/>
      <c r="N291" s="898"/>
    </row>
    <row r="292" spans="1:14" outlineLevel="1" x14ac:dyDescent="0.25">
      <c r="A292" s="903" t="s">
        <v>1464</v>
      </c>
      <c r="B292" s="905" t="s">
        <v>1415</v>
      </c>
      <c r="C292" s="899" t="s">
        <v>1097</v>
      </c>
      <c r="D292" s="898"/>
      <c r="E292" s="898"/>
      <c r="F292" s="898"/>
      <c r="G292" s="898"/>
      <c r="H292" s="898"/>
      <c r="I292" s="898"/>
      <c r="J292" s="898"/>
      <c r="K292" s="898"/>
      <c r="L292" s="898"/>
      <c r="M292" s="898"/>
      <c r="N292" s="898"/>
    </row>
    <row r="293" spans="1:14" ht="47.25" outlineLevel="1" x14ac:dyDescent="0.25">
      <c r="A293" s="901" t="s">
        <v>1465</v>
      </c>
      <c r="B293" s="900" t="s">
        <v>1466</v>
      </c>
      <c r="C293" s="899" t="s">
        <v>1097</v>
      </c>
      <c r="D293" s="898"/>
      <c r="E293" s="907"/>
      <c r="F293" s="898"/>
      <c r="G293" s="898"/>
      <c r="H293" s="898"/>
      <c r="I293" s="898"/>
      <c r="J293" s="898"/>
      <c r="K293" s="898"/>
      <c r="L293" s="898"/>
      <c r="M293" s="898"/>
      <c r="N293" s="898"/>
    </row>
    <row r="294" spans="1:14" outlineLevel="1" x14ac:dyDescent="0.25">
      <c r="A294" s="903" t="s">
        <v>1467</v>
      </c>
      <c r="B294" s="905" t="s">
        <v>1415</v>
      </c>
      <c r="C294" s="899" t="s">
        <v>1097</v>
      </c>
      <c r="D294" s="898"/>
      <c r="E294" s="898"/>
      <c r="F294" s="898"/>
      <c r="G294" s="898"/>
      <c r="H294" s="898"/>
      <c r="I294" s="898"/>
      <c r="J294" s="898"/>
      <c r="K294" s="898"/>
      <c r="L294" s="898"/>
      <c r="M294" s="898"/>
      <c r="N294" s="898"/>
    </row>
    <row r="295" spans="1:14" ht="31.5" outlineLevel="1" x14ac:dyDescent="0.25">
      <c r="A295" s="901" t="s">
        <v>1468</v>
      </c>
      <c r="B295" s="900" t="s">
        <v>1469</v>
      </c>
      <c r="C295" s="899" t="s">
        <v>1097</v>
      </c>
      <c r="D295" s="907">
        <v>4.766794</v>
      </c>
      <c r="E295" s="907">
        <v>4.0890000000000004</v>
      </c>
      <c r="F295" s="907">
        <v>4.4349999999999996</v>
      </c>
      <c r="G295" s="907">
        <v>4.4349999999999996</v>
      </c>
      <c r="H295" s="907">
        <f>5006/1000</f>
        <v>5.0060000000000002</v>
      </c>
      <c r="I295" s="907">
        <f>$E295/$E$283*I$283</f>
        <v>4.9040794411177648</v>
      </c>
      <c r="J295" s="907">
        <f>F295</f>
        <v>4.4349999999999996</v>
      </c>
      <c r="K295" s="907">
        <f>$E295/$E$283*K$283</f>
        <v>5.1492834131736531</v>
      </c>
      <c r="L295" s="907">
        <f t="shared" ref="L295" si="71">K295</f>
        <v>5.1492834131736531</v>
      </c>
      <c r="M295" s="907">
        <f>K295</f>
        <v>5.1492834131736531</v>
      </c>
      <c r="N295" s="898"/>
    </row>
    <row r="296" spans="1:14" outlineLevel="1" x14ac:dyDescent="0.25">
      <c r="A296" s="903" t="s">
        <v>1470</v>
      </c>
      <c r="B296" s="905" t="s">
        <v>1415</v>
      </c>
      <c r="C296" s="899" t="s">
        <v>1097</v>
      </c>
      <c r="D296" s="898"/>
      <c r="E296" s="898"/>
      <c r="F296" s="898"/>
      <c r="G296" s="898"/>
      <c r="H296" s="898"/>
      <c r="I296" s="898"/>
      <c r="J296" s="898"/>
      <c r="K296" s="898"/>
      <c r="L296" s="898"/>
      <c r="M296" s="898"/>
      <c r="N296" s="898"/>
    </row>
    <row r="297" spans="1:14" ht="31.5" outlineLevel="1" x14ac:dyDescent="0.25">
      <c r="A297" s="901" t="s">
        <v>1471</v>
      </c>
      <c r="B297" s="900" t="s">
        <v>1472</v>
      </c>
      <c r="C297" s="899" t="s">
        <v>1097</v>
      </c>
      <c r="D297" s="907">
        <v>14.82901</v>
      </c>
      <c r="E297" s="907">
        <v>21.946999999999999</v>
      </c>
      <c r="F297" s="907">
        <f>$E297/$E$283*F$283</f>
        <v>24.547152450654245</v>
      </c>
      <c r="G297" s="907">
        <f>$E297/$E$283*G$283</f>
        <v>24.145107163450874</v>
      </c>
      <c r="H297" s="907">
        <f>$E297/$E$283*H$283</f>
        <v>33.616048081614544</v>
      </c>
      <c r="I297" s="907">
        <f>$E297/$E$283*I$283</f>
        <v>26.321797870924815</v>
      </c>
      <c r="J297" s="907">
        <f>F297</f>
        <v>24.547152450654245</v>
      </c>
      <c r="K297" s="907">
        <f t="shared" ref="K297" si="72">$E297/$E$283*K$283</f>
        <v>27.63788776447106</v>
      </c>
      <c r="L297" s="907">
        <f t="shared" ref="L297" si="73">K297</f>
        <v>27.63788776447106</v>
      </c>
      <c r="M297" s="907">
        <f>K297</f>
        <v>27.63788776447106</v>
      </c>
      <c r="N297" s="898"/>
    </row>
    <row r="298" spans="1:14" outlineLevel="1" x14ac:dyDescent="0.25">
      <c r="A298" s="903" t="s">
        <v>1473</v>
      </c>
      <c r="B298" s="905" t="s">
        <v>1415</v>
      </c>
      <c r="C298" s="899" t="s">
        <v>1097</v>
      </c>
      <c r="D298" s="898"/>
      <c r="E298" s="898"/>
      <c r="F298" s="898"/>
      <c r="G298" s="898"/>
      <c r="H298" s="898"/>
      <c r="I298" s="898"/>
      <c r="J298" s="898"/>
      <c r="K298" s="898"/>
      <c r="L298" s="898"/>
      <c r="M298" s="898"/>
      <c r="N298" s="898"/>
    </row>
    <row r="299" spans="1:14" ht="47.25" outlineLevel="1" x14ac:dyDescent="0.25">
      <c r="A299" s="901" t="s">
        <v>1474</v>
      </c>
      <c r="B299" s="900" t="s">
        <v>1475</v>
      </c>
      <c r="C299" s="899" t="s">
        <v>1097</v>
      </c>
      <c r="D299" s="898"/>
      <c r="E299" s="898"/>
      <c r="F299" s="898"/>
      <c r="G299" s="898"/>
      <c r="H299" s="898"/>
      <c r="I299" s="898"/>
      <c r="J299" s="898"/>
      <c r="K299" s="898"/>
      <c r="L299" s="898"/>
      <c r="M299" s="898"/>
      <c r="N299" s="898"/>
    </row>
    <row r="300" spans="1:14" outlineLevel="1" x14ac:dyDescent="0.25">
      <c r="A300" s="903" t="s">
        <v>1476</v>
      </c>
      <c r="B300" s="905" t="s">
        <v>1415</v>
      </c>
      <c r="C300" s="899" t="s">
        <v>1097</v>
      </c>
      <c r="D300" s="898"/>
      <c r="E300" s="898"/>
      <c r="F300" s="898"/>
      <c r="G300" s="898"/>
      <c r="H300" s="898"/>
      <c r="I300" s="898"/>
      <c r="J300" s="898"/>
      <c r="K300" s="898"/>
      <c r="L300" s="898"/>
      <c r="M300" s="898"/>
      <c r="N300" s="898"/>
    </row>
    <row r="301" spans="1:14" ht="78.75" outlineLevel="1" x14ac:dyDescent="0.25">
      <c r="A301" s="901" t="s">
        <v>1477</v>
      </c>
      <c r="B301" s="900" t="s">
        <v>1478</v>
      </c>
      <c r="C301" s="899" t="s">
        <v>1097</v>
      </c>
      <c r="D301" s="898"/>
      <c r="E301" s="898"/>
      <c r="F301" s="898"/>
      <c r="G301" s="898"/>
      <c r="H301" s="898"/>
      <c r="I301" s="898"/>
      <c r="J301" s="898"/>
      <c r="K301" s="898"/>
      <c r="L301" s="898"/>
      <c r="M301" s="898"/>
      <c r="N301" s="898"/>
    </row>
    <row r="302" spans="1:14" outlineLevel="1" x14ac:dyDescent="0.25">
      <c r="A302" s="903" t="s">
        <v>1479</v>
      </c>
      <c r="B302" s="905" t="s">
        <v>1415</v>
      </c>
      <c r="C302" s="899" t="s">
        <v>1097</v>
      </c>
      <c r="D302" s="898"/>
      <c r="E302" s="898"/>
      <c r="F302" s="898"/>
      <c r="G302" s="898"/>
      <c r="H302" s="898"/>
      <c r="I302" s="898"/>
      <c r="J302" s="898"/>
      <c r="K302" s="898"/>
      <c r="L302" s="898"/>
      <c r="M302" s="898"/>
      <c r="N302" s="898"/>
    </row>
    <row r="303" spans="1:14" ht="31.5" outlineLevel="1" x14ac:dyDescent="0.25">
      <c r="A303" s="901" t="s">
        <v>1480</v>
      </c>
      <c r="B303" s="900" t="s">
        <v>1481</v>
      </c>
      <c r="C303" s="899" t="s">
        <v>1097</v>
      </c>
      <c r="D303" s="907">
        <f>D283-D284-D295-D297</f>
        <v>21.055370140000004</v>
      </c>
      <c r="E303" s="907">
        <f>E283-E284-E295-E297</f>
        <v>6.7125541800000015</v>
      </c>
      <c r="F303" s="907">
        <f>F283-F284-F295-F297</f>
        <v>10.727245389345754</v>
      </c>
      <c r="G303" s="907">
        <f>G283-G284-G295-G297</f>
        <v>7.4483864859853703</v>
      </c>
      <c r="H303" s="907">
        <f t="shared" ref="H303:L303" si="74">H283-H284-H295-H297</f>
        <v>19.602419808385449</v>
      </c>
      <c r="I303" s="907">
        <f t="shared" si="74"/>
        <v>8.0505989120878247</v>
      </c>
      <c r="J303" s="907">
        <f t="shared" ref="J303" si="75">I303</f>
        <v>8.0505989120878247</v>
      </c>
      <c r="K303" s="907">
        <f t="shared" si="74"/>
        <v>8.4531288576922137</v>
      </c>
      <c r="L303" s="907">
        <f t="shared" si="74"/>
        <v>8.4531288576922137</v>
      </c>
      <c r="M303" s="907">
        <f>M283-M284-M295-M297</f>
        <v>8.4531288576922137</v>
      </c>
      <c r="N303" s="898"/>
    </row>
    <row r="304" spans="1:14" outlineLevel="1" x14ac:dyDescent="0.25">
      <c r="A304" s="903" t="s">
        <v>1482</v>
      </c>
      <c r="B304" s="905" t="s">
        <v>1415</v>
      </c>
      <c r="C304" s="899" t="s">
        <v>1097</v>
      </c>
      <c r="D304" s="898"/>
      <c r="E304" s="898"/>
      <c r="F304" s="898"/>
      <c r="G304" s="898"/>
      <c r="H304" s="898"/>
      <c r="I304" s="898"/>
      <c r="J304" s="898"/>
      <c r="K304" s="898"/>
      <c r="L304" s="898"/>
      <c r="M304" s="898"/>
      <c r="N304" s="898"/>
    </row>
    <row r="305" spans="1:14" ht="78.75" outlineLevel="1" x14ac:dyDescent="0.25">
      <c r="A305" s="901" t="s">
        <v>1483</v>
      </c>
      <c r="B305" s="902" t="s">
        <v>1484</v>
      </c>
      <c r="C305" s="899" t="s">
        <v>552</v>
      </c>
      <c r="D305" s="907">
        <v>107.00685523189347</v>
      </c>
      <c r="E305" s="907">
        <f>(E222+E167)/(E23*1.18)*100</f>
        <v>109.36065103207437</v>
      </c>
      <c r="F305" s="907">
        <f>(F222+F167)/(F23*1.2)*100</f>
        <v>95.123202498032427</v>
      </c>
      <c r="G305" s="907">
        <f>(G222+G167)/(G23*1.2)*100</f>
        <v>99.444239345029899</v>
      </c>
      <c r="H305" s="907">
        <f>(H222+H167)/(H23*1.2)*100</f>
        <v>103.52031176646486</v>
      </c>
      <c r="I305" s="907">
        <f>(I222+I167)/(I23*1.2)*100</f>
        <v>96.045990495675255</v>
      </c>
      <c r="J305" s="907">
        <f t="shared" ref="J305:L305" si="76">(J222+J167)/(J23*1.2)*100</f>
        <v>100.26320984157539</v>
      </c>
      <c r="K305" s="907">
        <f t="shared" si="76"/>
        <v>95.717129550152634</v>
      </c>
      <c r="L305" s="907">
        <f t="shared" si="76"/>
        <v>102.66422147833345</v>
      </c>
      <c r="M305" s="907">
        <f>(M222+M167)/(M23*1.2)*100</f>
        <v>97.072716627314151</v>
      </c>
      <c r="N305" s="898"/>
    </row>
    <row r="306" spans="1:14" ht="47.25" outlineLevel="1" x14ac:dyDescent="0.25">
      <c r="A306" s="901" t="s">
        <v>1485</v>
      </c>
      <c r="B306" s="900" t="s">
        <v>1486</v>
      </c>
      <c r="C306" s="899" t="s">
        <v>552</v>
      </c>
      <c r="D306" s="898"/>
      <c r="E306" s="907"/>
      <c r="F306" s="898"/>
      <c r="G306" s="898"/>
      <c r="H306" s="898"/>
      <c r="I306" s="898"/>
      <c r="J306" s="898"/>
      <c r="K306" s="898"/>
      <c r="L306" s="898"/>
      <c r="M306" s="898"/>
      <c r="N306" s="898"/>
    </row>
    <row r="307" spans="1:14" ht="78.75" outlineLevel="1" x14ac:dyDescent="0.25">
      <c r="A307" s="903" t="s">
        <v>1487</v>
      </c>
      <c r="B307" s="900" t="s">
        <v>1488</v>
      </c>
      <c r="C307" s="899" t="s">
        <v>552</v>
      </c>
      <c r="D307" s="898"/>
      <c r="E307" s="898"/>
      <c r="F307" s="898"/>
      <c r="G307" s="898"/>
      <c r="H307" s="898"/>
      <c r="I307" s="898"/>
      <c r="J307" s="898"/>
      <c r="K307" s="898"/>
      <c r="L307" s="898"/>
      <c r="M307" s="898"/>
      <c r="N307" s="898"/>
    </row>
    <row r="308" spans="1:14" ht="78.75" outlineLevel="1" x14ac:dyDescent="0.25">
      <c r="A308" s="903" t="s">
        <v>1489</v>
      </c>
      <c r="B308" s="900" t="s">
        <v>1490</v>
      </c>
      <c r="C308" s="899" t="s">
        <v>552</v>
      </c>
      <c r="D308" s="898"/>
      <c r="E308" s="898"/>
      <c r="F308" s="898"/>
      <c r="G308" s="898"/>
      <c r="H308" s="898"/>
      <c r="I308" s="898"/>
      <c r="J308" s="898"/>
      <c r="K308" s="898"/>
      <c r="L308" s="898"/>
      <c r="M308" s="898"/>
      <c r="N308" s="898"/>
    </row>
    <row r="309" spans="1:14" ht="78.75" outlineLevel="1" x14ac:dyDescent="0.25">
      <c r="A309" s="903" t="s">
        <v>1491</v>
      </c>
      <c r="B309" s="900" t="s">
        <v>1492</v>
      </c>
      <c r="C309" s="899" t="s">
        <v>552</v>
      </c>
      <c r="D309" s="907">
        <v>102.60807259095739</v>
      </c>
      <c r="E309" s="907">
        <f>(E171)/(E27*1.18)*100</f>
        <v>99.800714126098882</v>
      </c>
      <c r="F309" s="907">
        <f t="shared" ref="F309:L310" si="77">(F171)/(F27*1.2)*100</f>
        <v>91.935317687939616</v>
      </c>
      <c r="G309" s="907">
        <f t="shared" si="77"/>
        <v>98.137368890663907</v>
      </c>
      <c r="H309" s="907">
        <f t="shared" si="77"/>
        <v>97.790768478111488</v>
      </c>
      <c r="I309" s="907">
        <f>$E$309/$E$305*I305</f>
        <v>87.649976019304958</v>
      </c>
      <c r="J309" s="907">
        <f t="shared" ref="J309:L309" si="78">$E$309/$E$305*J305</f>
        <v>91.498540364663441</v>
      </c>
      <c r="K309" s="907">
        <f t="shared" si="78"/>
        <v>87.349862981374002</v>
      </c>
      <c r="L309" s="907">
        <f t="shared" si="78"/>
        <v>93.689663713986292</v>
      </c>
      <c r="M309" s="907">
        <f>$E$309/$E$305*M305</f>
        <v>88.586949237573705</v>
      </c>
      <c r="N309" s="898"/>
    </row>
    <row r="310" spans="1:14" ht="47.25" outlineLevel="1" x14ac:dyDescent="0.25">
      <c r="A310" s="901" t="s">
        <v>1493</v>
      </c>
      <c r="B310" s="900" t="s">
        <v>1494</v>
      </c>
      <c r="C310" s="899" t="s">
        <v>552</v>
      </c>
      <c r="D310" s="954">
        <v>92.255063280569729</v>
      </c>
      <c r="E310" s="954">
        <f>(E172)/(E28*1.18)*100</f>
        <v>95.298512242903158</v>
      </c>
      <c r="F310" s="954">
        <f t="shared" si="77"/>
        <v>87.715280565840388</v>
      </c>
      <c r="G310" s="954">
        <f t="shared" si="77"/>
        <v>83.333333333333343</v>
      </c>
      <c r="H310" s="954">
        <f t="shared" si="77"/>
        <v>48.96775215225086</v>
      </c>
      <c r="I310" s="954">
        <f t="shared" si="77"/>
        <v>83.333333333333343</v>
      </c>
      <c r="J310" s="954">
        <f t="shared" si="77"/>
        <v>47.90407262683928</v>
      </c>
      <c r="K310" s="954">
        <f t="shared" si="77"/>
        <v>83.333333333333329</v>
      </c>
      <c r="L310" s="954">
        <f t="shared" si="77"/>
        <v>83.333333333333343</v>
      </c>
      <c r="M310" s="954">
        <f>(M172)/(M28*1.2)*100</f>
        <v>83.333333333333343</v>
      </c>
      <c r="N310" s="898"/>
    </row>
    <row r="311" spans="1:14" ht="47.25" outlineLevel="1" x14ac:dyDescent="0.25">
      <c r="A311" s="901" t="s">
        <v>1495</v>
      </c>
      <c r="B311" s="900" t="s">
        <v>1496</v>
      </c>
      <c r="C311" s="899" t="s">
        <v>552</v>
      </c>
      <c r="D311" s="898"/>
      <c r="E311" s="898"/>
      <c r="F311" s="898"/>
      <c r="G311" s="898"/>
      <c r="H311" s="898"/>
      <c r="I311" s="898"/>
      <c r="J311" s="898"/>
      <c r="K311" s="898"/>
      <c r="L311" s="898"/>
      <c r="M311" s="898"/>
      <c r="N311" s="898"/>
    </row>
    <row r="312" spans="1:14" ht="47.25" outlineLevel="1" x14ac:dyDescent="0.25">
      <c r="A312" s="901" t="s">
        <v>1497</v>
      </c>
      <c r="B312" s="900" t="s">
        <v>1498</v>
      </c>
      <c r="C312" s="899" t="s">
        <v>552</v>
      </c>
      <c r="D312" s="898"/>
      <c r="E312" s="898"/>
      <c r="F312" s="898"/>
      <c r="G312" s="898"/>
      <c r="H312" s="898"/>
      <c r="I312" s="898"/>
      <c r="J312" s="898"/>
      <c r="K312" s="898"/>
      <c r="L312" s="898"/>
      <c r="M312" s="898"/>
      <c r="N312" s="898"/>
    </row>
    <row r="313" spans="1:14" ht="47.25" outlineLevel="1" x14ac:dyDescent="0.25">
      <c r="A313" s="901" t="s">
        <v>1499</v>
      </c>
      <c r="B313" s="900" t="s">
        <v>1500</v>
      </c>
      <c r="C313" s="899" t="s">
        <v>552</v>
      </c>
      <c r="D313" s="898"/>
      <c r="E313" s="907"/>
      <c r="F313" s="898"/>
      <c r="G313" s="898"/>
      <c r="H313" s="898"/>
      <c r="I313" s="898"/>
      <c r="J313" s="898"/>
      <c r="K313" s="898"/>
      <c r="L313" s="898"/>
      <c r="M313" s="898"/>
      <c r="N313" s="898"/>
    </row>
    <row r="314" spans="1:14" ht="31.5" outlineLevel="1" x14ac:dyDescent="0.25">
      <c r="A314" s="901" t="s">
        <v>1501</v>
      </c>
      <c r="B314" s="900" t="s">
        <v>1502</v>
      </c>
      <c r="C314" s="899" t="s">
        <v>552</v>
      </c>
      <c r="D314" s="898"/>
      <c r="E314" s="907"/>
      <c r="F314" s="898"/>
      <c r="G314" s="898"/>
      <c r="H314" s="898"/>
      <c r="I314" s="898"/>
      <c r="J314" s="898"/>
      <c r="K314" s="898"/>
      <c r="L314" s="898"/>
      <c r="M314" s="898"/>
      <c r="N314" s="898"/>
    </row>
    <row r="315" spans="1:14" ht="78.75" outlineLevel="1" x14ac:dyDescent="0.25">
      <c r="A315" s="901" t="s">
        <v>1503</v>
      </c>
      <c r="B315" s="900" t="s">
        <v>1504</v>
      </c>
      <c r="C315" s="899" t="s">
        <v>552</v>
      </c>
      <c r="D315" s="898"/>
      <c r="E315" s="898"/>
      <c r="F315" s="898"/>
      <c r="G315" s="898"/>
      <c r="H315" s="898"/>
      <c r="I315" s="898"/>
      <c r="J315" s="898"/>
      <c r="K315" s="898"/>
      <c r="L315" s="898"/>
      <c r="M315" s="898"/>
      <c r="N315" s="898"/>
    </row>
    <row r="316" spans="1:14" ht="47.25" outlineLevel="1" x14ac:dyDescent="0.25">
      <c r="A316" s="903" t="s">
        <v>1505</v>
      </c>
      <c r="B316" s="905" t="s">
        <v>1111</v>
      </c>
      <c r="C316" s="899" t="s">
        <v>552</v>
      </c>
      <c r="D316" s="898"/>
      <c r="E316" s="898"/>
      <c r="F316" s="898"/>
      <c r="G316" s="898"/>
      <c r="H316" s="898"/>
      <c r="I316" s="898"/>
      <c r="J316" s="898"/>
      <c r="K316" s="898"/>
      <c r="L316" s="898"/>
      <c r="M316" s="898"/>
      <c r="N316" s="898"/>
    </row>
    <row r="317" spans="1:14" ht="31.5" outlineLevel="1" x14ac:dyDescent="0.25">
      <c r="A317" s="903" t="s">
        <v>1506</v>
      </c>
      <c r="B317" s="905" t="s">
        <v>1113</v>
      </c>
      <c r="C317" s="899" t="s">
        <v>552</v>
      </c>
      <c r="D317" s="898"/>
      <c r="E317" s="898"/>
      <c r="F317" s="898"/>
      <c r="G317" s="898"/>
      <c r="H317" s="898"/>
      <c r="I317" s="898"/>
      <c r="J317" s="898"/>
      <c r="K317" s="898"/>
      <c r="L317" s="898"/>
      <c r="M317" s="898"/>
      <c r="N317" s="898"/>
    </row>
    <row r="318" spans="1:14" x14ac:dyDescent="0.25">
      <c r="A318" s="1393" t="s">
        <v>1507</v>
      </c>
      <c r="B318" s="1393"/>
      <c r="C318" s="1393"/>
      <c r="D318" s="1393"/>
      <c r="E318" s="1393"/>
      <c r="F318" s="1393"/>
      <c r="G318" s="1393"/>
      <c r="H318" s="1393"/>
      <c r="I318" s="1393"/>
      <c r="J318" s="1393"/>
      <c r="K318" s="1393"/>
      <c r="L318" s="1393"/>
      <c r="M318" s="1393"/>
      <c r="N318" s="1393"/>
    </row>
    <row r="319" spans="1:14" ht="47.25" x14ac:dyDescent="0.25">
      <c r="A319" s="903" t="s">
        <v>1508</v>
      </c>
      <c r="B319" s="1006" t="s">
        <v>1509</v>
      </c>
      <c r="C319" s="899" t="s">
        <v>647</v>
      </c>
      <c r="D319" s="899" t="s">
        <v>1510</v>
      </c>
      <c r="E319" s="899" t="s">
        <v>1510</v>
      </c>
      <c r="F319" s="899" t="s">
        <v>1510</v>
      </c>
      <c r="G319" s="899" t="s">
        <v>1510</v>
      </c>
      <c r="H319" s="899" t="s">
        <v>1510</v>
      </c>
      <c r="I319" s="899" t="s">
        <v>1510</v>
      </c>
      <c r="J319" s="899" t="s">
        <v>1510</v>
      </c>
      <c r="K319" s="899" t="s">
        <v>1510</v>
      </c>
      <c r="L319" s="899" t="s">
        <v>1510</v>
      </c>
      <c r="M319" s="899" t="s">
        <v>1510</v>
      </c>
      <c r="N319" s="899" t="s">
        <v>1510</v>
      </c>
    </row>
    <row r="320" spans="1:14" ht="31.5" outlineLevel="1" x14ac:dyDescent="0.25">
      <c r="A320" s="901" t="s">
        <v>1511</v>
      </c>
      <c r="B320" s="902" t="s">
        <v>1512</v>
      </c>
      <c r="C320" s="899" t="s">
        <v>342</v>
      </c>
      <c r="D320" s="1006">
        <v>38.049999999999997</v>
      </c>
      <c r="E320" s="1006">
        <v>38.049999999999997</v>
      </c>
      <c r="F320" s="1006">
        <v>38.049999999999997</v>
      </c>
      <c r="G320" s="1006">
        <v>38.049999999999997</v>
      </c>
      <c r="H320" s="1006">
        <v>38.049999999999997</v>
      </c>
      <c r="I320" s="1006">
        <v>38.049999999999997</v>
      </c>
      <c r="J320" s="1006">
        <v>38.049999999999997</v>
      </c>
      <c r="K320" s="1006">
        <v>38.049999999999997</v>
      </c>
      <c r="L320" s="1006">
        <f t="shared" ref="L320:L323" si="79">K320</f>
        <v>38.049999999999997</v>
      </c>
      <c r="M320" s="1006">
        <v>38.049999999999997</v>
      </c>
      <c r="N320" s="1006"/>
    </row>
    <row r="321" spans="1:14" ht="31.5" outlineLevel="1" x14ac:dyDescent="0.25">
      <c r="A321" s="901" t="s">
        <v>1513</v>
      </c>
      <c r="B321" s="902" t="s">
        <v>1514</v>
      </c>
      <c r="C321" s="899" t="s">
        <v>1515</v>
      </c>
      <c r="D321" s="955">
        <v>1.1200000000000001</v>
      </c>
      <c r="E321" s="955">
        <f>D321</f>
        <v>1.1200000000000001</v>
      </c>
      <c r="F321" s="955">
        <f>E321</f>
        <v>1.1200000000000001</v>
      </c>
      <c r="G321" s="955">
        <f t="shared" ref="G321:H321" si="80">F321</f>
        <v>1.1200000000000001</v>
      </c>
      <c r="H321" s="955">
        <f t="shared" si="80"/>
        <v>1.1200000000000001</v>
      </c>
      <c r="I321" s="955">
        <f>G321</f>
        <v>1.1200000000000001</v>
      </c>
      <c r="J321" s="955">
        <f>H321</f>
        <v>1.1200000000000001</v>
      </c>
      <c r="K321" s="955">
        <f>I321</f>
        <v>1.1200000000000001</v>
      </c>
      <c r="L321" s="1006">
        <f t="shared" si="79"/>
        <v>1.1200000000000001</v>
      </c>
      <c r="M321" s="955">
        <f>K321</f>
        <v>1.1200000000000001</v>
      </c>
      <c r="N321" s="955"/>
    </row>
    <row r="322" spans="1:14" ht="31.5" outlineLevel="1" x14ac:dyDescent="0.25">
      <c r="A322" s="901" t="s">
        <v>1516</v>
      </c>
      <c r="B322" s="902" t="s">
        <v>1517</v>
      </c>
      <c r="C322" s="899" t="s">
        <v>342</v>
      </c>
      <c r="D322" s="1006">
        <f>D320</f>
        <v>38.049999999999997</v>
      </c>
      <c r="E322" s="1006">
        <f t="shared" ref="E322:M322" si="81">E320</f>
        <v>38.049999999999997</v>
      </c>
      <c r="F322" s="1006">
        <f t="shared" si="81"/>
        <v>38.049999999999997</v>
      </c>
      <c r="G322" s="1006">
        <f t="shared" si="81"/>
        <v>38.049999999999997</v>
      </c>
      <c r="H322" s="1006">
        <f t="shared" si="81"/>
        <v>38.049999999999997</v>
      </c>
      <c r="I322" s="1006">
        <f t="shared" si="81"/>
        <v>38.049999999999997</v>
      </c>
      <c r="J322" s="1006">
        <f t="shared" si="81"/>
        <v>38.049999999999997</v>
      </c>
      <c r="K322" s="1006">
        <f t="shared" si="81"/>
        <v>38.049999999999997</v>
      </c>
      <c r="L322" s="1006">
        <f t="shared" si="79"/>
        <v>38.049999999999997</v>
      </c>
      <c r="M322" s="1006">
        <f t="shared" si="81"/>
        <v>38.049999999999997</v>
      </c>
      <c r="N322" s="1006"/>
    </row>
    <row r="323" spans="1:14" ht="31.5" outlineLevel="1" x14ac:dyDescent="0.25">
      <c r="A323" s="901" t="s">
        <v>1518</v>
      </c>
      <c r="B323" s="902" t="s">
        <v>1519</v>
      </c>
      <c r="C323" s="899" t="s">
        <v>1515</v>
      </c>
      <c r="D323" s="955">
        <v>1.0900000000000001</v>
      </c>
      <c r="E323" s="955">
        <f>D323</f>
        <v>1.0900000000000001</v>
      </c>
      <c r="F323" s="955">
        <f>E323</f>
        <v>1.0900000000000001</v>
      </c>
      <c r="G323" s="955">
        <f t="shared" ref="G323:H323" si="82">F323</f>
        <v>1.0900000000000001</v>
      </c>
      <c r="H323" s="955">
        <f t="shared" si="82"/>
        <v>1.0900000000000001</v>
      </c>
      <c r="I323" s="955">
        <f>G323</f>
        <v>1.0900000000000001</v>
      </c>
      <c r="J323" s="955">
        <f>H323</f>
        <v>1.0900000000000001</v>
      </c>
      <c r="K323" s="955">
        <f>I323</f>
        <v>1.0900000000000001</v>
      </c>
      <c r="L323" s="1006">
        <f t="shared" si="79"/>
        <v>1.0900000000000001</v>
      </c>
      <c r="M323" s="955">
        <f>K323</f>
        <v>1.0900000000000001</v>
      </c>
      <c r="N323" s="955"/>
    </row>
    <row r="324" spans="1:14" ht="31.5" outlineLevel="1" x14ac:dyDescent="0.25">
      <c r="A324" s="901" t="s">
        <v>1520</v>
      </c>
      <c r="B324" s="902" t="s">
        <v>1521</v>
      </c>
      <c r="C324" s="899" t="s">
        <v>1522</v>
      </c>
      <c r="D324" s="956">
        <v>103.87332259999999</v>
      </c>
      <c r="E324" s="956">
        <v>105.53787799999999</v>
      </c>
      <c r="F324" s="956">
        <v>105.74190419999998</v>
      </c>
      <c r="G324" s="956">
        <v>105.07230000000003</v>
      </c>
      <c r="H324" s="956">
        <v>102.99760999999999</v>
      </c>
      <c r="I324" s="956">
        <v>105.3977</v>
      </c>
      <c r="J324" s="956">
        <f>I324*1.01</f>
        <v>106.451677</v>
      </c>
      <c r="K324" s="956">
        <v>107.328</v>
      </c>
      <c r="L324" s="956">
        <f>J324</f>
        <v>106.451677</v>
      </c>
      <c r="M324" s="955">
        <f>G324+I324+K324</f>
        <v>317.798</v>
      </c>
      <c r="N324" s="1006"/>
    </row>
    <row r="325" spans="1:14" ht="31.5" outlineLevel="1" x14ac:dyDescent="0.25">
      <c r="A325" s="901" t="s">
        <v>1523</v>
      </c>
      <c r="B325" s="902" t="s">
        <v>1524</v>
      </c>
      <c r="C325" s="899" t="s">
        <v>647</v>
      </c>
      <c r="D325" s="899" t="s">
        <v>1510</v>
      </c>
      <c r="E325" s="899" t="s">
        <v>1510</v>
      </c>
      <c r="F325" s="899" t="s">
        <v>1510</v>
      </c>
      <c r="G325" s="899" t="s">
        <v>1510</v>
      </c>
      <c r="H325" s="899" t="s">
        <v>1510</v>
      </c>
      <c r="I325" s="899" t="s">
        <v>1510</v>
      </c>
      <c r="J325" s="899" t="s">
        <v>1510</v>
      </c>
      <c r="K325" s="899" t="s">
        <v>1510</v>
      </c>
      <c r="L325" s="899" t="s">
        <v>1510</v>
      </c>
      <c r="M325" s="899" t="s">
        <v>1510</v>
      </c>
      <c r="N325" s="899" t="s">
        <v>1510</v>
      </c>
    </row>
    <row r="326" spans="1:14" outlineLevel="1" x14ac:dyDescent="0.25">
      <c r="A326" s="901" t="s">
        <v>1525</v>
      </c>
      <c r="B326" s="900" t="s">
        <v>1526</v>
      </c>
      <c r="C326" s="899" t="s">
        <v>1522</v>
      </c>
      <c r="D326" s="956">
        <v>102.61285260000001</v>
      </c>
      <c r="E326" s="956">
        <v>103.69653901199999</v>
      </c>
      <c r="F326" s="956">
        <v>104.023819038</v>
      </c>
      <c r="G326" s="956">
        <v>103.6958289642822</v>
      </c>
      <c r="H326" s="956">
        <v>101.65494613199998</v>
      </c>
      <c r="I326" s="956">
        <v>104.024090409648</v>
      </c>
      <c r="J326" s="956">
        <f>H326</f>
        <v>101.65494613199998</v>
      </c>
      <c r="K326" s="956">
        <v>107.328</v>
      </c>
      <c r="L326" s="956">
        <f>J326</f>
        <v>101.65494613199998</v>
      </c>
      <c r="M326" s="956">
        <f>G326+I326+K326</f>
        <v>315.0479193739302</v>
      </c>
      <c r="N326" s="1006"/>
    </row>
    <row r="327" spans="1:14" outlineLevel="1" x14ac:dyDescent="0.25">
      <c r="A327" s="901" t="s">
        <v>1527</v>
      </c>
      <c r="B327" s="900" t="s">
        <v>1528</v>
      </c>
      <c r="C327" s="899" t="s">
        <v>1529</v>
      </c>
      <c r="D327" s="956">
        <v>1.7718519048205543</v>
      </c>
      <c r="E327" s="956">
        <v>1.9431613283713891</v>
      </c>
      <c r="F327" s="956">
        <v>1.9941997765777753</v>
      </c>
      <c r="G327" s="956">
        <v>1.9556915201386198</v>
      </c>
      <c r="H327" s="956">
        <v>1.8206471719663415</v>
      </c>
      <c r="I327" s="956">
        <v>1.9312788902228921</v>
      </c>
      <c r="J327" s="956">
        <f>H327</f>
        <v>1.8206471719663415</v>
      </c>
      <c r="K327" s="956">
        <f>I327</f>
        <v>1.9312788902228921</v>
      </c>
      <c r="L327" s="956">
        <f>J327</f>
        <v>1.8206471719663415</v>
      </c>
      <c r="M327" s="956">
        <f>G327+I327+K327</f>
        <v>5.8182493005844034</v>
      </c>
      <c r="N327" s="1006"/>
    </row>
    <row r="328" spans="1:14" ht="31.5" outlineLevel="1" x14ac:dyDescent="0.25">
      <c r="A328" s="901" t="s">
        <v>1530</v>
      </c>
      <c r="B328" s="902" t="s">
        <v>1531</v>
      </c>
      <c r="C328" s="899" t="s">
        <v>647</v>
      </c>
      <c r="D328" s="899" t="s">
        <v>1510</v>
      </c>
      <c r="E328" s="899" t="s">
        <v>1510</v>
      </c>
      <c r="F328" s="899" t="s">
        <v>1510</v>
      </c>
      <c r="G328" s="899" t="s">
        <v>1510</v>
      </c>
      <c r="H328" s="899" t="s">
        <v>1510</v>
      </c>
      <c r="I328" s="899" t="s">
        <v>1510</v>
      </c>
      <c r="J328" s="899" t="s">
        <v>1510</v>
      </c>
      <c r="K328" s="899" t="s">
        <v>1510</v>
      </c>
      <c r="L328" s="899" t="s">
        <v>1510</v>
      </c>
      <c r="M328" s="899" t="s">
        <v>1510</v>
      </c>
      <c r="N328" s="899" t="s">
        <v>1510</v>
      </c>
    </row>
    <row r="329" spans="1:14" outlineLevel="1" x14ac:dyDescent="0.25">
      <c r="A329" s="901" t="s">
        <v>1532</v>
      </c>
      <c r="B329" s="900" t="s">
        <v>1526</v>
      </c>
      <c r="C329" s="899" t="s">
        <v>1522</v>
      </c>
      <c r="D329" s="1006"/>
      <c r="E329" s="1006"/>
      <c r="F329" s="1006"/>
      <c r="G329" s="1006"/>
      <c r="H329" s="1006"/>
      <c r="I329" s="1006"/>
      <c r="J329" s="1006"/>
      <c r="K329" s="1006"/>
      <c r="L329" s="1006"/>
      <c r="M329" s="1006"/>
      <c r="N329" s="1006"/>
    </row>
    <row r="330" spans="1:14" outlineLevel="1" x14ac:dyDescent="0.25">
      <c r="A330" s="901" t="s">
        <v>1533</v>
      </c>
      <c r="B330" s="900" t="s">
        <v>1534</v>
      </c>
      <c r="C330" s="899" t="s">
        <v>342</v>
      </c>
      <c r="D330" s="1006"/>
      <c r="E330" s="1006"/>
      <c r="F330" s="1006"/>
      <c r="G330" s="1006"/>
      <c r="H330" s="1006"/>
      <c r="I330" s="1006"/>
      <c r="J330" s="1006"/>
      <c r="K330" s="1006"/>
      <c r="L330" s="1006"/>
      <c r="M330" s="1006"/>
      <c r="N330" s="1006"/>
    </row>
    <row r="331" spans="1:14" outlineLevel="1" x14ac:dyDescent="0.25">
      <c r="A331" s="901" t="s">
        <v>1535</v>
      </c>
      <c r="B331" s="900" t="s">
        <v>1528</v>
      </c>
      <c r="C331" s="899" t="s">
        <v>1529</v>
      </c>
      <c r="D331" s="1006"/>
      <c r="E331" s="1006"/>
      <c r="F331" s="1006"/>
      <c r="G331" s="1006"/>
      <c r="H331" s="1006"/>
      <c r="I331" s="1006"/>
      <c r="J331" s="1006"/>
      <c r="K331" s="1006"/>
      <c r="L331" s="1006"/>
      <c r="M331" s="1006"/>
      <c r="N331" s="1006"/>
    </row>
    <row r="332" spans="1:14" ht="31.5" outlineLevel="1" x14ac:dyDescent="0.25">
      <c r="A332" s="901" t="s">
        <v>1536</v>
      </c>
      <c r="B332" s="902" t="s">
        <v>1537</v>
      </c>
      <c r="C332" s="899" t="s">
        <v>647</v>
      </c>
      <c r="D332" s="899" t="s">
        <v>1510</v>
      </c>
      <c r="E332" s="899" t="s">
        <v>1510</v>
      </c>
      <c r="F332" s="899" t="s">
        <v>1510</v>
      </c>
      <c r="G332" s="899" t="s">
        <v>1510</v>
      </c>
      <c r="H332" s="899" t="s">
        <v>1510</v>
      </c>
      <c r="I332" s="899" t="s">
        <v>1510</v>
      </c>
      <c r="J332" s="899" t="s">
        <v>1510</v>
      </c>
      <c r="K332" s="899" t="s">
        <v>1510</v>
      </c>
      <c r="L332" s="899" t="s">
        <v>1510</v>
      </c>
      <c r="M332" s="899" t="s">
        <v>1510</v>
      </c>
      <c r="N332" s="899" t="s">
        <v>1510</v>
      </c>
    </row>
    <row r="333" spans="1:14" outlineLevel="1" x14ac:dyDescent="0.25">
      <c r="A333" s="901" t="s">
        <v>1538</v>
      </c>
      <c r="B333" s="900" t="s">
        <v>1526</v>
      </c>
      <c r="C333" s="899" t="s">
        <v>1522</v>
      </c>
      <c r="D333" s="1006"/>
      <c r="E333" s="1006"/>
      <c r="F333" s="1006"/>
      <c r="G333" s="1006"/>
      <c r="H333" s="1006"/>
      <c r="I333" s="1006"/>
      <c r="J333" s="1006"/>
      <c r="K333" s="1006"/>
      <c r="L333" s="1006"/>
      <c r="M333" s="1006"/>
      <c r="N333" s="1006"/>
    </row>
    <row r="334" spans="1:14" outlineLevel="1" x14ac:dyDescent="0.25">
      <c r="A334" s="901" t="s">
        <v>1539</v>
      </c>
      <c r="B334" s="900" t="s">
        <v>1528</v>
      </c>
      <c r="C334" s="899" t="s">
        <v>1529</v>
      </c>
      <c r="D334" s="1006"/>
      <c r="E334" s="1006"/>
      <c r="F334" s="1006"/>
      <c r="G334" s="1006"/>
      <c r="H334" s="1006"/>
      <c r="I334" s="1006"/>
      <c r="J334" s="1006"/>
      <c r="K334" s="1006"/>
      <c r="L334" s="1006"/>
      <c r="M334" s="1006"/>
      <c r="N334" s="1006"/>
    </row>
    <row r="335" spans="1:14" ht="31.5" outlineLevel="1" x14ac:dyDescent="0.25">
      <c r="A335" s="901" t="s">
        <v>1540</v>
      </c>
      <c r="B335" s="902" t="s">
        <v>1541</v>
      </c>
      <c r="C335" s="899" t="s">
        <v>647</v>
      </c>
      <c r="D335" s="899" t="s">
        <v>1510</v>
      </c>
      <c r="E335" s="899" t="s">
        <v>1510</v>
      </c>
      <c r="F335" s="899" t="s">
        <v>1510</v>
      </c>
      <c r="G335" s="899" t="s">
        <v>1510</v>
      </c>
      <c r="H335" s="899" t="s">
        <v>1510</v>
      </c>
      <c r="I335" s="899" t="s">
        <v>1510</v>
      </c>
      <c r="J335" s="899" t="s">
        <v>1510</v>
      </c>
      <c r="K335" s="899" t="s">
        <v>1510</v>
      </c>
      <c r="L335" s="899" t="s">
        <v>1510</v>
      </c>
      <c r="M335" s="899" t="s">
        <v>1510</v>
      </c>
      <c r="N335" s="899" t="s">
        <v>1510</v>
      </c>
    </row>
    <row r="336" spans="1:14" outlineLevel="1" x14ac:dyDescent="0.25">
      <c r="A336" s="901" t="s">
        <v>1542</v>
      </c>
      <c r="B336" s="900" t="s">
        <v>1526</v>
      </c>
      <c r="C336" s="899" t="s">
        <v>1522</v>
      </c>
      <c r="D336" s="956">
        <v>93.968065999999993</v>
      </c>
      <c r="E336" s="956">
        <v>92.79207199999999</v>
      </c>
      <c r="F336" s="956">
        <v>89.303083999999998</v>
      </c>
      <c r="G336" s="956">
        <v>92.791428964282204</v>
      </c>
      <c r="H336" s="956">
        <v>89.178429898113222</v>
      </c>
      <c r="I336" s="956">
        <v>89.303316968999908</v>
      </c>
      <c r="J336" s="956">
        <f>H336</f>
        <v>89.178429898113222</v>
      </c>
      <c r="K336" s="956">
        <f>I336*1.001</f>
        <v>89.392620285968903</v>
      </c>
      <c r="L336" s="956">
        <f>J336</f>
        <v>89.178429898113222</v>
      </c>
      <c r="M336" s="956">
        <f>G336+I336+K336</f>
        <v>271.48736621925104</v>
      </c>
      <c r="N336" s="1006"/>
    </row>
    <row r="337" spans="1:14" outlineLevel="1" x14ac:dyDescent="0.25">
      <c r="A337" s="901" t="s">
        <v>1543</v>
      </c>
      <c r="B337" s="900" t="s">
        <v>1534</v>
      </c>
      <c r="C337" s="899" t="s">
        <v>342</v>
      </c>
      <c r="D337" s="1006"/>
      <c r="E337" s="1006"/>
      <c r="F337" s="1006"/>
      <c r="G337" s="1006"/>
      <c r="H337" s="1006"/>
      <c r="I337" s="1006"/>
      <c r="J337" s="1006"/>
      <c r="K337" s="1006"/>
      <c r="L337" s="1006"/>
      <c r="M337" s="1006"/>
      <c r="N337" s="1006"/>
    </row>
    <row r="338" spans="1:14" outlineLevel="1" x14ac:dyDescent="0.25">
      <c r="A338" s="901" t="s">
        <v>1544</v>
      </c>
      <c r="B338" s="900" t="s">
        <v>1528</v>
      </c>
      <c r="C338" s="899" t="s">
        <v>1529</v>
      </c>
      <c r="D338" s="956">
        <v>0.2606772618</v>
      </c>
      <c r="E338" s="956">
        <v>0.25158900000000001</v>
      </c>
      <c r="F338" s="956">
        <v>0.2651929999999999</v>
      </c>
      <c r="G338" s="956">
        <f>F338</f>
        <v>0.2651929999999999</v>
      </c>
      <c r="H338" s="956">
        <v>0.258075</v>
      </c>
      <c r="I338" s="956">
        <f>G338</f>
        <v>0.2651929999999999</v>
      </c>
      <c r="J338" s="956">
        <f>H338</f>
        <v>0.258075</v>
      </c>
      <c r="K338" s="956">
        <f>I338</f>
        <v>0.2651929999999999</v>
      </c>
      <c r="L338" s="956">
        <f>J338</f>
        <v>0.258075</v>
      </c>
      <c r="M338" s="956">
        <f>G338+I338+K338</f>
        <v>0.7955789999999997</v>
      </c>
      <c r="N338" s="1006"/>
    </row>
    <row r="339" spans="1:14" ht="31.5" x14ac:dyDescent="0.25">
      <c r="A339" s="903" t="s">
        <v>1545</v>
      </c>
      <c r="B339" s="1006" t="s">
        <v>1546</v>
      </c>
      <c r="C339" s="899" t="s">
        <v>647</v>
      </c>
      <c r="D339" s="899" t="s">
        <v>1510</v>
      </c>
      <c r="E339" s="899" t="s">
        <v>1510</v>
      </c>
      <c r="F339" s="899" t="s">
        <v>1510</v>
      </c>
      <c r="G339" s="899" t="s">
        <v>1510</v>
      </c>
      <c r="H339" s="899" t="s">
        <v>1510</v>
      </c>
      <c r="I339" s="899" t="s">
        <v>1510</v>
      </c>
      <c r="J339" s="899" t="s">
        <v>1510</v>
      </c>
      <c r="K339" s="899" t="s">
        <v>1510</v>
      </c>
      <c r="L339" s="899" t="s">
        <v>1510</v>
      </c>
      <c r="M339" s="899" t="s">
        <v>1510</v>
      </c>
      <c r="N339" s="899" t="s">
        <v>1510</v>
      </c>
    </row>
    <row r="340" spans="1:14" ht="47.25" outlineLevel="1" x14ac:dyDescent="0.25">
      <c r="A340" s="901" t="s">
        <v>1547</v>
      </c>
      <c r="B340" s="902" t="s">
        <v>1548</v>
      </c>
      <c r="C340" s="899" t="s">
        <v>1522</v>
      </c>
      <c r="D340" s="1006"/>
      <c r="E340" s="1006"/>
      <c r="F340" s="1006"/>
      <c r="G340" s="1006"/>
      <c r="H340" s="1006"/>
      <c r="I340" s="1006"/>
      <c r="J340" s="1006"/>
      <c r="K340" s="1006"/>
      <c r="L340" s="1006"/>
      <c r="M340" s="1006"/>
      <c r="N340" s="1006"/>
    </row>
    <row r="341" spans="1:14" ht="94.5" outlineLevel="1" x14ac:dyDescent="0.25">
      <c r="A341" s="901" t="s">
        <v>1549</v>
      </c>
      <c r="B341" s="900" t="s">
        <v>1550</v>
      </c>
      <c r="C341" s="899" t="s">
        <v>1522</v>
      </c>
      <c r="D341" s="1006"/>
      <c r="E341" s="1006"/>
      <c r="F341" s="1006"/>
      <c r="G341" s="1006"/>
      <c r="H341" s="1006"/>
      <c r="I341" s="1006"/>
      <c r="J341" s="1006"/>
      <c r="K341" s="1006"/>
      <c r="L341" s="1006"/>
      <c r="M341" s="1006"/>
      <c r="N341" s="1006"/>
    </row>
    <row r="342" spans="1:14" ht="31.5" outlineLevel="1" x14ac:dyDescent="0.25">
      <c r="A342" s="903" t="s">
        <v>1551</v>
      </c>
      <c r="B342" s="905" t="s">
        <v>1552</v>
      </c>
      <c r="C342" s="899" t="s">
        <v>1522</v>
      </c>
      <c r="D342" s="1006"/>
      <c r="E342" s="1006"/>
      <c r="F342" s="1006"/>
      <c r="G342" s="1006"/>
      <c r="H342" s="1006"/>
      <c r="I342" s="1006"/>
      <c r="J342" s="1006"/>
      <c r="K342" s="1006"/>
      <c r="L342" s="1006"/>
      <c r="M342" s="1006"/>
      <c r="N342" s="1006"/>
    </row>
    <row r="343" spans="1:14" ht="63" outlineLevel="1" x14ac:dyDescent="0.25">
      <c r="A343" s="903" t="s">
        <v>1553</v>
      </c>
      <c r="B343" s="905" t="s">
        <v>1554</v>
      </c>
      <c r="C343" s="899" t="s">
        <v>1522</v>
      </c>
      <c r="D343" s="1006"/>
      <c r="E343" s="1006"/>
      <c r="F343" s="1006"/>
      <c r="G343" s="1006"/>
      <c r="H343" s="1006"/>
      <c r="I343" s="1006"/>
      <c r="J343" s="1006"/>
      <c r="K343" s="1006"/>
      <c r="L343" s="1006"/>
      <c r="M343" s="1006"/>
      <c r="N343" s="1006"/>
    </row>
    <row r="344" spans="1:14" ht="47.25" outlineLevel="1" x14ac:dyDescent="0.25">
      <c r="A344" s="901" t="s">
        <v>1555</v>
      </c>
      <c r="B344" s="902" t="s">
        <v>1556</v>
      </c>
      <c r="C344" s="899" t="s">
        <v>1522</v>
      </c>
      <c r="D344" s="1006"/>
      <c r="E344" s="1006"/>
      <c r="F344" s="1006"/>
      <c r="G344" s="1006"/>
      <c r="H344" s="1006"/>
      <c r="I344" s="1006"/>
      <c r="J344" s="1006"/>
      <c r="K344" s="1006"/>
      <c r="L344" s="1006"/>
      <c r="M344" s="1006"/>
      <c r="N344" s="1006"/>
    </row>
    <row r="345" spans="1:14" ht="47.25" outlineLevel="1" x14ac:dyDescent="0.25">
      <c r="A345" s="901" t="s">
        <v>1557</v>
      </c>
      <c r="B345" s="902" t="s">
        <v>1558</v>
      </c>
      <c r="C345" s="899" t="s">
        <v>342</v>
      </c>
      <c r="D345" s="1006"/>
      <c r="E345" s="1006"/>
      <c r="F345" s="1006"/>
      <c r="G345" s="1006"/>
      <c r="H345" s="1006"/>
      <c r="I345" s="1006"/>
      <c r="J345" s="1006"/>
      <c r="K345" s="1006"/>
      <c r="L345" s="1006"/>
      <c r="M345" s="1006"/>
      <c r="N345" s="1006"/>
    </row>
    <row r="346" spans="1:14" ht="94.5" outlineLevel="1" x14ac:dyDescent="0.25">
      <c r="A346" s="901" t="s">
        <v>1559</v>
      </c>
      <c r="B346" s="900" t="s">
        <v>1560</v>
      </c>
      <c r="C346" s="899" t="s">
        <v>342</v>
      </c>
      <c r="D346" s="1006"/>
      <c r="E346" s="1006"/>
      <c r="F346" s="1006"/>
      <c r="G346" s="1006"/>
      <c r="H346" s="1006"/>
      <c r="I346" s="1006"/>
      <c r="J346" s="1006"/>
      <c r="K346" s="1006"/>
      <c r="L346" s="1006"/>
      <c r="M346" s="1006"/>
      <c r="N346" s="1006"/>
    </row>
    <row r="347" spans="1:14" ht="31.5" outlineLevel="1" x14ac:dyDescent="0.25">
      <c r="A347" s="903" t="s">
        <v>1561</v>
      </c>
      <c r="B347" s="905" t="s">
        <v>1552</v>
      </c>
      <c r="C347" s="899" t="s">
        <v>342</v>
      </c>
      <c r="D347" s="1006"/>
      <c r="E347" s="1006"/>
      <c r="F347" s="1006"/>
      <c r="G347" s="1006"/>
      <c r="H347" s="1006"/>
      <c r="I347" s="1006"/>
      <c r="J347" s="1006"/>
      <c r="K347" s="1006"/>
      <c r="L347" s="1006"/>
      <c r="M347" s="1006"/>
      <c r="N347" s="1006"/>
    </row>
    <row r="348" spans="1:14" ht="63" outlineLevel="1" x14ac:dyDescent="0.25">
      <c r="A348" s="903" t="s">
        <v>1562</v>
      </c>
      <c r="B348" s="905" t="s">
        <v>1554</v>
      </c>
      <c r="C348" s="899" t="s">
        <v>342</v>
      </c>
      <c r="D348" s="1006"/>
      <c r="E348" s="1006"/>
      <c r="F348" s="1006"/>
      <c r="G348" s="1006"/>
      <c r="H348" s="1006"/>
      <c r="I348" s="1006"/>
      <c r="J348" s="1006"/>
      <c r="K348" s="1006"/>
      <c r="L348" s="1006"/>
      <c r="M348" s="1006"/>
      <c r="N348" s="1006"/>
    </row>
    <row r="349" spans="1:14" ht="47.25" outlineLevel="1" x14ac:dyDescent="0.25">
      <c r="A349" s="901" t="s">
        <v>1563</v>
      </c>
      <c r="B349" s="902" t="s">
        <v>1564</v>
      </c>
      <c r="C349" s="899" t="s">
        <v>1565</v>
      </c>
      <c r="D349" s="1006"/>
      <c r="E349" s="1006"/>
      <c r="F349" s="1006"/>
      <c r="G349" s="1006"/>
      <c r="H349" s="1006"/>
      <c r="I349" s="1006"/>
      <c r="J349" s="1006"/>
      <c r="K349" s="1006"/>
      <c r="L349" s="1006"/>
      <c r="M349" s="1006"/>
      <c r="N349" s="1006"/>
    </row>
    <row r="350" spans="1:14" ht="78.75" outlineLevel="1" x14ac:dyDescent="0.25">
      <c r="A350" s="901" t="s">
        <v>1566</v>
      </c>
      <c r="B350" s="902" t="s">
        <v>1567</v>
      </c>
      <c r="C350" s="899" t="s">
        <v>1097</v>
      </c>
      <c r="D350" s="1006"/>
      <c r="E350" s="1006"/>
      <c r="F350" s="1006"/>
      <c r="G350" s="1006"/>
      <c r="H350" s="1006"/>
      <c r="I350" s="1006"/>
      <c r="J350" s="1006"/>
      <c r="K350" s="1006"/>
      <c r="L350" s="1006"/>
      <c r="M350" s="1006"/>
      <c r="N350" s="1006"/>
    </row>
    <row r="351" spans="1:14" ht="31.5" x14ac:dyDescent="0.25">
      <c r="A351" s="903" t="s">
        <v>1568</v>
      </c>
      <c r="B351" s="1006" t="s">
        <v>1569</v>
      </c>
      <c r="C351" s="899" t="s">
        <v>647</v>
      </c>
      <c r="D351" s="899" t="s">
        <v>1510</v>
      </c>
      <c r="E351" s="899" t="s">
        <v>1510</v>
      </c>
      <c r="F351" s="899" t="s">
        <v>1510</v>
      </c>
      <c r="G351" s="899" t="s">
        <v>1510</v>
      </c>
      <c r="H351" s="899" t="s">
        <v>1510</v>
      </c>
      <c r="I351" s="899" t="s">
        <v>1510</v>
      </c>
      <c r="J351" s="899" t="s">
        <v>1510</v>
      </c>
      <c r="K351" s="899" t="s">
        <v>1510</v>
      </c>
      <c r="L351" s="899" t="s">
        <v>1510</v>
      </c>
      <c r="M351" s="899" t="s">
        <v>1510</v>
      </c>
      <c r="N351" s="899" t="s">
        <v>1510</v>
      </c>
    </row>
    <row r="352" spans="1:14" ht="47.25" outlineLevel="1" x14ac:dyDescent="0.25">
      <c r="A352" s="901" t="s">
        <v>1570</v>
      </c>
      <c r="B352" s="902" t="s">
        <v>1571</v>
      </c>
      <c r="C352" s="899" t="s">
        <v>1522</v>
      </c>
      <c r="D352" s="1006"/>
      <c r="E352" s="1006"/>
      <c r="F352" s="1006"/>
      <c r="G352" s="1006"/>
      <c r="H352" s="1006"/>
      <c r="I352" s="1006"/>
      <c r="J352" s="1006"/>
      <c r="K352" s="1006"/>
      <c r="L352" s="1006"/>
      <c r="M352" s="1006"/>
      <c r="N352" s="1006"/>
    </row>
    <row r="353" spans="1:14" ht="31.5" outlineLevel="1" x14ac:dyDescent="0.25">
      <c r="A353" s="901" t="s">
        <v>1572</v>
      </c>
      <c r="B353" s="902" t="s">
        <v>1573</v>
      </c>
      <c r="C353" s="899" t="s">
        <v>1515</v>
      </c>
      <c r="D353" s="1006"/>
      <c r="E353" s="1006"/>
      <c r="F353" s="1006"/>
      <c r="G353" s="1006"/>
      <c r="H353" s="1006"/>
      <c r="I353" s="1006"/>
      <c r="J353" s="1006"/>
      <c r="K353" s="1006"/>
      <c r="L353" s="1006"/>
      <c r="M353" s="1006"/>
      <c r="N353" s="1006"/>
    </row>
    <row r="354" spans="1:14" ht="110.25" outlineLevel="1" x14ac:dyDescent="0.25">
      <c r="A354" s="901" t="s">
        <v>1574</v>
      </c>
      <c r="B354" s="902" t="s">
        <v>1575</v>
      </c>
      <c r="C354" s="899" t="s">
        <v>1097</v>
      </c>
      <c r="D354" s="1006"/>
      <c r="E354" s="1006"/>
      <c r="F354" s="1006"/>
      <c r="G354" s="1006"/>
      <c r="H354" s="1006"/>
      <c r="I354" s="1006"/>
      <c r="J354" s="1006"/>
      <c r="K354" s="1006"/>
      <c r="L354" s="1006"/>
      <c r="M354" s="1006"/>
      <c r="N354" s="1006"/>
    </row>
    <row r="355" spans="1:14" ht="78.75" outlineLevel="1" x14ac:dyDescent="0.25">
      <c r="A355" s="901" t="s">
        <v>1576</v>
      </c>
      <c r="B355" s="902" t="s">
        <v>1577</v>
      </c>
      <c r="C355" s="899" t="s">
        <v>1097</v>
      </c>
      <c r="D355" s="1006"/>
      <c r="E355" s="1006"/>
      <c r="F355" s="1006"/>
      <c r="G355" s="1006"/>
      <c r="H355" s="1006"/>
      <c r="I355" s="1006"/>
      <c r="J355" s="1006"/>
      <c r="K355" s="1006"/>
      <c r="L355" s="1006"/>
      <c r="M355" s="1006"/>
      <c r="N355" s="1006"/>
    </row>
    <row r="356" spans="1:14" ht="47.25" x14ac:dyDescent="0.25">
      <c r="A356" s="903" t="s">
        <v>1578</v>
      </c>
      <c r="B356" s="1006" t="s">
        <v>1579</v>
      </c>
      <c r="C356" s="899" t="s">
        <v>647</v>
      </c>
      <c r="D356" s="899" t="s">
        <v>1510</v>
      </c>
      <c r="E356" s="899" t="s">
        <v>1510</v>
      </c>
      <c r="F356" s="899" t="s">
        <v>1510</v>
      </c>
      <c r="G356" s="899" t="s">
        <v>1510</v>
      </c>
      <c r="H356" s="899" t="s">
        <v>1510</v>
      </c>
      <c r="I356" s="899" t="s">
        <v>1510</v>
      </c>
      <c r="J356" s="899" t="s">
        <v>1510</v>
      </c>
      <c r="K356" s="899" t="s">
        <v>1510</v>
      </c>
      <c r="L356" s="899" t="s">
        <v>1510</v>
      </c>
      <c r="M356" s="899" t="s">
        <v>1510</v>
      </c>
      <c r="N356" s="899" t="s">
        <v>1510</v>
      </c>
    </row>
    <row r="357" spans="1:14" ht="47.25" outlineLevel="1" x14ac:dyDescent="0.25">
      <c r="A357" s="901" t="s">
        <v>1580</v>
      </c>
      <c r="B357" s="902" t="s">
        <v>1581</v>
      </c>
      <c r="C357" s="899" t="s">
        <v>342</v>
      </c>
      <c r="D357" s="1006"/>
      <c r="E357" s="1006"/>
      <c r="F357" s="1006"/>
      <c r="G357" s="1006"/>
      <c r="H357" s="1006"/>
      <c r="I357" s="1006"/>
      <c r="J357" s="1006"/>
      <c r="K357" s="1006"/>
      <c r="L357" s="1006"/>
      <c r="M357" s="1006"/>
      <c r="N357" s="1006"/>
    </row>
    <row r="358" spans="1:14" ht="141.75" outlineLevel="1" x14ac:dyDescent="0.25">
      <c r="A358" s="901" t="s">
        <v>1582</v>
      </c>
      <c r="B358" s="900" t="s">
        <v>1583</v>
      </c>
      <c r="C358" s="899" t="s">
        <v>342</v>
      </c>
      <c r="D358" s="1006"/>
      <c r="E358" s="1006"/>
      <c r="F358" s="1006"/>
      <c r="G358" s="1006"/>
      <c r="H358" s="1006"/>
      <c r="I358" s="1006"/>
      <c r="J358" s="1006"/>
      <c r="K358" s="1006"/>
      <c r="L358" s="1006"/>
      <c r="M358" s="1006"/>
      <c r="N358" s="1006"/>
    </row>
    <row r="359" spans="1:14" ht="141.75" outlineLevel="1" x14ac:dyDescent="0.25">
      <c r="A359" s="901" t="s">
        <v>1584</v>
      </c>
      <c r="B359" s="900" t="s">
        <v>1585</v>
      </c>
      <c r="C359" s="899" t="s">
        <v>342</v>
      </c>
      <c r="D359" s="1006"/>
      <c r="E359" s="1006"/>
      <c r="F359" s="1006"/>
      <c r="G359" s="1006"/>
      <c r="H359" s="1006"/>
      <c r="I359" s="1006"/>
      <c r="J359" s="1006"/>
      <c r="K359" s="1006"/>
      <c r="L359" s="1006"/>
      <c r="M359" s="1006"/>
      <c r="N359" s="1006"/>
    </row>
    <row r="360" spans="1:14" ht="63" outlineLevel="1" x14ac:dyDescent="0.25">
      <c r="A360" s="901" t="s">
        <v>1586</v>
      </c>
      <c r="B360" s="900" t="s">
        <v>1587</v>
      </c>
      <c r="C360" s="899" t="s">
        <v>342</v>
      </c>
      <c r="D360" s="1006"/>
      <c r="E360" s="1006"/>
      <c r="F360" s="1006"/>
      <c r="G360" s="1006"/>
      <c r="H360" s="1006"/>
      <c r="I360" s="1006"/>
      <c r="J360" s="1006"/>
      <c r="K360" s="1006"/>
      <c r="L360" s="1006"/>
      <c r="M360" s="1006"/>
      <c r="N360" s="1006"/>
    </row>
    <row r="361" spans="1:14" ht="47.25" outlineLevel="1" x14ac:dyDescent="0.25">
      <c r="A361" s="901" t="s">
        <v>1588</v>
      </c>
      <c r="B361" s="902" t="s">
        <v>1589</v>
      </c>
      <c r="C361" s="899" t="s">
        <v>1522</v>
      </c>
      <c r="D361" s="1006"/>
      <c r="E361" s="1006"/>
      <c r="F361" s="1006"/>
      <c r="G361" s="1006"/>
      <c r="H361" s="1006"/>
      <c r="I361" s="1006"/>
      <c r="J361" s="1006"/>
      <c r="K361" s="1006"/>
      <c r="L361" s="1006"/>
      <c r="M361" s="1006"/>
      <c r="N361" s="1006"/>
    </row>
    <row r="362" spans="1:14" ht="110.25" outlineLevel="1" x14ac:dyDescent="0.25">
      <c r="A362" s="901" t="s">
        <v>1590</v>
      </c>
      <c r="B362" s="900" t="s">
        <v>1591</v>
      </c>
      <c r="C362" s="899" t="s">
        <v>1522</v>
      </c>
      <c r="D362" s="1006"/>
      <c r="E362" s="1006"/>
      <c r="F362" s="1006"/>
      <c r="G362" s="1006"/>
      <c r="H362" s="1006"/>
      <c r="I362" s="1006"/>
      <c r="J362" s="1006"/>
      <c r="K362" s="1006"/>
      <c r="L362" s="1006"/>
      <c r="M362" s="1006"/>
      <c r="N362" s="1006"/>
    </row>
    <row r="363" spans="1:14" ht="47.25" outlineLevel="1" x14ac:dyDescent="0.25">
      <c r="A363" s="901" t="s">
        <v>1592</v>
      </c>
      <c r="B363" s="900" t="s">
        <v>1593</v>
      </c>
      <c r="C363" s="899" t="s">
        <v>1522</v>
      </c>
      <c r="D363" s="1006"/>
      <c r="E363" s="1006"/>
      <c r="F363" s="1006"/>
      <c r="G363" s="1006"/>
      <c r="H363" s="1006"/>
      <c r="I363" s="1006"/>
      <c r="J363" s="1006"/>
      <c r="K363" s="1006"/>
      <c r="L363" s="1006"/>
      <c r="M363" s="1006"/>
      <c r="N363" s="1006"/>
    </row>
    <row r="364" spans="1:14" ht="63" outlineLevel="1" x14ac:dyDescent="0.25">
      <c r="A364" s="901" t="s">
        <v>1594</v>
      </c>
      <c r="B364" s="902" t="s">
        <v>1595</v>
      </c>
      <c r="C364" s="899" t="s">
        <v>1097</v>
      </c>
      <c r="D364" s="1006"/>
      <c r="E364" s="1006"/>
      <c r="F364" s="1006"/>
      <c r="G364" s="1006"/>
      <c r="H364" s="1006"/>
      <c r="I364" s="1006"/>
      <c r="J364" s="1006"/>
      <c r="K364" s="1006"/>
      <c r="L364" s="1006"/>
      <c r="M364" s="1006"/>
      <c r="N364" s="1006"/>
    </row>
    <row r="365" spans="1:14" ht="47.25" outlineLevel="1" x14ac:dyDescent="0.25">
      <c r="A365" s="901" t="s">
        <v>1596</v>
      </c>
      <c r="B365" s="900" t="s">
        <v>1111</v>
      </c>
      <c r="C365" s="899" t="s">
        <v>1097</v>
      </c>
      <c r="D365" s="1006"/>
      <c r="E365" s="1006"/>
      <c r="F365" s="1006"/>
      <c r="G365" s="1006"/>
      <c r="H365" s="1006"/>
      <c r="I365" s="1006"/>
      <c r="J365" s="1006"/>
      <c r="K365" s="1006"/>
      <c r="L365" s="1006"/>
      <c r="M365" s="1006"/>
      <c r="N365" s="1006"/>
    </row>
    <row r="366" spans="1:14" ht="31.5" outlineLevel="1" x14ac:dyDescent="0.25">
      <c r="A366" s="901" t="s">
        <v>1597</v>
      </c>
      <c r="B366" s="900" t="s">
        <v>1113</v>
      </c>
      <c r="C366" s="899" t="s">
        <v>1097</v>
      </c>
      <c r="D366" s="1006"/>
      <c r="E366" s="1006"/>
      <c r="F366" s="1006"/>
      <c r="G366" s="1006"/>
      <c r="H366" s="1006"/>
      <c r="I366" s="1006"/>
      <c r="J366" s="1006"/>
      <c r="K366" s="1006"/>
      <c r="L366" s="1006"/>
      <c r="M366" s="1006"/>
      <c r="N366" s="1006"/>
    </row>
    <row r="367" spans="1:14" ht="31.5" x14ac:dyDescent="0.25">
      <c r="A367" s="903" t="s">
        <v>1598</v>
      </c>
      <c r="B367" s="1006" t="s">
        <v>1599</v>
      </c>
      <c r="C367" s="899" t="s">
        <v>1600</v>
      </c>
      <c r="D367" s="957"/>
      <c r="E367" s="957"/>
      <c r="F367" s="1006"/>
      <c r="G367" s="957"/>
      <c r="H367" s="1006"/>
      <c r="I367" s="1006"/>
      <c r="J367" s="1006"/>
      <c r="K367" s="1006"/>
      <c r="L367" s="1006"/>
      <c r="M367" s="957"/>
      <c r="N367" s="1006"/>
    </row>
    <row r="369" ht="51" customHeight="1" x14ac:dyDescent="0.25"/>
    <row r="372" ht="76.5" customHeight="1" x14ac:dyDescent="0.25"/>
  </sheetData>
  <autoFilter ref="A21:O367" xr:uid="{18A44F01-BF82-480E-8448-CF2F9FC8392E}"/>
  <mergeCells count="24">
    <mergeCell ref="A22:N22"/>
    <mergeCell ref="A166:N166"/>
    <mergeCell ref="A318:N318"/>
    <mergeCell ref="A16:N16"/>
    <mergeCell ref="A18:N18"/>
    <mergeCell ref="A19:A20"/>
    <mergeCell ref="B19:B20"/>
    <mergeCell ref="C19:C20"/>
    <mergeCell ref="G19:H19"/>
    <mergeCell ref="I19:J19"/>
    <mergeCell ref="K19:L19"/>
    <mergeCell ref="M19:N19"/>
    <mergeCell ref="A9:N9"/>
    <mergeCell ref="A10:N10"/>
    <mergeCell ref="A11:N11"/>
    <mergeCell ref="A13:N13"/>
    <mergeCell ref="A14:N14"/>
    <mergeCell ref="A15:N15"/>
    <mergeCell ref="L1:N1"/>
    <mergeCell ref="L2:N2"/>
    <mergeCell ref="L3:N3"/>
    <mergeCell ref="A5:N5"/>
    <mergeCell ref="A7:N7"/>
    <mergeCell ref="A8:N8"/>
  </mergeCells>
  <pageMargins left="0.55000000000000004" right="0.19" top="0.26" bottom="0.25" header="0.17" footer="0.16"/>
  <pageSetup paperSize="9" scale="45"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44A68-2EBE-456E-8896-D2AC82582D52}">
  <dimension ref="A1:P87"/>
  <sheetViews>
    <sheetView topLeftCell="A2" zoomScale="80" zoomScaleNormal="80" workbookViewId="0">
      <pane ySplit="3" topLeftCell="A29" activePane="bottomLeft" state="frozen"/>
      <selection activeCell="A2" sqref="A2"/>
      <selection pane="bottomLeft" activeCell="A8" sqref="A8"/>
    </sheetView>
  </sheetViews>
  <sheetFormatPr defaultRowHeight="15.75" x14ac:dyDescent="0.25"/>
  <cols>
    <col min="1" max="1" width="13.85546875" style="897" customWidth="1"/>
    <col min="2" max="2" width="38" style="897" customWidth="1"/>
    <col min="3" max="3" width="13.140625" style="897" customWidth="1"/>
    <col min="4" max="4" width="13.5703125" style="897" bestFit="1" customWidth="1"/>
    <col min="5" max="6" width="13.140625" style="897" bestFit="1" customWidth="1"/>
    <col min="7" max="7" width="14.85546875" style="897" customWidth="1"/>
    <col min="8" max="8" width="18.5703125" style="897" customWidth="1"/>
    <col min="9" max="9" width="17.42578125" style="897" customWidth="1"/>
    <col min="10" max="10" width="16.7109375" style="897" customWidth="1"/>
    <col min="11" max="11" width="14.28515625" style="897" customWidth="1"/>
    <col min="12" max="12" width="18.140625" style="897" customWidth="1"/>
    <col min="13" max="13" width="15.140625" style="897" customWidth="1"/>
    <col min="14" max="14" width="17.7109375" style="897" customWidth="1"/>
    <col min="15" max="15" width="9.140625" style="897"/>
    <col min="16" max="16" width="9.140625" style="896"/>
  </cols>
  <sheetData>
    <row r="1" spans="1:14" x14ac:dyDescent="0.25">
      <c r="A1" s="1393" t="s">
        <v>1675</v>
      </c>
      <c r="B1" s="1393"/>
      <c r="C1" s="1393"/>
      <c r="D1" s="1393"/>
      <c r="E1" s="1393"/>
      <c r="F1" s="1393"/>
      <c r="G1" s="1393"/>
      <c r="H1" s="1393"/>
      <c r="I1" s="1393"/>
      <c r="J1" s="1393"/>
      <c r="K1" s="1393"/>
      <c r="L1" s="1393"/>
      <c r="M1" s="1393"/>
      <c r="N1" s="1393"/>
    </row>
    <row r="2" spans="1:14" ht="31.5" customHeight="1" x14ac:dyDescent="0.25">
      <c r="A2" s="1394" t="s">
        <v>1674</v>
      </c>
      <c r="B2" s="1393" t="s">
        <v>1086</v>
      </c>
      <c r="C2" s="1393" t="s">
        <v>1087</v>
      </c>
      <c r="D2" s="1007" t="s">
        <v>1088</v>
      </c>
      <c r="E2" s="1007" t="s">
        <v>1089</v>
      </c>
      <c r="F2" s="1007" t="s">
        <v>1090</v>
      </c>
      <c r="G2" s="1393" t="s">
        <v>297</v>
      </c>
      <c r="H2" s="1393"/>
      <c r="I2" s="1393" t="s">
        <v>298</v>
      </c>
      <c r="J2" s="1393"/>
      <c r="K2" s="1393" t="s">
        <v>299</v>
      </c>
      <c r="L2" s="1393"/>
      <c r="M2" s="1393" t="s">
        <v>334</v>
      </c>
      <c r="N2" s="1393"/>
    </row>
    <row r="3" spans="1:14" ht="78.75" x14ac:dyDescent="0.25">
      <c r="A3" s="1394"/>
      <c r="B3" s="1393"/>
      <c r="C3" s="1393"/>
      <c r="D3" s="1007" t="s">
        <v>210</v>
      </c>
      <c r="E3" s="1007" t="s">
        <v>210</v>
      </c>
      <c r="F3" s="1007" t="s">
        <v>210</v>
      </c>
      <c r="G3" s="1007" t="s">
        <v>1092</v>
      </c>
      <c r="H3" s="1007" t="s">
        <v>210</v>
      </c>
      <c r="I3" s="1007" t="s">
        <v>1092</v>
      </c>
      <c r="J3" s="1007" t="s">
        <v>43</v>
      </c>
      <c r="K3" s="1007" t="s">
        <v>1092</v>
      </c>
      <c r="L3" s="1007" t="s">
        <v>43</v>
      </c>
      <c r="M3" s="1007" t="s">
        <v>1092</v>
      </c>
      <c r="N3" s="1007" t="s">
        <v>43</v>
      </c>
    </row>
    <row r="4" spans="1:14" x14ac:dyDescent="0.25">
      <c r="A4" s="1008">
        <v>1</v>
      </c>
      <c r="B4" s="1007">
        <v>2</v>
      </c>
      <c r="C4" s="1007">
        <v>3</v>
      </c>
      <c r="D4" s="1007">
        <v>4</v>
      </c>
      <c r="E4" s="1007">
        <v>5</v>
      </c>
      <c r="F4" s="1007">
        <v>6</v>
      </c>
      <c r="G4" s="1007">
        <v>7</v>
      </c>
      <c r="H4" s="1007">
        <v>8</v>
      </c>
      <c r="I4" s="1007">
        <v>9</v>
      </c>
      <c r="J4" s="1007">
        <v>10</v>
      </c>
      <c r="K4" s="1007">
        <v>11</v>
      </c>
      <c r="L4" s="1007">
        <v>12</v>
      </c>
      <c r="M4" s="1007">
        <v>13</v>
      </c>
      <c r="N4" s="1007">
        <v>14</v>
      </c>
    </row>
    <row r="5" spans="1:14" ht="31.5" customHeight="1" x14ac:dyDescent="0.25">
      <c r="A5" s="1392" t="s">
        <v>1673</v>
      </c>
      <c r="B5" s="1392"/>
      <c r="C5" s="899" t="s">
        <v>1097</v>
      </c>
      <c r="D5" s="907">
        <f t="shared" ref="D5:L5" si="0">D6</f>
        <v>26.647181880000002</v>
      </c>
      <c r="E5" s="907">
        <f t="shared" si="0"/>
        <v>50.462192250000001</v>
      </c>
      <c r="F5" s="907">
        <f t="shared" si="0"/>
        <v>46.003076</v>
      </c>
      <c r="G5" s="907">
        <f t="shared" si="0"/>
        <v>89.386200000000002</v>
      </c>
      <c r="H5" s="907">
        <f t="shared" si="0"/>
        <v>104.786</v>
      </c>
      <c r="I5" s="907">
        <f t="shared" si="0"/>
        <v>214.08800000000002</v>
      </c>
      <c r="J5" s="907">
        <f t="shared" si="0"/>
        <v>221.0351</v>
      </c>
      <c r="K5" s="907">
        <f t="shared" si="0"/>
        <v>154.346</v>
      </c>
      <c r="L5" s="907">
        <f t="shared" si="0"/>
        <v>134.80099999999999</v>
      </c>
      <c r="M5" s="907"/>
      <c r="N5" s="907"/>
    </row>
    <row r="6" spans="1:14" ht="31.5" x14ac:dyDescent="0.25">
      <c r="A6" s="903" t="s">
        <v>1095</v>
      </c>
      <c r="B6" s="1006" t="s">
        <v>1672</v>
      </c>
      <c r="C6" s="899" t="s">
        <v>1097</v>
      </c>
      <c r="D6" s="907">
        <f>D7+D31+D46</f>
        <v>26.647181880000002</v>
      </c>
      <c r="E6" s="907">
        <f t="shared" ref="E6:F6" si="1">E7+E31+E46</f>
        <v>50.462192250000001</v>
      </c>
      <c r="F6" s="907">
        <f t="shared" si="1"/>
        <v>46.003076</v>
      </c>
      <c r="G6" s="907">
        <f>G7+G31</f>
        <v>89.386200000000002</v>
      </c>
      <c r="H6" s="907">
        <f t="shared" ref="H6:L6" si="2">H7+H31</f>
        <v>104.786</v>
      </c>
      <c r="I6" s="907">
        <f t="shared" si="2"/>
        <v>214.08800000000002</v>
      </c>
      <c r="J6" s="907">
        <f t="shared" si="2"/>
        <v>221.0351</v>
      </c>
      <c r="K6" s="907">
        <f t="shared" si="2"/>
        <v>154.346</v>
      </c>
      <c r="L6" s="907">
        <f t="shared" si="2"/>
        <v>134.80099999999999</v>
      </c>
      <c r="M6" s="907"/>
      <c r="N6" s="907"/>
    </row>
    <row r="7" spans="1:14" ht="31.5" x14ac:dyDescent="0.25">
      <c r="A7" s="901" t="s">
        <v>108</v>
      </c>
      <c r="B7" s="902" t="s">
        <v>1671</v>
      </c>
      <c r="C7" s="899" t="s">
        <v>1097</v>
      </c>
      <c r="D7" s="898"/>
      <c r="E7" s="898"/>
      <c r="F7" s="898"/>
      <c r="G7" s="898"/>
      <c r="H7" s="898"/>
      <c r="I7" s="898"/>
      <c r="J7" s="898"/>
      <c r="K7" s="898"/>
      <c r="L7" s="898"/>
      <c r="M7" s="898"/>
      <c r="N7" s="898"/>
    </row>
    <row r="8" spans="1:14" ht="63" x14ac:dyDescent="0.25">
      <c r="A8" s="901" t="s">
        <v>110</v>
      </c>
      <c r="B8" s="900" t="s">
        <v>1670</v>
      </c>
      <c r="C8" s="899" t="s">
        <v>1097</v>
      </c>
      <c r="D8" s="898"/>
      <c r="E8" s="898"/>
      <c r="F8" s="898"/>
      <c r="G8" s="898"/>
      <c r="H8" s="898"/>
      <c r="I8" s="898"/>
      <c r="J8" s="898"/>
      <c r="K8" s="898"/>
      <c r="L8" s="898"/>
      <c r="M8" s="898"/>
      <c r="N8" s="898"/>
    </row>
    <row r="9" spans="1:14" ht="47.25" x14ac:dyDescent="0.25">
      <c r="A9" s="903" t="s">
        <v>112</v>
      </c>
      <c r="B9" s="905" t="s">
        <v>1669</v>
      </c>
      <c r="C9" s="899" t="s">
        <v>1097</v>
      </c>
      <c r="D9" s="898"/>
      <c r="E9" s="898"/>
      <c r="F9" s="898"/>
      <c r="G9" s="898"/>
      <c r="H9" s="898"/>
      <c r="I9" s="898"/>
      <c r="J9" s="898"/>
      <c r="K9" s="898"/>
      <c r="L9" s="898"/>
      <c r="M9" s="898"/>
      <c r="N9" s="898"/>
    </row>
    <row r="10" spans="1:14" ht="78.75" x14ac:dyDescent="0.25">
      <c r="A10" s="903" t="s">
        <v>1668</v>
      </c>
      <c r="B10" s="906" t="s">
        <v>1099</v>
      </c>
      <c r="C10" s="899" t="s">
        <v>1097</v>
      </c>
      <c r="D10" s="898"/>
      <c r="E10" s="898"/>
      <c r="F10" s="898"/>
      <c r="G10" s="898"/>
      <c r="H10" s="898"/>
      <c r="I10" s="898"/>
      <c r="J10" s="898"/>
      <c r="K10" s="898"/>
      <c r="L10" s="898"/>
      <c r="M10" s="898"/>
      <c r="N10" s="898"/>
    </row>
    <row r="11" spans="1:14" ht="78.75" x14ac:dyDescent="0.25">
      <c r="A11" s="903" t="s">
        <v>1667</v>
      </c>
      <c r="B11" s="906" t="s">
        <v>1100</v>
      </c>
      <c r="C11" s="899" t="s">
        <v>1097</v>
      </c>
      <c r="D11" s="898"/>
      <c r="E11" s="898"/>
      <c r="F11" s="898"/>
      <c r="G11" s="898"/>
      <c r="H11" s="898"/>
      <c r="I11" s="898"/>
      <c r="J11" s="898"/>
      <c r="K11" s="898"/>
      <c r="L11" s="898"/>
      <c r="M11" s="898"/>
      <c r="N11" s="898"/>
    </row>
    <row r="12" spans="1:14" ht="78.75" x14ac:dyDescent="0.25">
      <c r="A12" s="903" t="s">
        <v>1666</v>
      </c>
      <c r="B12" s="906" t="s">
        <v>1101</v>
      </c>
      <c r="C12" s="899" t="s">
        <v>1097</v>
      </c>
      <c r="D12" s="898"/>
      <c r="E12" s="898"/>
      <c r="F12" s="898"/>
      <c r="G12" s="898"/>
      <c r="H12" s="898"/>
      <c r="I12" s="898"/>
      <c r="J12" s="898"/>
      <c r="K12" s="898"/>
      <c r="L12" s="898"/>
      <c r="M12" s="898"/>
      <c r="N12" s="898"/>
    </row>
    <row r="13" spans="1:14" ht="47.25" x14ac:dyDescent="0.25">
      <c r="A13" s="903" t="s">
        <v>114</v>
      </c>
      <c r="B13" s="905" t="s">
        <v>1665</v>
      </c>
      <c r="C13" s="899" t="s">
        <v>1097</v>
      </c>
      <c r="D13" s="898"/>
      <c r="E13" s="898"/>
      <c r="F13" s="898"/>
      <c r="G13" s="898"/>
      <c r="H13" s="898"/>
      <c r="I13" s="898"/>
      <c r="J13" s="898"/>
      <c r="K13" s="898"/>
      <c r="L13" s="898"/>
      <c r="M13" s="898"/>
      <c r="N13" s="898"/>
    </row>
    <row r="14" spans="1:14" ht="31.5" x14ac:dyDescent="0.25">
      <c r="A14" s="903" t="s">
        <v>116</v>
      </c>
      <c r="B14" s="905" t="s">
        <v>1664</v>
      </c>
      <c r="C14" s="899" t="s">
        <v>1097</v>
      </c>
      <c r="D14" s="898"/>
      <c r="E14" s="898"/>
      <c r="F14" s="898"/>
      <c r="G14" s="898"/>
      <c r="H14" s="898"/>
      <c r="I14" s="898"/>
      <c r="J14" s="898"/>
      <c r="K14" s="898"/>
      <c r="L14" s="898"/>
      <c r="M14" s="898"/>
      <c r="N14" s="898"/>
    </row>
    <row r="15" spans="1:14" ht="47.25" x14ac:dyDescent="0.25">
      <c r="A15" s="903" t="s">
        <v>873</v>
      </c>
      <c r="B15" s="905" t="s">
        <v>1663</v>
      </c>
      <c r="C15" s="899" t="s">
        <v>1097</v>
      </c>
      <c r="D15" s="898"/>
      <c r="E15" s="898"/>
      <c r="F15" s="898"/>
      <c r="G15" s="898"/>
      <c r="H15" s="898"/>
      <c r="I15" s="898"/>
      <c r="J15" s="898"/>
      <c r="K15" s="898"/>
      <c r="L15" s="898"/>
      <c r="M15" s="898"/>
      <c r="N15" s="898"/>
    </row>
    <row r="16" spans="1:14" ht="31.5" x14ac:dyDescent="0.25">
      <c r="A16" s="903" t="s">
        <v>1662</v>
      </c>
      <c r="B16" s="905" t="s">
        <v>1661</v>
      </c>
      <c r="C16" s="899" t="s">
        <v>1097</v>
      </c>
      <c r="D16" s="898"/>
      <c r="E16" s="898"/>
      <c r="F16" s="898"/>
      <c r="G16" s="898"/>
      <c r="H16" s="898"/>
      <c r="I16" s="898"/>
      <c r="J16" s="898"/>
      <c r="K16" s="898"/>
      <c r="L16" s="898"/>
      <c r="M16" s="898"/>
      <c r="N16" s="898"/>
    </row>
    <row r="17" spans="1:14" ht="78.75" x14ac:dyDescent="0.25">
      <c r="A17" s="903" t="s">
        <v>1660</v>
      </c>
      <c r="B17" s="906" t="s">
        <v>1659</v>
      </c>
      <c r="C17" s="899" t="s">
        <v>1097</v>
      </c>
      <c r="D17" s="898"/>
      <c r="E17" s="898"/>
      <c r="F17" s="898"/>
      <c r="G17" s="898"/>
      <c r="H17" s="898"/>
      <c r="I17" s="898"/>
      <c r="J17" s="898"/>
      <c r="K17" s="898"/>
      <c r="L17" s="898"/>
      <c r="M17" s="898"/>
      <c r="N17" s="898"/>
    </row>
    <row r="18" spans="1:14" ht="47.25" x14ac:dyDescent="0.25">
      <c r="A18" s="903" t="s">
        <v>1658</v>
      </c>
      <c r="B18" s="908" t="s">
        <v>1654</v>
      </c>
      <c r="C18" s="899" t="s">
        <v>1097</v>
      </c>
      <c r="D18" s="898"/>
      <c r="E18" s="898"/>
      <c r="F18" s="898"/>
      <c r="G18" s="898"/>
      <c r="H18" s="898"/>
      <c r="I18" s="898"/>
      <c r="J18" s="898"/>
      <c r="K18" s="898"/>
      <c r="L18" s="898"/>
      <c r="M18" s="898"/>
      <c r="N18" s="898"/>
    </row>
    <row r="19" spans="1:14" ht="47.25" x14ac:dyDescent="0.25">
      <c r="A19" s="903" t="s">
        <v>1657</v>
      </c>
      <c r="B19" s="906" t="s">
        <v>1656</v>
      </c>
      <c r="C19" s="899" t="s">
        <v>1097</v>
      </c>
      <c r="D19" s="898"/>
      <c r="E19" s="898"/>
      <c r="F19" s="898"/>
      <c r="G19" s="898"/>
      <c r="H19" s="898"/>
      <c r="I19" s="898"/>
      <c r="J19" s="898"/>
      <c r="K19" s="898"/>
      <c r="L19" s="898"/>
      <c r="M19" s="898"/>
      <c r="N19" s="898"/>
    </row>
    <row r="20" spans="1:14" ht="47.25" x14ac:dyDescent="0.25">
      <c r="A20" s="903" t="s">
        <v>1655</v>
      </c>
      <c r="B20" s="908" t="s">
        <v>1654</v>
      </c>
      <c r="C20" s="899" t="s">
        <v>1097</v>
      </c>
      <c r="D20" s="898"/>
      <c r="E20" s="898"/>
      <c r="F20" s="898"/>
      <c r="G20" s="898"/>
      <c r="H20" s="898"/>
      <c r="I20" s="898"/>
      <c r="J20" s="898"/>
      <c r="K20" s="898"/>
      <c r="L20" s="898"/>
      <c r="M20" s="898"/>
      <c r="N20" s="898"/>
    </row>
    <row r="21" spans="1:14" ht="31.5" x14ac:dyDescent="0.25">
      <c r="A21" s="903" t="s">
        <v>1653</v>
      </c>
      <c r="B21" s="905" t="s">
        <v>1652</v>
      </c>
      <c r="C21" s="899" t="s">
        <v>1097</v>
      </c>
      <c r="D21" s="898"/>
      <c r="E21" s="898"/>
      <c r="F21" s="898"/>
      <c r="G21" s="898"/>
      <c r="H21" s="898"/>
      <c r="I21" s="898"/>
      <c r="J21" s="898"/>
      <c r="K21" s="898"/>
      <c r="L21" s="898"/>
      <c r="M21" s="898"/>
      <c r="N21" s="898"/>
    </row>
    <row r="22" spans="1:14" ht="31.5" x14ac:dyDescent="0.25">
      <c r="A22" s="903" t="s">
        <v>1651</v>
      </c>
      <c r="B22" s="905" t="s">
        <v>1438</v>
      </c>
      <c r="C22" s="899" t="s">
        <v>1097</v>
      </c>
      <c r="D22" s="898"/>
      <c r="E22" s="898"/>
      <c r="F22" s="898"/>
      <c r="G22" s="898"/>
      <c r="H22" s="898"/>
      <c r="I22" s="898"/>
      <c r="J22" s="898"/>
      <c r="K22" s="898"/>
      <c r="L22" s="898"/>
      <c r="M22" s="898"/>
      <c r="N22" s="898"/>
    </row>
    <row r="23" spans="1:14" ht="78.75" x14ac:dyDescent="0.25">
      <c r="A23" s="903" t="s">
        <v>1650</v>
      </c>
      <c r="B23" s="905" t="s">
        <v>1649</v>
      </c>
      <c r="C23" s="899" t="s">
        <v>1097</v>
      </c>
      <c r="D23" s="898"/>
      <c r="E23" s="898"/>
      <c r="F23" s="898"/>
      <c r="G23" s="898"/>
      <c r="H23" s="898"/>
      <c r="I23" s="898"/>
      <c r="J23" s="898"/>
      <c r="K23" s="898"/>
      <c r="L23" s="898"/>
      <c r="M23" s="898"/>
      <c r="N23" s="898"/>
    </row>
    <row r="24" spans="1:14" ht="47.25" x14ac:dyDescent="0.25">
      <c r="A24" s="903" t="s">
        <v>1648</v>
      </c>
      <c r="B24" s="906" t="s">
        <v>1111</v>
      </c>
      <c r="C24" s="899" t="s">
        <v>1097</v>
      </c>
      <c r="D24" s="898"/>
      <c r="E24" s="898"/>
      <c r="F24" s="898"/>
      <c r="G24" s="898"/>
      <c r="H24" s="898"/>
      <c r="I24" s="898"/>
      <c r="J24" s="898"/>
      <c r="K24" s="898"/>
      <c r="L24" s="898"/>
      <c r="M24" s="898"/>
      <c r="N24" s="898"/>
    </row>
    <row r="25" spans="1:14" ht="31.5" x14ac:dyDescent="0.25">
      <c r="A25" s="903" t="s">
        <v>1647</v>
      </c>
      <c r="B25" s="906" t="s">
        <v>1113</v>
      </c>
      <c r="C25" s="899" t="s">
        <v>1097</v>
      </c>
      <c r="D25" s="898"/>
      <c r="E25" s="898"/>
      <c r="F25" s="898"/>
      <c r="G25" s="898"/>
      <c r="H25" s="898"/>
      <c r="I25" s="898"/>
      <c r="J25" s="898"/>
      <c r="K25" s="898"/>
      <c r="L25" s="898"/>
      <c r="M25" s="898"/>
      <c r="N25" s="898"/>
    </row>
    <row r="26" spans="1:14" ht="63" x14ac:dyDescent="0.25">
      <c r="A26" s="901" t="s">
        <v>118</v>
      </c>
      <c r="B26" s="900" t="s">
        <v>1646</v>
      </c>
      <c r="C26" s="899" t="s">
        <v>1097</v>
      </c>
      <c r="D26" s="898"/>
      <c r="E26" s="898"/>
      <c r="F26" s="898"/>
      <c r="G26" s="898"/>
      <c r="H26" s="898"/>
      <c r="I26" s="898"/>
      <c r="J26" s="898"/>
      <c r="K26" s="898"/>
      <c r="L26" s="898"/>
      <c r="M26" s="898"/>
      <c r="N26" s="898"/>
    </row>
    <row r="27" spans="1:14" ht="78.75" x14ac:dyDescent="0.25">
      <c r="A27" s="903" t="s">
        <v>120</v>
      </c>
      <c r="B27" s="905" t="s">
        <v>1099</v>
      </c>
      <c r="C27" s="899" t="s">
        <v>1097</v>
      </c>
      <c r="D27" s="898"/>
      <c r="E27" s="898"/>
      <c r="F27" s="898"/>
      <c r="G27" s="898"/>
      <c r="H27" s="898"/>
      <c r="I27" s="898"/>
      <c r="J27" s="898"/>
      <c r="K27" s="898"/>
      <c r="L27" s="898"/>
      <c r="M27" s="898"/>
      <c r="N27" s="898"/>
    </row>
    <row r="28" spans="1:14" ht="78.75" x14ac:dyDescent="0.25">
      <c r="A28" s="903" t="s">
        <v>122</v>
      </c>
      <c r="B28" s="905" t="s">
        <v>1100</v>
      </c>
      <c r="C28" s="899" t="s">
        <v>1097</v>
      </c>
      <c r="D28" s="898"/>
      <c r="E28" s="898"/>
      <c r="F28" s="898"/>
      <c r="G28" s="898"/>
      <c r="H28" s="898"/>
      <c r="I28" s="898"/>
      <c r="J28" s="898"/>
      <c r="K28" s="898"/>
      <c r="L28" s="898"/>
      <c r="M28" s="898"/>
      <c r="N28" s="898"/>
    </row>
    <row r="29" spans="1:14" ht="78.75" x14ac:dyDescent="0.25">
      <c r="A29" s="903" t="s">
        <v>876</v>
      </c>
      <c r="B29" s="905" t="s">
        <v>1101</v>
      </c>
      <c r="C29" s="899" t="s">
        <v>1097</v>
      </c>
      <c r="D29" s="898"/>
      <c r="E29" s="898"/>
      <c r="F29" s="898"/>
      <c r="G29" s="898"/>
      <c r="H29" s="898"/>
      <c r="I29" s="898"/>
      <c r="J29" s="898"/>
      <c r="K29" s="898"/>
      <c r="L29" s="898"/>
      <c r="M29" s="898"/>
      <c r="N29" s="898"/>
    </row>
    <row r="30" spans="1:14" x14ac:dyDescent="0.25">
      <c r="A30" s="901" t="s">
        <v>124</v>
      </c>
      <c r="B30" s="900" t="s">
        <v>1645</v>
      </c>
      <c r="C30" s="899" t="s">
        <v>1097</v>
      </c>
      <c r="D30" s="898"/>
      <c r="E30" s="898"/>
      <c r="F30" s="898"/>
      <c r="G30" s="898"/>
      <c r="H30" s="898"/>
      <c r="I30" s="898"/>
      <c r="J30" s="898"/>
      <c r="K30" s="898"/>
      <c r="L30" s="898"/>
      <c r="M30" s="898"/>
      <c r="N30" s="898"/>
    </row>
    <row r="31" spans="1:14" ht="31.5" x14ac:dyDescent="0.25">
      <c r="A31" s="901" t="s">
        <v>130</v>
      </c>
      <c r="B31" s="902" t="s">
        <v>1644</v>
      </c>
      <c r="C31" s="899" t="s">
        <v>1097</v>
      </c>
      <c r="D31" s="907">
        <f>D32</f>
        <v>26.647181880000002</v>
      </c>
      <c r="E31" s="907">
        <f t="shared" ref="E31:F31" si="3">E32</f>
        <v>50.462192250000001</v>
      </c>
      <c r="F31" s="907">
        <f t="shared" si="3"/>
        <v>46.003076</v>
      </c>
      <c r="G31" s="907">
        <f>G32+G46</f>
        <v>89.386200000000002</v>
      </c>
      <c r="H31" s="907">
        <f t="shared" ref="H31:L31" si="4">H32+H46</f>
        <v>104.786</v>
      </c>
      <c r="I31" s="907">
        <f t="shared" si="4"/>
        <v>214.08800000000002</v>
      </c>
      <c r="J31" s="907">
        <f t="shared" si="4"/>
        <v>221.0351</v>
      </c>
      <c r="K31" s="907">
        <f t="shared" si="4"/>
        <v>154.346</v>
      </c>
      <c r="L31" s="907">
        <f t="shared" si="4"/>
        <v>134.80099999999999</v>
      </c>
      <c r="M31" s="907"/>
      <c r="N31" s="907"/>
    </row>
    <row r="32" spans="1:14" ht="47.25" x14ac:dyDescent="0.25">
      <c r="A32" s="901" t="s">
        <v>132</v>
      </c>
      <c r="B32" s="900" t="s">
        <v>1643</v>
      </c>
      <c r="C32" s="899" t="s">
        <v>1097</v>
      </c>
      <c r="D32" s="907">
        <f>D36+D38</f>
        <v>26.647181880000002</v>
      </c>
      <c r="E32" s="907">
        <f t="shared" ref="E32:L32" si="5">E36+E38</f>
        <v>50.462192250000001</v>
      </c>
      <c r="F32" s="907">
        <f t="shared" si="5"/>
        <v>46.003076</v>
      </c>
      <c r="G32" s="907">
        <f t="shared" si="5"/>
        <v>89.386200000000002</v>
      </c>
      <c r="H32" s="907">
        <f t="shared" si="5"/>
        <v>104.786</v>
      </c>
      <c r="I32" s="907">
        <f t="shared" si="5"/>
        <v>214.08800000000002</v>
      </c>
      <c r="J32" s="907">
        <f t="shared" si="5"/>
        <v>91.39795381118563</v>
      </c>
      <c r="K32" s="907">
        <f t="shared" si="5"/>
        <v>154.346</v>
      </c>
      <c r="L32" s="907">
        <f t="shared" si="5"/>
        <v>88.915438181599868</v>
      </c>
      <c r="M32" s="907"/>
      <c r="N32" s="907"/>
    </row>
    <row r="33" spans="1:14" ht="30.75" customHeight="1" x14ac:dyDescent="0.25">
      <c r="A33" s="903" t="s">
        <v>134</v>
      </c>
      <c r="B33" s="905" t="s">
        <v>1634</v>
      </c>
      <c r="C33" s="899" t="s">
        <v>1097</v>
      </c>
      <c r="D33" s="898"/>
      <c r="E33" s="898"/>
      <c r="F33" s="898"/>
      <c r="G33" s="898"/>
      <c r="H33" s="898"/>
      <c r="I33" s="898"/>
      <c r="J33" s="898"/>
      <c r="K33" s="898"/>
      <c r="L33" s="898"/>
      <c r="M33" s="898"/>
      <c r="N33" s="898"/>
    </row>
    <row r="34" spans="1:14" ht="78.75" x14ac:dyDescent="0.25">
      <c r="A34" s="903" t="s">
        <v>136</v>
      </c>
      <c r="B34" s="905" t="s">
        <v>1099</v>
      </c>
      <c r="C34" s="899" t="s">
        <v>1097</v>
      </c>
      <c r="D34" s="898"/>
      <c r="E34" s="898"/>
      <c r="F34" s="898"/>
      <c r="G34" s="898"/>
      <c r="H34" s="898"/>
      <c r="I34" s="898"/>
      <c r="J34" s="898"/>
      <c r="K34" s="898"/>
      <c r="L34" s="898"/>
      <c r="M34" s="898"/>
      <c r="N34" s="898"/>
    </row>
    <row r="35" spans="1:14" ht="78.75" x14ac:dyDescent="0.25">
      <c r="A35" s="903" t="s">
        <v>192</v>
      </c>
      <c r="B35" s="905" t="s">
        <v>1100</v>
      </c>
      <c r="C35" s="899" t="s">
        <v>1097</v>
      </c>
      <c r="D35" s="898"/>
      <c r="E35" s="898"/>
      <c r="F35" s="898"/>
      <c r="G35" s="898"/>
      <c r="H35" s="898"/>
      <c r="I35" s="898"/>
      <c r="J35" s="898"/>
      <c r="K35" s="898"/>
      <c r="L35" s="898"/>
      <c r="M35" s="898"/>
      <c r="N35" s="898"/>
    </row>
    <row r="36" spans="1:14" ht="78.75" x14ac:dyDescent="0.25">
      <c r="A36" s="903" t="s">
        <v>1642</v>
      </c>
      <c r="B36" s="905" t="s">
        <v>1101</v>
      </c>
      <c r="C36" s="899" t="s">
        <v>1097</v>
      </c>
      <c r="D36" s="907">
        <f>'[21]Форма 1 (2)'!D$211</f>
        <v>26.647181880000002</v>
      </c>
      <c r="E36" s="907">
        <f>'[21]Форма 1 (2)'!E$211</f>
        <v>50.462192250000001</v>
      </c>
      <c r="F36" s="907">
        <f>'[21]Форма 1 (2)'!F$211</f>
        <v>46.003076</v>
      </c>
      <c r="G36" s="907">
        <v>30.342000000000002</v>
      </c>
      <c r="H36" s="907">
        <v>21.058999999999997</v>
      </c>
      <c r="I36" s="907">
        <v>191.74</v>
      </c>
      <c r="J36" s="907">
        <v>50.761853811185631</v>
      </c>
      <c r="K36" s="907">
        <v>118.82799999999999</v>
      </c>
      <c r="L36" s="907">
        <v>52.629438181599866</v>
      </c>
      <c r="M36" s="907"/>
      <c r="N36" s="907"/>
    </row>
    <row r="37" spans="1:14" ht="47.25" x14ac:dyDescent="0.25">
      <c r="A37" s="903" t="s">
        <v>139</v>
      </c>
      <c r="B37" s="905" t="s">
        <v>1423</v>
      </c>
      <c r="C37" s="899" t="s">
        <v>1097</v>
      </c>
      <c r="D37" s="898"/>
      <c r="E37" s="898"/>
      <c r="F37" s="898"/>
      <c r="G37" s="898"/>
      <c r="H37" s="898"/>
      <c r="I37" s="898"/>
      <c r="J37" s="898"/>
      <c r="K37" s="898"/>
      <c r="L37" s="898"/>
      <c r="M37" s="898"/>
      <c r="N37" s="898"/>
    </row>
    <row r="38" spans="1:14" ht="31.5" x14ac:dyDescent="0.25">
      <c r="A38" s="903" t="s">
        <v>905</v>
      </c>
      <c r="B38" s="905" t="s">
        <v>1426</v>
      </c>
      <c r="C38" s="899" t="s">
        <v>1097</v>
      </c>
      <c r="D38" s="898"/>
      <c r="E38" s="898"/>
      <c r="F38" s="898"/>
      <c r="G38" s="907">
        <v>59.044200000000004</v>
      </c>
      <c r="H38" s="907">
        <v>83.727000000000004</v>
      </c>
      <c r="I38" s="907">
        <v>22.347999999999999</v>
      </c>
      <c r="J38" s="907">
        <v>40.636099999999999</v>
      </c>
      <c r="K38" s="907">
        <v>35.518000000000001</v>
      </c>
      <c r="L38" s="907">
        <v>36.286000000000001</v>
      </c>
      <c r="M38" s="907"/>
      <c r="N38" s="907"/>
    </row>
    <row r="39" spans="1:14" ht="47.25" x14ac:dyDescent="0.25">
      <c r="A39" s="903" t="s">
        <v>906</v>
      </c>
      <c r="B39" s="905" t="s">
        <v>1429</v>
      </c>
      <c r="C39" s="899" t="s">
        <v>1097</v>
      </c>
      <c r="D39" s="898"/>
      <c r="E39" s="898"/>
      <c r="F39" s="898"/>
      <c r="G39" s="898"/>
      <c r="H39" s="898"/>
      <c r="I39" s="898"/>
      <c r="J39" s="898"/>
      <c r="K39" s="898"/>
      <c r="L39" s="898"/>
      <c r="M39" s="898"/>
      <c r="N39" s="898"/>
    </row>
    <row r="40" spans="1:14" ht="31.5" x14ac:dyDescent="0.25">
      <c r="A40" s="903" t="s">
        <v>1641</v>
      </c>
      <c r="B40" s="905" t="s">
        <v>1435</v>
      </c>
      <c r="C40" s="899" t="s">
        <v>1097</v>
      </c>
      <c r="D40" s="898"/>
      <c r="E40" s="898"/>
      <c r="F40" s="898"/>
      <c r="G40" s="898"/>
      <c r="H40" s="898"/>
      <c r="I40" s="898"/>
      <c r="J40" s="898"/>
      <c r="K40" s="898"/>
      <c r="L40" s="898"/>
      <c r="M40" s="898"/>
      <c r="N40" s="898"/>
    </row>
    <row r="41" spans="1:14" ht="31.5" x14ac:dyDescent="0.25">
      <c r="A41" s="903" t="s">
        <v>1640</v>
      </c>
      <c r="B41" s="905" t="s">
        <v>1438</v>
      </c>
      <c r="C41" s="899" t="s">
        <v>1097</v>
      </c>
      <c r="D41" s="898"/>
      <c r="E41" s="898"/>
      <c r="F41" s="898"/>
      <c r="G41" s="898"/>
      <c r="H41" s="898"/>
      <c r="I41" s="898"/>
      <c r="J41" s="898"/>
      <c r="K41" s="898"/>
      <c r="L41" s="898"/>
      <c r="M41" s="898"/>
      <c r="N41" s="898"/>
    </row>
    <row r="42" spans="1:14" ht="78.75" x14ac:dyDescent="0.25">
      <c r="A42" s="903" t="s">
        <v>1639</v>
      </c>
      <c r="B42" s="905" t="s">
        <v>1441</v>
      </c>
      <c r="C42" s="899" t="s">
        <v>1097</v>
      </c>
      <c r="D42" s="898"/>
      <c r="E42" s="898"/>
      <c r="F42" s="898"/>
      <c r="G42" s="898"/>
      <c r="H42" s="898"/>
      <c r="I42" s="898"/>
      <c r="J42" s="898"/>
      <c r="K42" s="898"/>
      <c r="L42" s="898"/>
      <c r="M42" s="898"/>
      <c r="N42" s="898"/>
    </row>
    <row r="43" spans="1:14" ht="47.25" x14ac:dyDescent="0.25">
      <c r="A43" s="903" t="s">
        <v>1638</v>
      </c>
      <c r="B43" s="906" t="s">
        <v>1111</v>
      </c>
      <c r="C43" s="899" t="s">
        <v>1097</v>
      </c>
      <c r="D43" s="898"/>
      <c r="E43" s="898"/>
      <c r="F43" s="898"/>
      <c r="G43" s="898"/>
      <c r="H43" s="898"/>
      <c r="I43" s="898"/>
      <c r="J43" s="898"/>
      <c r="K43" s="898"/>
      <c r="L43" s="898"/>
      <c r="M43" s="898"/>
      <c r="N43" s="898"/>
    </row>
    <row r="44" spans="1:14" ht="31.5" x14ac:dyDescent="0.25">
      <c r="A44" s="903" t="s">
        <v>1637</v>
      </c>
      <c r="B44" s="906" t="s">
        <v>1113</v>
      </c>
      <c r="C44" s="899" t="s">
        <v>1097</v>
      </c>
      <c r="D44" s="898"/>
      <c r="E44" s="898"/>
      <c r="F44" s="898"/>
      <c r="G44" s="898"/>
      <c r="H44" s="898"/>
      <c r="I44" s="898"/>
      <c r="J44" s="898"/>
      <c r="K44" s="898"/>
      <c r="L44" s="898"/>
      <c r="M44" s="898"/>
      <c r="N44" s="898"/>
    </row>
    <row r="45" spans="1:14" x14ac:dyDescent="0.25">
      <c r="A45" s="901" t="s">
        <v>141</v>
      </c>
      <c r="B45" s="900" t="s">
        <v>1636</v>
      </c>
      <c r="C45" s="899" t="s">
        <v>1097</v>
      </c>
      <c r="D45" s="898"/>
      <c r="E45" s="898"/>
      <c r="F45" s="898"/>
      <c r="G45" s="898"/>
      <c r="H45" s="898"/>
      <c r="I45" s="898"/>
      <c r="J45" s="898"/>
      <c r="K45" s="898"/>
      <c r="L45" s="898"/>
      <c r="M45" s="898"/>
      <c r="N45" s="898"/>
    </row>
    <row r="46" spans="1:14" ht="47.25" x14ac:dyDescent="0.25">
      <c r="A46" s="901" t="s">
        <v>150</v>
      </c>
      <c r="B46" s="900" t="s">
        <v>1635</v>
      </c>
      <c r="C46" s="899" t="s">
        <v>1097</v>
      </c>
      <c r="D46" s="907"/>
      <c r="E46" s="907"/>
      <c r="F46" s="907"/>
      <c r="G46" s="907"/>
      <c r="H46" s="907">
        <f t="shared" ref="H46:L46" si="6">H47</f>
        <v>0</v>
      </c>
      <c r="I46" s="907">
        <f t="shared" si="6"/>
        <v>0</v>
      </c>
      <c r="J46" s="907">
        <f t="shared" si="6"/>
        <v>129.63714618881437</v>
      </c>
      <c r="K46" s="907">
        <f t="shared" si="6"/>
        <v>0</v>
      </c>
      <c r="L46" s="907">
        <f t="shared" si="6"/>
        <v>45.885561818400134</v>
      </c>
      <c r="M46" s="907"/>
      <c r="N46" s="907"/>
    </row>
    <row r="47" spans="1:14" ht="27.75" customHeight="1" x14ac:dyDescent="0.25">
      <c r="A47" s="903" t="s">
        <v>152</v>
      </c>
      <c r="B47" s="905" t="s">
        <v>1634</v>
      </c>
      <c r="C47" s="899" t="s">
        <v>1097</v>
      </c>
      <c r="D47" s="958"/>
      <c r="E47" s="958"/>
      <c r="F47" s="958"/>
      <c r="G47" s="958"/>
      <c r="H47" s="907">
        <f t="shared" ref="H47:L47" si="7">SUM(H48:H50)</f>
        <v>0</v>
      </c>
      <c r="I47" s="907">
        <f t="shared" si="7"/>
        <v>0</v>
      </c>
      <c r="J47" s="907">
        <f t="shared" si="7"/>
        <v>129.63714618881437</v>
      </c>
      <c r="K47" s="907">
        <f t="shared" si="7"/>
        <v>0</v>
      </c>
      <c r="L47" s="907">
        <f t="shared" si="7"/>
        <v>45.885561818400134</v>
      </c>
      <c r="M47" s="907"/>
      <c r="N47" s="907"/>
    </row>
    <row r="48" spans="1:14" ht="78.75" x14ac:dyDescent="0.25">
      <c r="A48" s="903" t="s">
        <v>1633</v>
      </c>
      <c r="B48" s="905" t="s">
        <v>1099</v>
      </c>
      <c r="C48" s="899" t="s">
        <v>1097</v>
      </c>
      <c r="D48" s="898"/>
      <c r="E48" s="898"/>
      <c r="F48" s="898"/>
      <c r="G48" s="898"/>
      <c r="H48" s="898"/>
      <c r="I48" s="898"/>
      <c r="J48" s="898"/>
      <c r="K48" s="898"/>
      <c r="L48" s="898"/>
      <c r="M48" s="898"/>
      <c r="N48" s="898"/>
    </row>
    <row r="49" spans="1:14" ht="78.75" x14ac:dyDescent="0.25">
      <c r="A49" s="903" t="s">
        <v>1632</v>
      </c>
      <c r="B49" s="905" t="s">
        <v>1100</v>
      </c>
      <c r="C49" s="899" t="s">
        <v>1097</v>
      </c>
      <c r="D49" s="898"/>
      <c r="E49" s="898"/>
      <c r="F49" s="898"/>
      <c r="G49" s="898"/>
      <c r="H49" s="898"/>
      <c r="I49" s="898"/>
      <c r="J49" s="898"/>
      <c r="K49" s="898"/>
      <c r="L49" s="898"/>
      <c r="M49" s="898"/>
      <c r="N49" s="898"/>
    </row>
    <row r="50" spans="1:14" ht="78.75" x14ac:dyDescent="0.25">
      <c r="A50" s="903" t="s">
        <v>1631</v>
      </c>
      <c r="B50" s="905" t="s">
        <v>1101</v>
      </c>
      <c r="C50" s="899" t="s">
        <v>1097</v>
      </c>
      <c r="D50" s="958"/>
      <c r="E50" s="958"/>
      <c r="F50" s="958"/>
      <c r="G50" s="958"/>
      <c r="H50" s="958"/>
      <c r="I50" s="958"/>
      <c r="J50" s="907">
        <v>129.63714618881437</v>
      </c>
      <c r="K50" s="958"/>
      <c r="L50" s="947">
        <v>45.885561818400134</v>
      </c>
      <c r="M50" s="907"/>
      <c r="N50" s="907"/>
    </row>
    <row r="51" spans="1:14" ht="47.25" x14ac:dyDescent="0.25">
      <c r="A51" s="903" t="s">
        <v>154</v>
      </c>
      <c r="B51" s="905" t="s">
        <v>1423</v>
      </c>
      <c r="C51" s="899" t="s">
        <v>1097</v>
      </c>
      <c r="D51" s="898"/>
      <c r="E51" s="898"/>
      <c r="F51" s="898"/>
      <c r="G51" s="898"/>
      <c r="H51" s="898"/>
      <c r="I51" s="898"/>
      <c r="J51" s="898"/>
      <c r="K51" s="898"/>
      <c r="L51" s="898"/>
      <c r="M51" s="898"/>
      <c r="N51" s="898"/>
    </row>
    <row r="52" spans="1:14" ht="31.5" x14ac:dyDescent="0.25">
      <c r="A52" s="903" t="s">
        <v>156</v>
      </c>
      <c r="B52" s="905" t="s">
        <v>1426</v>
      </c>
      <c r="C52" s="899" t="s">
        <v>1097</v>
      </c>
      <c r="D52" s="898"/>
      <c r="E52" s="898"/>
      <c r="F52" s="898"/>
      <c r="G52" s="898"/>
      <c r="H52" s="898"/>
      <c r="I52" s="898"/>
      <c r="J52" s="898"/>
      <c r="K52" s="898"/>
      <c r="L52" s="898"/>
      <c r="M52" s="898"/>
      <c r="N52" s="898"/>
    </row>
    <row r="53" spans="1:14" ht="47.25" x14ac:dyDescent="0.25">
      <c r="A53" s="903" t="s">
        <v>158</v>
      </c>
      <c r="B53" s="905" t="s">
        <v>1429</v>
      </c>
      <c r="C53" s="899" t="s">
        <v>1097</v>
      </c>
      <c r="D53" s="898"/>
      <c r="E53" s="898"/>
      <c r="F53" s="898"/>
      <c r="G53" s="898"/>
      <c r="H53" s="898"/>
      <c r="I53" s="898"/>
      <c r="J53" s="898"/>
      <c r="K53" s="898"/>
      <c r="L53" s="898"/>
      <c r="M53" s="898"/>
      <c r="N53" s="898"/>
    </row>
    <row r="54" spans="1:14" ht="31.5" x14ac:dyDescent="0.25">
      <c r="A54" s="903" t="s">
        <v>160</v>
      </c>
      <c r="B54" s="905" t="s">
        <v>1435</v>
      </c>
      <c r="C54" s="899" t="s">
        <v>1097</v>
      </c>
      <c r="D54" s="898"/>
      <c r="E54" s="898"/>
      <c r="F54" s="898"/>
      <c r="G54" s="898"/>
      <c r="H54" s="898"/>
      <c r="I54" s="898"/>
      <c r="J54" s="898"/>
      <c r="K54" s="898"/>
      <c r="L54" s="898"/>
      <c r="M54" s="898"/>
      <c r="N54" s="898"/>
    </row>
    <row r="55" spans="1:14" ht="31.5" x14ac:dyDescent="0.25">
      <c r="A55" s="903" t="s">
        <v>165</v>
      </c>
      <c r="B55" s="905" t="s">
        <v>1438</v>
      </c>
      <c r="C55" s="899" t="s">
        <v>1097</v>
      </c>
      <c r="D55" s="898"/>
      <c r="E55" s="898"/>
      <c r="F55" s="898"/>
      <c r="G55" s="898"/>
      <c r="H55" s="898"/>
      <c r="I55" s="898"/>
      <c r="J55" s="898"/>
      <c r="K55" s="898"/>
      <c r="L55" s="898"/>
      <c r="M55" s="898"/>
      <c r="N55" s="898"/>
    </row>
    <row r="56" spans="1:14" ht="78.75" x14ac:dyDescent="0.25">
      <c r="A56" s="903" t="s">
        <v>167</v>
      </c>
      <c r="B56" s="905" t="s">
        <v>1441</v>
      </c>
      <c r="C56" s="899" t="s">
        <v>1097</v>
      </c>
      <c r="D56" s="898"/>
      <c r="E56" s="898"/>
      <c r="F56" s="898"/>
      <c r="G56" s="898"/>
      <c r="H56" s="898"/>
      <c r="I56" s="898"/>
      <c r="J56" s="898"/>
      <c r="K56" s="898"/>
      <c r="L56" s="898"/>
      <c r="M56" s="898"/>
      <c r="N56" s="898"/>
    </row>
    <row r="57" spans="1:14" ht="47.25" x14ac:dyDescent="0.25">
      <c r="A57" s="903" t="s">
        <v>1630</v>
      </c>
      <c r="B57" s="906" t="s">
        <v>1111</v>
      </c>
      <c r="C57" s="899" t="s">
        <v>1097</v>
      </c>
      <c r="D57" s="898"/>
      <c r="E57" s="898"/>
      <c r="F57" s="898"/>
      <c r="G57" s="898"/>
      <c r="H57" s="898"/>
      <c r="I57" s="898"/>
      <c r="J57" s="898"/>
      <c r="K57" s="898"/>
      <c r="L57" s="898"/>
      <c r="M57" s="898"/>
      <c r="N57" s="898"/>
    </row>
    <row r="58" spans="1:14" ht="31.5" x14ac:dyDescent="0.25">
      <c r="A58" s="903" t="s">
        <v>1629</v>
      </c>
      <c r="B58" s="906" t="s">
        <v>1113</v>
      </c>
      <c r="C58" s="899" t="s">
        <v>1097</v>
      </c>
      <c r="D58" s="898"/>
      <c r="E58" s="898"/>
      <c r="F58" s="898"/>
      <c r="G58" s="898"/>
      <c r="H58" s="898"/>
      <c r="I58" s="898"/>
      <c r="J58" s="898"/>
      <c r="K58" s="898"/>
      <c r="L58" s="898"/>
      <c r="M58" s="898"/>
      <c r="N58" s="898"/>
    </row>
    <row r="59" spans="1:14" ht="31.5" x14ac:dyDescent="0.25">
      <c r="A59" s="901" t="s">
        <v>177</v>
      </c>
      <c r="B59" s="902" t="s">
        <v>1628</v>
      </c>
      <c r="C59" s="899" t="s">
        <v>1097</v>
      </c>
      <c r="D59" s="898"/>
      <c r="E59" s="898"/>
      <c r="F59" s="898"/>
      <c r="G59" s="898"/>
      <c r="H59" s="898"/>
      <c r="I59" s="898"/>
      <c r="J59" s="898"/>
      <c r="K59" s="898"/>
      <c r="L59" s="898"/>
      <c r="M59" s="898"/>
      <c r="N59" s="898"/>
    </row>
    <row r="60" spans="1:14" ht="31.5" x14ac:dyDescent="0.25">
      <c r="A60" s="901" t="s">
        <v>183</v>
      </c>
      <c r="B60" s="902" t="s">
        <v>1627</v>
      </c>
      <c r="C60" s="899" t="s">
        <v>1097</v>
      </c>
      <c r="D60" s="898"/>
      <c r="E60" s="898"/>
      <c r="F60" s="898"/>
      <c r="G60" s="898"/>
      <c r="H60" s="898"/>
      <c r="I60" s="898"/>
      <c r="J60" s="898"/>
      <c r="K60" s="898"/>
      <c r="L60" s="898"/>
      <c r="M60" s="898"/>
      <c r="N60" s="898"/>
    </row>
    <row r="61" spans="1:14" x14ac:dyDescent="0.25">
      <c r="A61" s="901" t="s">
        <v>1042</v>
      </c>
      <c r="B61" s="900" t="s">
        <v>1626</v>
      </c>
      <c r="C61" s="899" t="s">
        <v>1097</v>
      </c>
      <c r="D61" s="898"/>
      <c r="E61" s="898"/>
      <c r="F61" s="898"/>
      <c r="G61" s="898"/>
      <c r="H61" s="898"/>
      <c r="I61" s="898"/>
      <c r="J61" s="898"/>
      <c r="K61" s="898"/>
      <c r="L61" s="898"/>
      <c r="M61" s="898"/>
      <c r="N61" s="898"/>
    </row>
    <row r="62" spans="1:14" ht="31.5" x14ac:dyDescent="0.25">
      <c r="A62" s="901" t="s">
        <v>1048</v>
      </c>
      <c r="B62" s="900" t="s">
        <v>1625</v>
      </c>
      <c r="C62" s="899" t="s">
        <v>1097</v>
      </c>
      <c r="D62" s="898"/>
      <c r="E62" s="898"/>
      <c r="F62" s="898"/>
      <c r="G62" s="898"/>
      <c r="H62" s="898"/>
      <c r="I62" s="898"/>
      <c r="J62" s="898"/>
      <c r="K62" s="898"/>
      <c r="L62" s="898"/>
      <c r="M62" s="898"/>
      <c r="N62" s="898"/>
    </row>
    <row r="63" spans="1:14" ht="31.5" x14ac:dyDescent="0.25">
      <c r="A63" s="903" t="s">
        <v>1116</v>
      </c>
      <c r="B63" s="1006" t="s">
        <v>1624</v>
      </c>
      <c r="C63" s="899" t="s">
        <v>1097</v>
      </c>
      <c r="D63" s="898"/>
      <c r="E63" s="898"/>
      <c r="F63" s="898"/>
      <c r="G63" s="898"/>
      <c r="H63" s="898"/>
      <c r="I63" s="898"/>
      <c r="J63" s="898"/>
      <c r="K63" s="898"/>
      <c r="L63" s="898"/>
      <c r="M63" s="898"/>
      <c r="N63" s="898"/>
    </row>
    <row r="64" spans="1:14" x14ac:dyDescent="0.25">
      <c r="A64" s="901" t="s">
        <v>1118</v>
      </c>
      <c r="B64" s="902" t="s">
        <v>1623</v>
      </c>
      <c r="C64" s="899" t="s">
        <v>1097</v>
      </c>
      <c r="D64" s="898"/>
      <c r="E64" s="898"/>
      <c r="F64" s="898"/>
      <c r="G64" s="898"/>
      <c r="H64" s="898"/>
      <c r="I64" s="898"/>
      <c r="J64" s="898"/>
      <c r="K64" s="898"/>
      <c r="L64" s="898"/>
      <c r="M64" s="898"/>
      <c r="N64" s="898"/>
    </row>
    <row r="65" spans="1:14" x14ac:dyDescent="0.25">
      <c r="A65" s="901" t="s">
        <v>1122</v>
      </c>
      <c r="B65" s="902" t="s">
        <v>1622</v>
      </c>
      <c r="C65" s="899" t="s">
        <v>1097</v>
      </c>
      <c r="D65" s="898"/>
      <c r="E65" s="898"/>
      <c r="F65" s="898"/>
      <c r="G65" s="898"/>
      <c r="H65" s="898"/>
      <c r="I65" s="898"/>
      <c r="J65" s="898"/>
      <c r="K65" s="898"/>
      <c r="L65" s="898"/>
      <c r="M65" s="898"/>
      <c r="N65" s="898"/>
    </row>
    <row r="66" spans="1:14" x14ac:dyDescent="0.25">
      <c r="A66" s="901" t="s">
        <v>1123</v>
      </c>
      <c r="B66" s="902" t="s">
        <v>1621</v>
      </c>
      <c r="C66" s="899" t="s">
        <v>1097</v>
      </c>
      <c r="D66" s="898"/>
      <c r="E66" s="898"/>
      <c r="F66" s="898"/>
      <c r="G66" s="898"/>
      <c r="H66" s="898"/>
      <c r="I66" s="898"/>
      <c r="J66" s="898"/>
      <c r="K66" s="898"/>
      <c r="L66" s="898"/>
      <c r="M66" s="898"/>
      <c r="N66" s="898"/>
    </row>
    <row r="67" spans="1:14" x14ac:dyDescent="0.25">
      <c r="A67" s="901" t="s">
        <v>1124</v>
      </c>
      <c r="B67" s="902" t="s">
        <v>1620</v>
      </c>
      <c r="C67" s="899" t="s">
        <v>1097</v>
      </c>
      <c r="D67" s="898"/>
      <c r="E67" s="898"/>
      <c r="F67" s="898"/>
      <c r="G67" s="898"/>
      <c r="H67" s="898"/>
      <c r="I67" s="898"/>
      <c r="J67" s="898"/>
      <c r="K67" s="898"/>
      <c r="L67" s="898"/>
      <c r="M67" s="898"/>
      <c r="N67" s="898"/>
    </row>
    <row r="68" spans="1:14" x14ac:dyDescent="0.25">
      <c r="A68" s="901" t="s">
        <v>1125</v>
      </c>
      <c r="B68" s="902" t="s">
        <v>1619</v>
      </c>
      <c r="C68" s="899" t="s">
        <v>1097</v>
      </c>
      <c r="D68" s="898"/>
      <c r="E68" s="898"/>
      <c r="F68" s="898"/>
      <c r="G68" s="898"/>
      <c r="H68" s="898"/>
      <c r="I68" s="898"/>
      <c r="J68" s="898"/>
      <c r="K68" s="898"/>
      <c r="L68" s="898"/>
      <c r="M68" s="898"/>
      <c r="N68" s="898"/>
    </row>
    <row r="69" spans="1:14" ht="31.5" x14ac:dyDescent="0.25">
      <c r="A69" s="901" t="s">
        <v>1165</v>
      </c>
      <c r="B69" s="900" t="s">
        <v>1323</v>
      </c>
      <c r="C69" s="899" t="s">
        <v>1097</v>
      </c>
      <c r="D69" s="898"/>
      <c r="E69" s="898"/>
      <c r="F69" s="898"/>
      <c r="G69" s="898"/>
      <c r="H69" s="898"/>
      <c r="I69" s="898"/>
      <c r="J69" s="898"/>
      <c r="K69" s="898"/>
      <c r="L69" s="898"/>
      <c r="M69" s="898"/>
      <c r="N69" s="898"/>
    </row>
    <row r="70" spans="1:14" ht="63" x14ac:dyDescent="0.25">
      <c r="A70" s="903" t="s">
        <v>1618</v>
      </c>
      <c r="B70" s="905" t="s">
        <v>1617</v>
      </c>
      <c r="C70" s="899" t="s">
        <v>1097</v>
      </c>
      <c r="D70" s="898"/>
      <c r="E70" s="898"/>
      <c r="F70" s="898"/>
      <c r="G70" s="898"/>
      <c r="H70" s="898"/>
      <c r="I70" s="898"/>
      <c r="J70" s="898"/>
      <c r="K70" s="898"/>
      <c r="L70" s="898"/>
      <c r="M70" s="898"/>
      <c r="N70" s="898"/>
    </row>
    <row r="71" spans="1:14" ht="47.25" x14ac:dyDescent="0.25">
      <c r="A71" s="901" t="s">
        <v>1167</v>
      </c>
      <c r="B71" s="900" t="s">
        <v>1325</v>
      </c>
      <c r="C71" s="899" t="s">
        <v>1097</v>
      </c>
      <c r="D71" s="898"/>
      <c r="E71" s="898"/>
      <c r="F71" s="898"/>
      <c r="G71" s="898"/>
      <c r="H71" s="898"/>
      <c r="I71" s="898"/>
      <c r="J71" s="898"/>
      <c r="K71" s="898"/>
      <c r="L71" s="898"/>
      <c r="M71" s="898"/>
      <c r="N71" s="898"/>
    </row>
    <row r="72" spans="1:14" ht="94.5" x14ac:dyDescent="0.25">
      <c r="A72" s="903" t="s">
        <v>1616</v>
      </c>
      <c r="B72" s="905" t="s">
        <v>1615</v>
      </c>
      <c r="C72" s="899" t="s">
        <v>1097</v>
      </c>
      <c r="D72" s="898"/>
      <c r="E72" s="898"/>
      <c r="F72" s="898"/>
      <c r="G72" s="898"/>
      <c r="H72" s="898"/>
      <c r="I72" s="898"/>
      <c r="J72" s="898"/>
      <c r="K72" s="898"/>
      <c r="L72" s="898"/>
      <c r="M72" s="898"/>
      <c r="N72" s="898"/>
    </row>
    <row r="73" spans="1:14" x14ac:dyDescent="0.25">
      <c r="A73" s="901" t="s">
        <v>1126</v>
      </c>
      <c r="B73" s="902" t="s">
        <v>1614</v>
      </c>
      <c r="C73" s="899" t="s">
        <v>1097</v>
      </c>
      <c r="D73" s="898"/>
      <c r="E73" s="898"/>
      <c r="F73" s="898"/>
      <c r="G73" s="898"/>
      <c r="H73" s="898"/>
      <c r="I73" s="898"/>
      <c r="J73" s="898"/>
      <c r="K73" s="898"/>
      <c r="L73" s="898"/>
      <c r="M73" s="898"/>
      <c r="N73" s="898"/>
    </row>
    <row r="74" spans="1:14" x14ac:dyDescent="0.25">
      <c r="A74" s="901" t="s">
        <v>1127</v>
      </c>
      <c r="B74" s="902" t="s">
        <v>1613</v>
      </c>
      <c r="C74" s="899" t="s">
        <v>1097</v>
      </c>
      <c r="D74" s="898"/>
      <c r="E74" s="898"/>
      <c r="F74" s="898"/>
      <c r="G74" s="898"/>
      <c r="H74" s="898"/>
      <c r="I74" s="898"/>
      <c r="J74" s="898"/>
      <c r="K74" s="898"/>
      <c r="L74" s="898"/>
      <c r="M74" s="898"/>
      <c r="N74" s="898"/>
    </row>
    <row r="75" spans="1:14" x14ac:dyDescent="0.25">
      <c r="A75" s="903" t="s">
        <v>1185</v>
      </c>
      <c r="B75" s="1006" t="s">
        <v>1178</v>
      </c>
      <c r="C75" s="899" t="s">
        <v>647</v>
      </c>
      <c r="D75" s="898"/>
      <c r="E75" s="898"/>
      <c r="F75" s="898"/>
      <c r="G75" s="898"/>
      <c r="H75" s="898"/>
      <c r="I75" s="898"/>
      <c r="J75" s="898"/>
      <c r="K75" s="898"/>
      <c r="L75" s="898"/>
      <c r="M75" s="898"/>
      <c r="N75" s="898"/>
    </row>
    <row r="76" spans="1:14" ht="126" x14ac:dyDescent="0.25">
      <c r="A76" s="903" t="s">
        <v>1612</v>
      </c>
      <c r="B76" s="902" t="s">
        <v>1611</v>
      </c>
      <c r="C76" s="899" t="s">
        <v>1097</v>
      </c>
      <c r="D76" s="898"/>
      <c r="E76" s="898"/>
      <c r="F76" s="898"/>
      <c r="G76" s="898"/>
      <c r="H76" s="898"/>
      <c r="I76" s="898"/>
      <c r="J76" s="898"/>
      <c r="K76" s="898"/>
      <c r="L76" s="898"/>
      <c r="M76" s="898"/>
      <c r="N76" s="898"/>
    </row>
    <row r="77" spans="1:14" ht="47.25" x14ac:dyDescent="0.25">
      <c r="A77" s="901" t="s">
        <v>1188</v>
      </c>
      <c r="B77" s="900" t="s">
        <v>1610</v>
      </c>
      <c r="C77" s="899" t="s">
        <v>1097</v>
      </c>
      <c r="D77" s="898"/>
      <c r="E77" s="898"/>
      <c r="F77" s="898"/>
      <c r="G77" s="898"/>
      <c r="H77" s="898"/>
      <c r="I77" s="898"/>
      <c r="J77" s="898"/>
      <c r="K77" s="898"/>
      <c r="L77" s="898"/>
      <c r="M77" s="898"/>
      <c r="N77" s="898"/>
    </row>
    <row r="78" spans="1:14" ht="47.25" x14ac:dyDescent="0.25">
      <c r="A78" s="901" t="s">
        <v>1189</v>
      </c>
      <c r="B78" s="900" t="s">
        <v>1609</v>
      </c>
      <c r="C78" s="899" t="s">
        <v>1097</v>
      </c>
      <c r="D78" s="898"/>
      <c r="E78" s="898"/>
      <c r="F78" s="898"/>
      <c r="G78" s="898"/>
      <c r="H78" s="898"/>
      <c r="I78" s="898"/>
      <c r="J78" s="898"/>
      <c r="K78" s="898"/>
      <c r="L78" s="898"/>
      <c r="M78" s="898"/>
      <c r="N78" s="898"/>
    </row>
    <row r="79" spans="1:14" x14ac:dyDescent="0.25">
      <c r="A79" s="901" t="s">
        <v>1190</v>
      </c>
      <c r="B79" s="900" t="s">
        <v>1608</v>
      </c>
      <c r="C79" s="899" t="s">
        <v>1097</v>
      </c>
      <c r="D79" s="898"/>
      <c r="E79" s="898"/>
      <c r="F79" s="898"/>
      <c r="G79" s="898"/>
      <c r="H79" s="898"/>
      <c r="I79" s="898"/>
      <c r="J79" s="898"/>
      <c r="K79" s="898"/>
      <c r="L79" s="898"/>
      <c r="M79" s="898"/>
      <c r="N79" s="898"/>
    </row>
    <row r="80" spans="1:14" ht="94.5" x14ac:dyDescent="0.25">
      <c r="A80" s="901" t="s">
        <v>1191</v>
      </c>
      <c r="B80" s="902" t="s">
        <v>1607</v>
      </c>
      <c r="C80" s="899" t="s">
        <v>647</v>
      </c>
      <c r="D80" s="898"/>
      <c r="E80" s="898"/>
      <c r="F80" s="898"/>
      <c r="G80" s="898"/>
      <c r="H80" s="898"/>
      <c r="I80" s="898"/>
      <c r="J80" s="898"/>
      <c r="K80" s="898"/>
      <c r="L80" s="898"/>
      <c r="M80" s="898"/>
      <c r="N80" s="898"/>
    </row>
    <row r="81" spans="1:14" ht="47.25" x14ac:dyDescent="0.25">
      <c r="A81" s="901" t="s">
        <v>1606</v>
      </c>
      <c r="B81" s="900" t="s">
        <v>1605</v>
      </c>
      <c r="C81" s="899" t="s">
        <v>1097</v>
      </c>
      <c r="D81" s="898"/>
      <c r="E81" s="898"/>
      <c r="F81" s="898"/>
      <c r="G81" s="898"/>
      <c r="H81" s="898"/>
      <c r="I81" s="898"/>
      <c r="J81" s="898"/>
      <c r="K81" s="898"/>
      <c r="L81" s="898"/>
      <c r="M81" s="898"/>
      <c r="N81" s="898"/>
    </row>
    <row r="82" spans="1:14" ht="47.25" x14ac:dyDescent="0.25">
      <c r="A82" s="901" t="s">
        <v>1604</v>
      </c>
      <c r="B82" s="900" t="s">
        <v>1603</v>
      </c>
      <c r="C82" s="899" t="s">
        <v>1097</v>
      </c>
      <c r="D82" s="898"/>
      <c r="E82" s="898"/>
      <c r="F82" s="898"/>
      <c r="G82" s="898"/>
      <c r="H82" s="898"/>
      <c r="I82" s="898"/>
      <c r="J82" s="898"/>
      <c r="K82" s="898"/>
      <c r="L82" s="898"/>
      <c r="M82" s="898"/>
      <c r="N82" s="898"/>
    </row>
    <row r="83" spans="1:14" ht="31.5" x14ac:dyDescent="0.25">
      <c r="A83" s="901" t="s">
        <v>1602</v>
      </c>
      <c r="B83" s="900" t="s">
        <v>1601</v>
      </c>
      <c r="C83" s="899" t="s">
        <v>1097</v>
      </c>
      <c r="D83" s="898"/>
      <c r="E83" s="898"/>
      <c r="F83" s="898"/>
      <c r="G83" s="898"/>
      <c r="H83" s="898"/>
      <c r="I83" s="898"/>
      <c r="J83" s="898"/>
      <c r="K83" s="898"/>
      <c r="L83" s="898"/>
      <c r="M83" s="898"/>
      <c r="N83" s="898"/>
    </row>
    <row r="87" spans="1:14" x14ac:dyDescent="0.25">
      <c r="D87" s="1426"/>
      <c r="E87" s="1426"/>
      <c r="F87" s="1426"/>
      <c r="G87" s="1426"/>
      <c r="H87" s="1426"/>
      <c r="I87" s="1426"/>
      <c r="J87" s="1426"/>
      <c r="K87" s="1426"/>
      <c r="L87" s="1426"/>
      <c r="M87" s="1426"/>
      <c r="N87" s="1426"/>
    </row>
  </sheetData>
  <autoFilter ref="A4:P83" xr:uid="{E4E14628-6BE4-4066-9279-4B8E35B42ED0}"/>
  <mergeCells count="9">
    <mergeCell ref="A5:B5"/>
    <mergeCell ref="A1:N1"/>
    <mergeCell ref="A2:A3"/>
    <mergeCell ref="B2:B3"/>
    <mergeCell ref="C2:C3"/>
    <mergeCell ref="G2:H2"/>
    <mergeCell ref="I2:J2"/>
    <mergeCell ref="K2:L2"/>
    <mergeCell ref="M2:N2"/>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pageSetUpPr fitToPage="1"/>
  </sheetPr>
  <dimension ref="B5:P81"/>
  <sheetViews>
    <sheetView view="pageBreakPreview" topLeftCell="B2" zoomScale="130" zoomScaleNormal="85" zoomScaleSheetLayoutView="130" workbookViewId="0">
      <selection activeCell="D12" sqref="D12:D13"/>
    </sheetView>
  </sheetViews>
  <sheetFormatPr defaultRowHeight="15" x14ac:dyDescent="0.25"/>
  <cols>
    <col min="1" max="1" width="4.28515625" style="292" customWidth="1"/>
    <col min="2" max="2" width="12" style="349" customWidth="1"/>
    <col min="3" max="3" width="42.7109375" style="292" customWidth="1"/>
    <col min="4" max="4" width="24.5703125" style="292" customWidth="1"/>
    <col min="5" max="5" width="21.5703125" style="292" customWidth="1"/>
    <col min="6" max="6" width="12.28515625" style="292" customWidth="1"/>
    <col min="7" max="7" width="13" style="292" customWidth="1"/>
    <col min="8" max="8" width="12.28515625" style="292" customWidth="1"/>
    <col min="9" max="16384" width="9.140625" style="292"/>
  </cols>
  <sheetData>
    <row r="5" spans="2:16" ht="42.75" customHeight="1" x14ac:dyDescent="0.25">
      <c r="B5" s="1399" t="s">
        <v>686</v>
      </c>
      <c r="C5" s="1399"/>
      <c r="D5" s="1399"/>
      <c r="E5" s="1399"/>
      <c r="F5" s="1399"/>
      <c r="G5" s="1399"/>
      <c r="H5" s="1399"/>
    </row>
    <row r="6" spans="2:16" ht="15.75" x14ac:dyDescent="0.25">
      <c r="B6" s="334"/>
      <c r="C6" s="335"/>
      <c r="D6" s="335"/>
      <c r="E6" s="335"/>
      <c r="F6" s="335"/>
      <c r="G6" s="335"/>
      <c r="H6" s="335"/>
    </row>
    <row r="7" spans="2:16" ht="15.75" x14ac:dyDescent="0.25">
      <c r="B7" s="1293" t="str">
        <f>'С № 1 (2020)'!B7:AY7</f>
        <v>Инвестиционная программа  ГУП НАО "Нарьян-Марская электростанция"</v>
      </c>
      <c r="C7" s="1293"/>
      <c r="D7" s="1293"/>
      <c r="E7" s="1293"/>
      <c r="F7" s="1293"/>
      <c r="G7" s="1293"/>
      <c r="H7" s="1293"/>
      <c r="I7" s="298"/>
      <c r="J7" s="298"/>
      <c r="K7" s="298"/>
      <c r="L7" s="298"/>
      <c r="M7" s="298"/>
      <c r="N7" s="298"/>
      <c r="O7" s="297"/>
      <c r="P7" s="293"/>
    </row>
    <row r="8" spans="2:16" ht="15.75" x14ac:dyDescent="0.25">
      <c r="B8" s="1293" t="s">
        <v>4</v>
      </c>
      <c r="C8" s="1293"/>
      <c r="D8" s="1293"/>
      <c r="E8" s="1293"/>
      <c r="F8" s="1293"/>
      <c r="G8" s="1293"/>
      <c r="H8" s="1293"/>
      <c r="I8" s="299"/>
      <c r="J8" s="299"/>
      <c r="K8" s="299"/>
      <c r="L8" s="299"/>
      <c r="M8" s="299"/>
      <c r="N8" s="299"/>
      <c r="O8" s="297"/>
      <c r="P8" s="293"/>
    </row>
    <row r="9" spans="2:16" ht="15.75" x14ac:dyDescent="0.25">
      <c r="B9" s="1340" t="str">
        <f>'С № 1 (2021)'!B12:AY12</f>
        <v>Утвержденные плановые значения показателей приведены в соответствии с:  "решение об утверждении инвестиционной программы отсутствует"</v>
      </c>
      <c r="C9" s="1340"/>
      <c r="D9" s="1340"/>
      <c r="E9" s="1340"/>
      <c r="F9" s="1340"/>
      <c r="G9" s="1340"/>
      <c r="H9" s="1340"/>
      <c r="I9" s="336"/>
      <c r="J9" s="336"/>
      <c r="K9" s="336"/>
      <c r="L9" s="336"/>
      <c r="M9" s="336"/>
      <c r="N9" s="336"/>
      <c r="O9" s="297"/>
      <c r="P9" s="293"/>
    </row>
    <row r="10" spans="2:16" ht="15.75" x14ac:dyDescent="0.25">
      <c r="B10" s="1177" t="s">
        <v>1741</v>
      </c>
      <c r="C10" s="1178"/>
      <c r="D10" s="1178"/>
      <c r="E10" s="1178"/>
      <c r="F10" s="1178"/>
      <c r="G10" s="1178"/>
      <c r="H10" s="1178"/>
    </row>
    <row r="11" spans="2:16" s="337" customFormat="1" ht="15.75" thickBot="1" x14ac:dyDescent="0.3">
      <c r="C11" s="292"/>
      <c r="D11" s="292"/>
      <c r="E11" s="292"/>
      <c r="F11" s="292"/>
      <c r="G11" s="292"/>
      <c r="H11" s="292"/>
    </row>
    <row r="12" spans="2:16" s="338" customFormat="1" ht="34.5" customHeight="1" thickBot="1" x14ac:dyDescent="0.3">
      <c r="B12" s="1400" t="s">
        <v>687</v>
      </c>
      <c r="C12" s="1402" t="s">
        <v>688</v>
      </c>
      <c r="D12" s="1402" t="s">
        <v>689</v>
      </c>
      <c r="E12" s="1402" t="s">
        <v>690</v>
      </c>
      <c r="F12" s="1404" t="s">
        <v>691</v>
      </c>
      <c r="G12" s="1405"/>
      <c r="H12" s="1406"/>
    </row>
    <row r="13" spans="2:16" s="337" customFormat="1" ht="34.5" customHeight="1" thickBot="1" x14ac:dyDescent="0.3">
      <c r="B13" s="1401"/>
      <c r="C13" s="1403"/>
      <c r="D13" s="1403"/>
      <c r="E13" s="1403"/>
      <c r="F13" s="339">
        <v>2020</v>
      </c>
      <c r="G13" s="340">
        <v>2021</v>
      </c>
      <c r="H13" s="340">
        <v>2022</v>
      </c>
    </row>
    <row r="14" spans="2:16" s="337" customFormat="1" ht="15.75" customHeight="1" thickBot="1" x14ac:dyDescent="0.3">
      <c r="B14" s="341">
        <v>1</v>
      </c>
      <c r="C14" s="339">
        <v>2</v>
      </c>
      <c r="D14" s="341">
        <v>3</v>
      </c>
      <c r="E14" s="339">
        <v>4</v>
      </c>
      <c r="F14" s="342" t="s">
        <v>60</v>
      </c>
      <c r="G14" s="342" t="s">
        <v>61</v>
      </c>
      <c r="H14" s="342" t="s">
        <v>62</v>
      </c>
    </row>
    <row r="15" spans="2:16" s="293" customFormat="1" ht="120.75" thickBot="1" x14ac:dyDescent="0.3">
      <c r="B15" s="333">
        <v>1</v>
      </c>
      <c r="C15" s="343" t="s">
        <v>692</v>
      </c>
      <c r="D15" s="344" t="s">
        <v>693</v>
      </c>
      <c r="E15" s="343" t="s">
        <v>694</v>
      </c>
      <c r="F15" s="345">
        <v>1.0620000000000001</v>
      </c>
      <c r="G15" s="345">
        <v>1.0509999999999999</v>
      </c>
      <c r="H15" s="345">
        <v>1.048</v>
      </c>
    </row>
    <row r="16" spans="2:16" s="293" customFormat="1" ht="24.75" customHeight="1" x14ac:dyDescent="0.25">
      <c r="B16" s="294"/>
      <c r="C16" s="346"/>
      <c r="D16" s="346"/>
      <c r="E16" s="346"/>
      <c r="F16" s="346"/>
      <c r="G16" s="346"/>
      <c r="H16" s="346"/>
    </row>
    <row r="17" spans="2:8" s="293" customFormat="1" x14ac:dyDescent="0.25">
      <c r="B17" s="294"/>
    </row>
    <row r="18" spans="2:8" s="293" customFormat="1" x14ac:dyDescent="0.25">
      <c r="B18" s="294"/>
    </row>
    <row r="19" spans="2:8" s="293" customFormat="1" ht="51.75" customHeight="1" x14ac:dyDescent="0.25">
      <c r="B19" s="294"/>
    </row>
    <row r="20" spans="2:8" s="293" customFormat="1" ht="31.5" customHeight="1" x14ac:dyDescent="0.25">
      <c r="B20" s="294"/>
    </row>
    <row r="21" spans="2:8" s="293" customFormat="1" ht="49.5" customHeight="1" x14ac:dyDescent="0.25">
      <c r="B21" s="294"/>
    </row>
    <row r="22" spans="2:8" s="293" customFormat="1" ht="49.5" customHeight="1" x14ac:dyDescent="0.25">
      <c r="B22" s="294"/>
      <c r="C22" s="347"/>
      <c r="D22" s="347"/>
      <c r="E22" s="347"/>
      <c r="F22" s="347"/>
      <c r="G22" s="347"/>
      <c r="H22" s="347"/>
    </row>
    <row r="23" spans="2:8" s="293" customFormat="1" ht="29.25" customHeight="1" x14ac:dyDescent="0.25">
      <c r="B23" s="294"/>
      <c r="C23" s="348"/>
      <c r="D23" s="348"/>
      <c r="E23" s="348"/>
      <c r="F23" s="348"/>
      <c r="G23" s="348"/>
      <c r="H23" s="348"/>
    </row>
    <row r="25" spans="2:8" ht="15.75" customHeight="1" x14ac:dyDescent="0.25"/>
    <row r="26" spans="2:8" ht="43.5" customHeight="1" x14ac:dyDescent="0.25"/>
    <row r="27" spans="2:8" ht="15.75" customHeight="1" x14ac:dyDescent="0.25"/>
    <row r="28" spans="2:8" ht="45" customHeight="1" x14ac:dyDescent="0.25"/>
    <row r="29" spans="2:8" ht="46.5" customHeight="1" x14ac:dyDescent="0.25"/>
    <row r="30" spans="2:8" ht="52.5" customHeight="1" x14ac:dyDescent="0.25"/>
    <row r="31" spans="2:8" ht="30" customHeight="1" x14ac:dyDescent="0.25"/>
    <row r="32" spans="2:8" ht="15.75" customHeight="1" x14ac:dyDescent="0.25"/>
    <row r="33" spans="2:2" ht="15.75" customHeight="1" x14ac:dyDescent="0.25"/>
    <row r="34" spans="2:2" ht="15.75" customHeight="1" x14ac:dyDescent="0.25"/>
    <row r="35" spans="2:2" ht="15.75" customHeight="1" x14ac:dyDescent="0.25"/>
    <row r="36" spans="2:2" ht="42.75" customHeight="1" x14ac:dyDescent="0.25"/>
    <row r="37" spans="2:2" ht="43.5" customHeight="1" x14ac:dyDescent="0.25"/>
    <row r="38" spans="2:2" ht="54" customHeight="1" x14ac:dyDescent="0.25"/>
    <row r="39" spans="2:2" ht="15.75" customHeight="1" x14ac:dyDescent="0.25"/>
    <row r="40" spans="2:2" ht="50.25" customHeight="1" x14ac:dyDescent="0.25"/>
    <row r="41" spans="2:2" ht="34.5" customHeight="1" x14ac:dyDescent="0.25"/>
    <row r="42" spans="2:2" ht="15.75" customHeight="1" x14ac:dyDescent="0.25"/>
    <row r="43" spans="2:2" ht="15.75" customHeight="1" x14ac:dyDescent="0.25"/>
    <row r="44" spans="2:2" ht="35.25" customHeight="1" x14ac:dyDescent="0.25"/>
    <row r="45" spans="2:2" ht="45" customHeight="1" x14ac:dyDescent="0.25"/>
    <row r="46" spans="2:2" ht="78.75" customHeight="1" x14ac:dyDescent="0.25"/>
    <row r="47" spans="2:2" ht="45.75" customHeight="1" x14ac:dyDescent="0.25"/>
    <row r="48" spans="2:2" s="293" customFormat="1" ht="102" customHeight="1" x14ac:dyDescent="0.25">
      <c r="B48" s="294"/>
    </row>
    <row r="49" spans="2:2" s="293" customFormat="1" ht="54.75" customHeight="1" x14ac:dyDescent="0.25">
      <c r="B49" s="294"/>
    </row>
    <row r="50" spans="2:2" s="293" customFormat="1" x14ac:dyDescent="0.25">
      <c r="B50" s="294"/>
    </row>
    <row r="51" spans="2:2" s="293" customFormat="1" x14ac:dyDescent="0.25">
      <c r="B51" s="294"/>
    </row>
    <row r="52" spans="2:2" ht="38.25" customHeight="1" x14ac:dyDescent="0.25"/>
    <row r="53" spans="2:2" ht="15.75" customHeight="1" x14ac:dyDescent="0.25"/>
    <row r="54" spans="2:2" ht="15.75" customHeight="1" x14ac:dyDescent="0.25"/>
    <row r="55" spans="2:2" ht="15.75" customHeight="1" x14ac:dyDescent="0.25"/>
    <row r="56" spans="2:2" ht="102" customHeight="1" x14ac:dyDescent="0.25"/>
    <row r="57" spans="2:2" ht="57.75" customHeight="1" x14ac:dyDescent="0.25"/>
    <row r="58" spans="2:2" ht="48" customHeight="1" x14ac:dyDescent="0.25"/>
    <row r="59" spans="2:2" ht="15.75" customHeight="1" x14ac:dyDescent="0.25"/>
    <row r="60" spans="2:2" ht="30.75" customHeight="1" x14ac:dyDescent="0.25"/>
    <row r="61" spans="2:2" ht="15.75" customHeight="1" x14ac:dyDescent="0.25"/>
    <row r="62" spans="2:2" ht="15.75" customHeight="1" x14ac:dyDescent="0.25"/>
    <row r="63" spans="2:2" ht="15.75" customHeight="1" x14ac:dyDescent="0.25"/>
    <row r="64" spans="2:2" ht="15.75" customHeight="1" x14ac:dyDescent="0.25"/>
    <row r="65" spans="2:8" ht="15.75" customHeight="1" x14ac:dyDescent="0.25"/>
    <row r="66" spans="2:8" ht="15.75" customHeight="1" x14ac:dyDescent="0.25"/>
    <row r="67" spans="2:8" ht="15.75" customHeight="1" x14ac:dyDescent="0.25"/>
    <row r="68" spans="2:8" ht="15.75" customHeight="1" x14ac:dyDescent="0.25"/>
    <row r="69" spans="2:8" ht="15.75" customHeight="1" x14ac:dyDescent="0.25"/>
    <row r="70" spans="2:8" ht="15.75" customHeight="1" x14ac:dyDescent="0.25"/>
    <row r="71" spans="2:8" ht="15.75" customHeight="1" x14ac:dyDescent="0.25"/>
    <row r="72" spans="2:8" s="293" customFormat="1" ht="15.75" customHeight="1" x14ac:dyDescent="0.25">
      <c r="B72" s="294"/>
    </row>
    <row r="74" spans="2:8" ht="45" customHeight="1" x14ac:dyDescent="0.25"/>
    <row r="75" spans="2:8" x14ac:dyDescent="0.25">
      <c r="C75" s="301"/>
      <c r="D75" s="301"/>
      <c r="E75" s="301"/>
      <c r="F75" s="301"/>
      <c r="G75" s="301"/>
      <c r="H75" s="301"/>
    </row>
    <row r="76" spans="2:8" s="349" customFormat="1" ht="19.5" customHeight="1" x14ac:dyDescent="0.25">
      <c r="C76" s="292"/>
      <c r="D76" s="292"/>
      <c r="E76" s="292"/>
      <c r="F76" s="292"/>
      <c r="G76" s="292"/>
      <c r="H76" s="292"/>
    </row>
    <row r="81" s="349" customFormat="1" x14ac:dyDescent="0.25"/>
  </sheetData>
  <sheetProtection formatCells="0" formatColumns="0" formatRows="0" insertColumns="0" insertRows="0" insertHyperlinks="0" deleteColumns="0" deleteRows="0" sort="0" autoFilter="0" pivotTables="0"/>
  <mergeCells count="10">
    <mergeCell ref="B12:B13"/>
    <mergeCell ref="C12:C13"/>
    <mergeCell ref="D12:D13"/>
    <mergeCell ref="E12:E13"/>
    <mergeCell ref="F12:H12"/>
    <mergeCell ref="B5:H5"/>
    <mergeCell ref="B7:H7"/>
    <mergeCell ref="B8:H8"/>
    <mergeCell ref="B9:H9"/>
    <mergeCell ref="B10:H10"/>
  </mergeCells>
  <pageMargins left="0.70866141732283472" right="0.70866141732283472" top="0.74803149606299213" bottom="0.74803149606299213" header="0.31496062992125984" footer="0.31496062992125984"/>
  <pageSetup paperSize="9" scale="57"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92D050"/>
    <pageSetUpPr fitToPage="1"/>
  </sheetPr>
  <dimension ref="B1:AZ23"/>
  <sheetViews>
    <sheetView view="pageBreakPreview" zoomScale="110" zoomScaleNormal="100" zoomScaleSheetLayoutView="110" workbookViewId="0">
      <selection activeCell="D17" sqref="D17"/>
    </sheetView>
  </sheetViews>
  <sheetFormatPr defaultRowHeight="15.75" x14ac:dyDescent="0.25"/>
  <cols>
    <col min="1" max="1" width="5.28515625" style="350" customWidth="1"/>
    <col min="2" max="2" width="8.28515625" style="350" customWidth="1"/>
    <col min="3" max="3" width="56.7109375" style="350" customWidth="1"/>
    <col min="4" max="4" width="17.7109375" style="350" customWidth="1"/>
    <col min="5" max="6" width="19.28515625" style="350" customWidth="1"/>
    <col min="7" max="7" width="12.85546875" style="350" customWidth="1"/>
    <col min="8" max="8" width="6.5703125" style="350" customWidth="1"/>
    <col min="9" max="9" width="5.7109375" style="350" customWidth="1"/>
    <col min="10" max="10" width="5.42578125" style="350" customWidth="1"/>
    <col min="11" max="11" width="5" style="350" customWidth="1"/>
    <col min="12" max="12" width="4.85546875" style="350" customWidth="1"/>
    <col min="13" max="13" width="6.5703125" style="350" customWidth="1"/>
    <col min="14" max="14" width="7.140625" style="350" customWidth="1"/>
    <col min="15" max="15" width="5.28515625" style="350" customWidth="1"/>
    <col min="16" max="16" width="5" style="350" customWidth="1"/>
    <col min="17" max="18" width="3.85546875" style="350" customWidth="1"/>
    <col min="19" max="19" width="4.7109375" style="350" customWidth="1"/>
    <col min="20" max="22" width="6.5703125" style="350" customWidth="1"/>
    <col min="23" max="23" width="4.42578125" style="350" customWidth="1"/>
    <col min="24" max="24" width="5.140625" style="350" customWidth="1"/>
    <col min="25" max="25" width="4.42578125" style="350" customWidth="1"/>
    <col min="26" max="26" width="5" style="350" customWidth="1"/>
    <col min="27" max="29" width="6.5703125" style="350" customWidth="1"/>
    <col min="30" max="30" width="7" style="350" customWidth="1"/>
    <col min="31" max="31" width="6.5703125" style="350" customWidth="1"/>
    <col min="32" max="32" width="7.42578125" style="350" customWidth="1"/>
    <col min="33" max="33" width="4" style="350" customWidth="1"/>
    <col min="34" max="34" width="6.5703125" style="350" customWidth="1"/>
    <col min="35" max="35" width="18.42578125" style="350" customWidth="1"/>
    <col min="36" max="36" width="24.28515625" style="350" customWidth="1"/>
    <col min="37" max="37" width="14.42578125" style="350" customWidth="1"/>
    <col min="38" max="38" width="25.5703125" style="350" customWidth="1"/>
    <col min="39" max="39" width="12.42578125" style="350" customWidth="1"/>
    <col min="40" max="40" width="19.85546875" style="350" customWidth="1"/>
    <col min="41" max="42" width="4.7109375" style="350" customWidth="1"/>
    <col min="43" max="43" width="4.28515625" style="350" customWidth="1"/>
    <col min="44" max="44" width="4.42578125" style="350" customWidth="1"/>
    <col min="45" max="45" width="5.140625" style="350" customWidth="1"/>
    <col min="46" max="46" width="5.7109375" style="350" customWidth="1"/>
    <col min="47" max="47" width="6.28515625" style="350" customWidth="1"/>
    <col min="48" max="48" width="6.5703125" style="350" customWidth="1"/>
    <col min="49" max="49" width="6.28515625" style="350" customWidth="1"/>
    <col min="50" max="51" width="5.7109375" style="350" customWidth="1"/>
    <col min="52" max="52" width="14.7109375" style="350" customWidth="1"/>
    <col min="53" max="62" width="5.7109375" style="350" customWidth="1"/>
    <col min="63" max="16384" width="9.140625" style="350"/>
  </cols>
  <sheetData>
    <row r="1" spans="2:52" x14ac:dyDescent="0.25">
      <c r="J1" s="351"/>
      <c r="K1" s="352"/>
      <c r="L1" s="351"/>
      <c r="M1" s="351"/>
      <c r="N1" s="351"/>
      <c r="O1" s="351"/>
      <c r="P1" s="351"/>
      <c r="Q1" s="351"/>
      <c r="R1" s="351"/>
      <c r="S1" s="351"/>
      <c r="T1" s="351"/>
    </row>
    <row r="2" spans="2:52" x14ac:dyDescent="0.25">
      <c r="J2" s="351"/>
      <c r="K2" s="352"/>
      <c r="L2" s="351"/>
      <c r="M2" s="351"/>
      <c r="N2" s="351"/>
      <c r="O2" s="351"/>
      <c r="P2" s="351"/>
      <c r="Q2" s="351"/>
      <c r="R2" s="351"/>
      <c r="S2" s="351"/>
      <c r="T2" s="351"/>
    </row>
    <row r="3" spans="2:52" x14ac:dyDescent="0.25">
      <c r="J3" s="351"/>
      <c r="K3" s="352"/>
      <c r="L3" s="351"/>
      <c r="M3" s="351"/>
      <c r="N3" s="351"/>
      <c r="O3" s="351"/>
      <c r="P3" s="351"/>
      <c r="Q3" s="351"/>
      <c r="R3" s="351"/>
      <c r="S3" s="351"/>
      <c r="T3" s="351"/>
    </row>
    <row r="4" spans="2:52" ht="18.75" x14ac:dyDescent="0.3">
      <c r="G4" s="296"/>
      <c r="J4" s="351"/>
      <c r="K4" s="352"/>
      <c r="L4" s="351"/>
      <c r="M4" s="351"/>
      <c r="N4" s="351"/>
      <c r="O4" s="351"/>
      <c r="P4" s="351"/>
      <c r="Q4" s="351"/>
      <c r="R4" s="351"/>
      <c r="S4" s="351"/>
      <c r="T4" s="351"/>
    </row>
    <row r="5" spans="2:52" ht="15.75" customHeight="1" x14ac:dyDescent="0.25">
      <c r="B5" s="1186" t="s">
        <v>695</v>
      </c>
      <c r="C5" s="1186"/>
      <c r="D5" s="1186"/>
      <c r="E5" s="1186"/>
      <c r="F5" s="1186"/>
      <c r="G5" s="1186"/>
      <c r="J5" s="351"/>
      <c r="K5" s="352"/>
      <c r="L5" s="351"/>
      <c r="M5" s="351"/>
      <c r="N5" s="351"/>
      <c r="O5" s="351"/>
      <c r="P5" s="351"/>
      <c r="Q5" s="351"/>
      <c r="R5" s="351"/>
      <c r="S5" s="351"/>
      <c r="T5" s="351"/>
    </row>
    <row r="6" spans="2:52" x14ac:dyDescent="0.25">
      <c r="H6" s="351"/>
      <c r="I6" s="351"/>
      <c r="J6" s="351"/>
      <c r="K6" s="353"/>
      <c r="L6" s="353"/>
      <c r="M6" s="353"/>
      <c r="N6" s="353"/>
      <c r="O6" s="353"/>
      <c r="P6" s="353"/>
      <c r="Q6" s="353"/>
      <c r="R6" s="353"/>
      <c r="S6" s="353"/>
      <c r="T6" s="353"/>
      <c r="U6" s="353"/>
      <c r="V6" s="353"/>
      <c r="W6" s="353"/>
      <c r="X6" s="353"/>
      <c r="Y6" s="351"/>
      <c r="Z6" s="353"/>
      <c r="AA6" s="351"/>
      <c r="AB6" s="351"/>
      <c r="AC6" s="351"/>
      <c r="AD6" s="351"/>
      <c r="AE6" s="351"/>
      <c r="AF6" s="351"/>
      <c r="AG6" s="351"/>
      <c r="AH6" s="351"/>
      <c r="AI6" s="351"/>
      <c r="AJ6" s="351"/>
      <c r="AK6" s="351"/>
      <c r="AL6" s="351"/>
      <c r="AM6" s="351"/>
      <c r="AN6" s="351"/>
      <c r="AO6" s="351"/>
      <c r="AP6" s="351"/>
      <c r="AQ6" s="351"/>
    </row>
    <row r="7" spans="2:52" x14ac:dyDescent="0.25">
      <c r="B7" s="1293" t="str">
        <f>'С № 1 (2020)'!B7:AY7</f>
        <v>Инвестиционная программа  ГУП НАО "Нарьян-Марская электростанция"</v>
      </c>
      <c r="C7" s="1293"/>
      <c r="D7" s="1293"/>
      <c r="E7" s="1293"/>
      <c r="F7" s="1293"/>
      <c r="G7" s="1293"/>
      <c r="H7" s="298"/>
      <c r="I7" s="298"/>
      <c r="J7" s="298"/>
      <c r="K7" s="353"/>
      <c r="L7" s="353"/>
      <c r="M7" s="353"/>
      <c r="N7" s="353"/>
      <c r="O7" s="353"/>
      <c r="P7" s="353"/>
      <c r="Q7" s="353"/>
      <c r="R7" s="353"/>
      <c r="S7" s="353"/>
      <c r="T7" s="353"/>
      <c r="U7" s="353"/>
      <c r="V7" s="353"/>
      <c r="W7" s="353"/>
      <c r="X7" s="353"/>
      <c r="Y7" s="351"/>
      <c r="Z7" s="353"/>
      <c r="AA7" s="351"/>
      <c r="AB7" s="351"/>
      <c r="AC7" s="351"/>
      <c r="AD7" s="351"/>
      <c r="AE7" s="351"/>
      <c r="AF7" s="351"/>
      <c r="AG7" s="351"/>
      <c r="AH7" s="351"/>
      <c r="AI7" s="351"/>
      <c r="AJ7" s="351"/>
      <c r="AK7" s="351"/>
      <c r="AL7" s="351"/>
      <c r="AM7" s="351"/>
      <c r="AN7" s="351"/>
      <c r="AO7" s="351"/>
      <c r="AP7" s="351"/>
      <c r="AQ7" s="351"/>
    </row>
    <row r="8" spans="2:52" x14ac:dyDescent="0.25">
      <c r="B8" s="1293"/>
      <c r="C8" s="1293"/>
      <c r="D8" s="1293"/>
      <c r="E8" s="1293"/>
      <c r="F8" s="1293"/>
      <c r="G8" s="1293"/>
      <c r="H8" s="354"/>
      <c r="I8" s="354"/>
      <c r="J8" s="354"/>
      <c r="K8" s="353"/>
      <c r="L8" s="353"/>
      <c r="M8" s="353"/>
      <c r="N8" s="353"/>
      <c r="O8" s="353"/>
      <c r="P8" s="353"/>
      <c r="Q8" s="353"/>
      <c r="R8" s="353"/>
      <c r="S8" s="353"/>
      <c r="T8" s="353"/>
      <c r="U8" s="353"/>
      <c r="V8" s="353"/>
      <c r="W8" s="353"/>
      <c r="X8" s="353"/>
      <c r="Y8" s="351"/>
      <c r="Z8" s="353"/>
      <c r="AA8" s="351"/>
      <c r="AB8" s="351"/>
      <c r="AC8" s="351"/>
      <c r="AD8" s="351"/>
      <c r="AE8" s="351"/>
      <c r="AF8" s="351"/>
      <c r="AG8" s="351"/>
      <c r="AH8" s="351"/>
      <c r="AI8" s="351"/>
      <c r="AJ8" s="351"/>
      <c r="AK8" s="351"/>
      <c r="AL8" s="351"/>
      <c r="AM8" s="351"/>
      <c r="AN8" s="351"/>
      <c r="AO8" s="351"/>
      <c r="AP8" s="351"/>
      <c r="AQ8" s="351"/>
    </row>
    <row r="9" spans="2:52" x14ac:dyDescent="0.25">
      <c r="B9" s="351"/>
      <c r="C9" s="351"/>
      <c r="D9" s="351"/>
      <c r="E9" s="351"/>
      <c r="F9" s="351"/>
      <c r="G9" s="351"/>
      <c r="H9" s="351"/>
      <c r="I9" s="351"/>
      <c r="J9" s="351"/>
      <c r="K9" s="353"/>
      <c r="L9" s="353"/>
      <c r="M9" s="353"/>
      <c r="N9" s="353"/>
      <c r="O9" s="353"/>
      <c r="P9" s="353"/>
      <c r="Q9" s="353"/>
      <c r="R9" s="353"/>
      <c r="S9" s="353"/>
      <c r="T9" s="353"/>
      <c r="U9" s="353"/>
      <c r="V9" s="353"/>
      <c r="W9" s="353"/>
      <c r="X9" s="353"/>
      <c r="Y9" s="351"/>
      <c r="Z9" s="353"/>
      <c r="AA9" s="351"/>
      <c r="AB9" s="351"/>
      <c r="AC9" s="351"/>
      <c r="AD9" s="351"/>
      <c r="AE9" s="351"/>
      <c r="AF9" s="351"/>
      <c r="AG9" s="351"/>
      <c r="AH9" s="351"/>
      <c r="AI9" s="351"/>
      <c r="AJ9" s="351"/>
      <c r="AK9" s="351"/>
      <c r="AL9" s="351"/>
      <c r="AM9" s="351"/>
      <c r="AN9" s="351"/>
      <c r="AO9" s="351"/>
      <c r="AP9" s="351"/>
      <c r="AQ9" s="351"/>
    </row>
    <row r="10" spans="2:52" ht="26.25" customHeight="1" x14ac:dyDescent="0.25">
      <c r="B10" s="1414" t="s">
        <v>1741</v>
      </c>
      <c r="C10" s="1415"/>
      <c r="D10" s="1415"/>
      <c r="E10" s="1415"/>
      <c r="F10" s="1415"/>
      <c r="G10" s="1415"/>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row>
    <row r="11" spans="2:52" ht="15" customHeight="1" x14ac:dyDescent="0.25">
      <c r="B11" s="355"/>
      <c r="C11" s="355"/>
      <c r="D11" s="355"/>
      <c r="E11" s="355"/>
      <c r="F11" s="355"/>
      <c r="G11" s="355"/>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row>
    <row r="12" spans="2:52" ht="18" customHeight="1" x14ac:dyDescent="0.25">
      <c r="B12" s="1415" t="s">
        <v>696</v>
      </c>
      <c r="C12" s="1415"/>
      <c r="D12" s="1415"/>
      <c r="E12" s="1415"/>
      <c r="F12" s="1415"/>
      <c r="G12" s="1415"/>
      <c r="H12" s="356"/>
      <c r="I12" s="356"/>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row>
    <row r="13" spans="2:52" ht="13.5" customHeight="1" thickBot="1" x14ac:dyDescent="0.3">
      <c r="B13" s="356" t="s">
        <v>697</v>
      </c>
      <c r="C13" s="356"/>
      <c r="D13" s="356"/>
      <c r="E13" s="356"/>
      <c r="F13" s="356"/>
      <c r="G13" s="356"/>
      <c r="H13" s="356"/>
      <c r="I13" s="356"/>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row>
    <row r="14" spans="2:52" ht="42" customHeight="1" thickBot="1" x14ac:dyDescent="0.3">
      <c r="B14" s="1407" t="s">
        <v>687</v>
      </c>
      <c r="C14" s="1409" t="s">
        <v>698</v>
      </c>
      <c r="D14" s="1411" t="s">
        <v>699</v>
      </c>
      <c r="E14" s="1412"/>
      <c r="F14" s="1413"/>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351"/>
      <c r="AM14" s="351"/>
      <c r="AN14" s="351"/>
      <c r="AO14" s="351"/>
      <c r="AP14" s="351"/>
      <c r="AQ14" s="351"/>
    </row>
    <row r="15" spans="2:52" ht="24" customHeight="1" thickBot="1" x14ac:dyDescent="0.3">
      <c r="B15" s="1408"/>
      <c r="C15" s="1410"/>
      <c r="D15" s="357">
        <v>2020</v>
      </c>
      <c r="E15" s="357">
        <v>2021</v>
      </c>
      <c r="F15" s="357">
        <v>2022</v>
      </c>
      <c r="K15" s="351"/>
      <c r="L15" s="351"/>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1"/>
      <c r="AM15" s="351"/>
      <c r="AN15" s="351"/>
      <c r="AO15" s="351"/>
      <c r="AP15" s="351"/>
      <c r="AQ15" s="351"/>
    </row>
    <row r="16" spans="2:52" ht="16.5" thickBot="1" x14ac:dyDescent="0.3">
      <c r="B16" s="358">
        <v>1</v>
      </c>
      <c r="C16" s="357">
        <v>2</v>
      </c>
      <c r="D16" s="359">
        <v>3</v>
      </c>
      <c r="E16" s="360">
        <v>4</v>
      </c>
      <c r="F16" s="361">
        <v>5</v>
      </c>
      <c r="K16" s="351"/>
      <c r="L16" s="351"/>
      <c r="M16" s="351"/>
      <c r="N16" s="351"/>
      <c r="O16" s="351"/>
      <c r="P16" s="351"/>
      <c r="Q16" s="351"/>
      <c r="R16" s="351"/>
      <c r="S16" s="351"/>
      <c r="T16" s="351"/>
      <c r="U16" s="351"/>
      <c r="V16" s="351"/>
      <c r="W16" s="351"/>
      <c r="X16" s="351"/>
      <c r="Y16" s="351"/>
      <c r="Z16" s="351"/>
      <c r="AA16" s="351"/>
      <c r="AB16" s="351"/>
      <c r="AC16" s="351"/>
      <c r="AD16" s="351"/>
      <c r="AE16" s="351"/>
      <c r="AF16" s="351"/>
      <c r="AG16" s="351"/>
      <c r="AH16" s="351"/>
      <c r="AI16" s="351"/>
      <c r="AJ16" s="351"/>
      <c r="AK16" s="351"/>
      <c r="AL16" s="351"/>
      <c r="AM16" s="351"/>
      <c r="AN16" s="351"/>
      <c r="AO16" s="351"/>
      <c r="AP16" s="351"/>
      <c r="AQ16" s="351"/>
    </row>
    <row r="17" spans="2:43" ht="50.25" customHeight="1" x14ac:dyDescent="0.25">
      <c r="B17" s="362">
        <v>1</v>
      </c>
      <c r="C17" s="363" t="s">
        <v>700</v>
      </c>
      <c r="D17" s="641">
        <v>2.3309799999999998</v>
      </c>
      <c r="E17" s="641">
        <v>2.2960199999999999</v>
      </c>
      <c r="F17" s="640">
        <v>2.2615799999999999</v>
      </c>
      <c r="K17" s="351"/>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351"/>
      <c r="AK17" s="351"/>
      <c r="AL17" s="351"/>
      <c r="AM17" s="351"/>
      <c r="AN17" s="351"/>
      <c r="AO17" s="351"/>
      <c r="AP17" s="351"/>
      <c r="AQ17" s="351"/>
    </row>
    <row r="18" spans="2:43" ht="47.25" x14ac:dyDescent="0.25">
      <c r="B18" s="364">
        <v>2</v>
      </c>
      <c r="C18" s="365" t="s">
        <v>701</v>
      </c>
      <c r="D18" s="643">
        <v>0.56438999999999995</v>
      </c>
      <c r="E18" s="643">
        <v>0.55591999999999997</v>
      </c>
      <c r="F18" s="643">
        <v>0.54759000000000002</v>
      </c>
    </row>
    <row r="19" spans="2:43" ht="45.75" customHeight="1" thickBot="1" x14ac:dyDescent="0.3">
      <c r="B19" s="366">
        <v>3</v>
      </c>
      <c r="C19" s="367" t="s">
        <v>702</v>
      </c>
      <c r="D19" s="368">
        <v>1</v>
      </c>
      <c r="E19" s="369">
        <v>1</v>
      </c>
      <c r="F19" s="369">
        <v>1</v>
      </c>
      <c r="G19" s="642" t="s">
        <v>804</v>
      </c>
    </row>
    <row r="21" spans="2:43" x14ac:dyDescent="0.25">
      <c r="E21" s="379"/>
      <c r="F21" s="379"/>
    </row>
    <row r="23" spans="2:43" x14ac:dyDescent="0.25">
      <c r="I23" s="370"/>
    </row>
  </sheetData>
  <sheetProtection formatCells="0" formatColumns="0" formatRows="0" insertColumns="0" insertRows="0" insertHyperlinks="0" deleteColumns="0" deleteRows="0" sort="0" autoFilter="0" pivotTables="0"/>
  <mergeCells count="8">
    <mergeCell ref="B14:B15"/>
    <mergeCell ref="C14:C15"/>
    <mergeCell ref="D14:F14"/>
    <mergeCell ref="B5:G5"/>
    <mergeCell ref="B7:G7"/>
    <mergeCell ref="B8:G8"/>
    <mergeCell ref="B10:G10"/>
    <mergeCell ref="B12:G12"/>
  </mergeCells>
  <pageMargins left="0.70866141732283472" right="0.70866141732283472" top="0.74803149606299213" bottom="0.74803149606299213" header="0.31496062992125984" footer="0.31496062992125984"/>
  <pageSetup paperSize="9" scale="5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92D050"/>
    <pageSetUpPr fitToPage="1"/>
  </sheetPr>
  <dimension ref="B1:K11"/>
  <sheetViews>
    <sheetView view="pageBreakPreview" zoomScale="115" zoomScaleNormal="100" zoomScaleSheetLayoutView="115" workbookViewId="0">
      <selection activeCell="C9" sqref="C9"/>
    </sheetView>
  </sheetViews>
  <sheetFormatPr defaultRowHeight="15.75" x14ac:dyDescent="0.25"/>
  <cols>
    <col min="1" max="1" width="5.85546875" style="371" customWidth="1"/>
    <col min="2" max="2" width="9.140625" style="371"/>
    <col min="3" max="3" width="88" style="371" customWidth="1"/>
    <col min="4" max="4" width="5.28515625" style="371" customWidth="1"/>
    <col min="5" max="16384" width="9.140625" style="371"/>
  </cols>
  <sheetData>
    <row r="1" spans="2:11" ht="18.75" x14ac:dyDescent="0.25">
      <c r="B1" s="349"/>
      <c r="C1" s="295" t="s">
        <v>703</v>
      </c>
      <c r="D1" s="292"/>
      <c r="E1" s="292"/>
      <c r="F1" s="292"/>
      <c r="G1" s="292"/>
      <c r="H1" s="292"/>
      <c r="I1" s="292"/>
      <c r="J1" s="292"/>
    </row>
    <row r="2" spans="2:11" ht="18.75" x14ac:dyDescent="0.3">
      <c r="B2" s="349"/>
      <c r="C2" s="296" t="s">
        <v>1</v>
      </c>
      <c r="D2" s="292"/>
      <c r="E2" s="292"/>
      <c r="F2" s="292"/>
      <c r="G2" s="292"/>
      <c r="H2" s="292"/>
      <c r="I2" s="292"/>
      <c r="J2" s="292"/>
    </row>
    <row r="3" spans="2:11" ht="18.75" x14ac:dyDescent="0.3">
      <c r="B3" s="349"/>
      <c r="C3" s="296" t="s">
        <v>2</v>
      </c>
      <c r="D3" s="292"/>
      <c r="E3" s="292"/>
      <c r="F3" s="292"/>
      <c r="G3" s="292"/>
      <c r="H3" s="292"/>
      <c r="I3" s="292"/>
      <c r="J3" s="292"/>
    </row>
    <row r="4" spans="2:11" ht="18.75" x14ac:dyDescent="0.3">
      <c r="B4" s="349"/>
      <c r="C4" s="296"/>
      <c r="D4" s="292"/>
      <c r="E4" s="292"/>
      <c r="F4" s="292"/>
      <c r="G4" s="292"/>
      <c r="H4" s="292"/>
      <c r="I4" s="292"/>
      <c r="J4" s="292"/>
    </row>
    <row r="5" spans="2:11" ht="171" customHeight="1" x14ac:dyDescent="0.3">
      <c r="B5" s="1416" t="s">
        <v>704</v>
      </c>
      <c r="C5" s="1416"/>
      <c r="D5" s="372"/>
      <c r="E5" s="372"/>
      <c r="F5" s="372"/>
      <c r="G5" s="372"/>
      <c r="H5" s="372"/>
      <c r="I5" s="372"/>
      <c r="J5" s="372"/>
      <c r="K5" s="372"/>
    </row>
    <row r="6" spans="2:11" ht="20.25" customHeight="1" x14ac:dyDescent="0.3">
      <c r="B6" s="373"/>
      <c r="C6" s="373"/>
      <c r="D6" s="372"/>
      <c r="E6" s="372"/>
      <c r="F6" s="372"/>
      <c r="G6" s="372"/>
      <c r="H6" s="372"/>
      <c r="I6" s="372"/>
      <c r="J6" s="372"/>
      <c r="K6" s="372"/>
    </row>
    <row r="7" spans="2:11" ht="18.75" x14ac:dyDescent="0.3">
      <c r="B7" s="1417" t="s">
        <v>1741</v>
      </c>
      <c r="C7" s="1417"/>
      <c r="D7" s="373"/>
      <c r="E7" s="373"/>
      <c r="F7" s="373"/>
      <c r="G7" s="292"/>
      <c r="H7" s="292"/>
      <c r="I7" s="292"/>
      <c r="J7" s="292"/>
      <c r="K7" s="292"/>
    </row>
    <row r="8" spans="2:11" ht="16.5" thickBot="1" x14ac:dyDescent="0.3"/>
    <row r="9" spans="2:11" ht="69" customHeight="1" thickBot="1" x14ac:dyDescent="0.3">
      <c r="B9" s="374" t="s">
        <v>687</v>
      </c>
      <c r="C9" s="375" t="s">
        <v>705</v>
      </c>
    </row>
    <row r="10" spans="2:11" ht="16.5" thickBot="1" x14ac:dyDescent="0.3">
      <c r="B10" s="376">
        <v>1</v>
      </c>
      <c r="C10" s="376">
        <v>2</v>
      </c>
    </row>
    <row r="11" spans="2:11" ht="16.5" thickBot="1" x14ac:dyDescent="0.3">
      <c r="B11" s="377">
        <v>1</v>
      </c>
      <c r="C11" s="374" t="s">
        <v>107</v>
      </c>
    </row>
  </sheetData>
  <sheetProtection formatCells="0" formatColumns="0" formatRows="0" insertColumns="0" insertRows="0" insertHyperlinks="0" deleteColumns="0" deleteRows="0" sort="0" autoFilter="0" pivotTables="0"/>
  <mergeCells count="2">
    <mergeCell ref="B5:C5"/>
    <mergeCell ref="B7:C7"/>
  </mergeCells>
  <pageMargins left="0.70866141732283472" right="0.70866141732283472" top="0.74803149606299213"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CL80"/>
  <sheetViews>
    <sheetView view="pageBreakPreview" zoomScale="70" zoomScaleNormal="55" zoomScaleSheetLayoutView="70" workbookViewId="0">
      <pane xSplit="4" ySplit="20" topLeftCell="S69" activePane="bottomRight" state="frozen"/>
      <selection pane="topRight" activeCell="E1" sqref="E1"/>
      <selection pane="bottomLeft" activeCell="A21" sqref="A21"/>
      <selection pane="bottomRight" activeCell="B10" sqref="B10:AY10"/>
    </sheetView>
  </sheetViews>
  <sheetFormatPr defaultRowHeight="15.75" x14ac:dyDescent="0.25"/>
  <cols>
    <col min="1" max="1" width="7.140625" style="1" customWidth="1"/>
    <col min="2" max="2" width="13.28515625" style="1" customWidth="1"/>
    <col min="3" max="3" width="105.85546875" style="1" customWidth="1"/>
    <col min="4" max="4" width="28.5703125" style="1" customWidth="1"/>
    <col min="5" max="5" width="9.5703125" style="1" customWidth="1"/>
    <col min="6" max="6" width="20.140625" style="1" customWidth="1"/>
    <col min="7" max="7" width="9.5703125" style="1" customWidth="1"/>
    <col min="8" max="8" width="19.42578125" style="1" customWidth="1"/>
    <col min="9" max="9" width="9.5703125" style="1" customWidth="1"/>
    <col min="10" max="10" width="20" style="1" customWidth="1"/>
    <col min="11" max="11" width="9.5703125" style="1" customWidth="1"/>
    <col min="12" max="12" width="20.140625" style="1" customWidth="1"/>
    <col min="13" max="13" width="9.5703125" style="1" customWidth="1"/>
    <col min="14" max="14" width="18" style="1" customWidth="1"/>
    <col min="15" max="15" width="10.7109375" style="1" customWidth="1"/>
    <col min="16" max="16" width="19.5703125" style="1" customWidth="1"/>
    <col min="17" max="17" width="10.7109375" style="1" customWidth="1"/>
    <col min="18" max="18" width="22" style="1" customWidth="1"/>
    <col min="19" max="19" width="9.5703125" style="1" customWidth="1"/>
    <col min="20" max="20" width="19.28515625" style="1" customWidth="1"/>
    <col min="21" max="21" width="9.5703125" style="1" customWidth="1"/>
    <col min="22" max="22" width="19.5703125" style="1" customWidth="1"/>
    <col min="23" max="23" width="11.140625" style="1" customWidth="1"/>
    <col min="24" max="24" width="18.5703125" style="1" customWidth="1"/>
    <col min="25" max="25" width="9.5703125" style="1" customWidth="1"/>
    <col min="26" max="26" width="18.5703125" style="1" customWidth="1"/>
    <col min="27" max="27" width="9.5703125" style="1" customWidth="1"/>
    <col min="28" max="28" width="19" style="1" customWidth="1"/>
    <col min="29" max="29" width="9.5703125" style="1" customWidth="1"/>
    <col min="30" max="30" width="21.28515625" style="1" customWidth="1"/>
    <col min="31" max="31" width="9.5703125" style="1" customWidth="1"/>
    <col min="32" max="32" width="23.140625" style="1" customWidth="1"/>
    <col min="33" max="33" width="9.5703125" style="1" customWidth="1"/>
    <col min="34" max="34" width="21.140625" style="1" customWidth="1"/>
    <col min="35" max="35" width="9.5703125" style="1" customWidth="1"/>
    <col min="36" max="36" width="19.140625" style="1" customWidth="1"/>
    <col min="37" max="37" width="9.5703125" style="1" customWidth="1"/>
    <col min="38" max="38" width="26.7109375" style="1" customWidth="1"/>
    <col min="39" max="39" width="9.5703125" style="1" customWidth="1"/>
    <col min="40" max="40" width="24.85546875" style="1" customWidth="1"/>
    <col min="41" max="41" width="10.5703125" style="1" customWidth="1"/>
    <col min="42" max="42" width="22.42578125" style="1" customWidth="1"/>
    <col min="43" max="43" width="9.5703125" style="1" customWidth="1"/>
    <col min="44" max="44" width="23.28515625" style="1" customWidth="1"/>
    <col min="45" max="45" width="9.5703125" style="1" customWidth="1"/>
    <col min="46" max="46" width="21.7109375" style="1" customWidth="1"/>
    <col min="47" max="47" width="9.5703125" style="1" customWidth="1"/>
    <col min="48" max="48" width="21" style="1" customWidth="1"/>
    <col min="49" max="49" width="9.5703125" style="1" customWidth="1"/>
    <col min="50" max="50" width="23.28515625" style="1" customWidth="1"/>
    <col min="51" max="51" width="16.42578125" style="1" customWidth="1"/>
    <col min="52" max="52" width="18.42578125" style="1" customWidth="1"/>
    <col min="53" max="53" width="8" style="4" customWidth="1"/>
    <col min="54" max="60" width="9.140625" style="4"/>
    <col min="61" max="16384" width="9.140625" style="1"/>
  </cols>
  <sheetData>
    <row r="1" spans="1:53" x14ac:dyDescent="0.25">
      <c r="AW1" s="2"/>
      <c r="AX1" s="2"/>
      <c r="AZ1" s="3" t="s">
        <v>0</v>
      </c>
    </row>
    <row r="2" spans="1:53" x14ac:dyDescent="0.25">
      <c r="AC2" s="5"/>
      <c r="AD2" s="5"/>
      <c r="AW2" s="2"/>
      <c r="AX2" s="2"/>
      <c r="AZ2" s="2" t="s">
        <v>1</v>
      </c>
    </row>
    <row r="3" spans="1:53" x14ac:dyDescent="0.25">
      <c r="AC3" s="6"/>
      <c r="AD3" s="6"/>
      <c r="AW3" s="2"/>
      <c r="AX3" s="2"/>
      <c r="AZ3" s="2" t="s">
        <v>2</v>
      </c>
    </row>
    <row r="4" spans="1:53" x14ac:dyDescent="0.25">
      <c r="B4" s="1020" t="s">
        <v>3</v>
      </c>
      <c r="C4" s="1020"/>
      <c r="D4" s="1020"/>
      <c r="E4" s="1020"/>
      <c r="F4" s="1020"/>
      <c r="G4" s="1020"/>
      <c r="H4" s="1020"/>
      <c r="I4" s="1020"/>
      <c r="J4" s="1020"/>
      <c r="K4" s="1020"/>
      <c r="L4" s="1020"/>
      <c r="M4" s="1020"/>
      <c r="N4" s="1020"/>
      <c r="O4" s="1020"/>
      <c r="P4" s="1020"/>
      <c r="Q4" s="1020"/>
      <c r="R4" s="1020"/>
      <c r="S4" s="1020"/>
      <c r="T4" s="1020"/>
      <c r="U4" s="1020"/>
      <c r="V4" s="1020"/>
      <c r="W4" s="1020"/>
      <c r="X4" s="1020"/>
      <c r="Y4" s="1020"/>
      <c r="Z4" s="1020"/>
      <c r="AA4" s="1020"/>
      <c r="AB4" s="1020"/>
      <c r="AC4" s="1020"/>
      <c r="AD4" s="1020"/>
      <c r="AE4" s="1020"/>
      <c r="AF4" s="1020"/>
      <c r="AG4" s="1020"/>
      <c r="AH4" s="1020"/>
      <c r="AI4" s="1020"/>
      <c r="AJ4" s="1020"/>
      <c r="AK4" s="1020"/>
      <c r="AL4" s="1020"/>
      <c r="AM4" s="1020"/>
      <c r="AN4" s="1020"/>
      <c r="AO4" s="1020"/>
      <c r="AP4" s="1020"/>
      <c r="AQ4" s="1020"/>
      <c r="AR4" s="1020"/>
      <c r="AS4" s="1020"/>
      <c r="AT4" s="1020"/>
      <c r="AU4" s="1020"/>
      <c r="AV4" s="1020"/>
      <c r="AW4" s="1020"/>
      <c r="AX4" s="1020"/>
      <c r="AY4" s="1020"/>
    </row>
    <row r="5" spans="1:53" x14ac:dyDescent="0.25">
      <c r="B5" s="1020" t="s">
        <v>194</v>
      </c>
      <c r="C5" s="1029"/>
      <c r="D5" s="1029"/>
      <c r="E5" s="1029"/>
      <c r="F5" s="1029"/>
      <c r="G5" s="1029"/>
      <c r="H5" s="1029"/>
      <c r="I5" s="1029"/>
      <c r="J5" s="1029"/>
      <c r="K5" s="1029"/>
      <c r="L5" s="1029"/>
      <c r="M5" s="1029"/>
      <c r="N5" s="1029"/>
      <c r="O5" s="1029"/>
      <c r="P5" s="1029"/>
      <c r="Q5" s="1029"/>
      <c r="R5" s="1029"/>
      <c r="S5" s="1029"/>
      <c r="T5" s="1029"/>
      <c r="U5" s="1029"/>
      <c r="V5" s="1029"/>
      <c r="W5" s="1029"/>
      <c r="X5" s="1029"/>
      <c r="Y5" s="1029"/>
      <c r="Z5" s="1029"/>
      <c r="AA5" s="1029"/>
      <c r="AB5" s="1029"/>
      <c r="AC5" s="1029"/>
      <c r="AD5" s="1029"/>
      <c r="AE5" s="1029"/>
      <c r="AF5" s="1029"/>
      <c r="AG5" s="1029"/>
      <c r="AH5" s="1029"/>
      <c r="AI5" s="1029"/>
      <c r="AJ5" s="1029"/>
      <c r="AK5" s="1029"/>
      <c r="AL5" s="1029"/>
      <c r="AM5" s="1029"/>
      <c r="AN5" s="1029"/>
      <c r="AO5" s="1029"/>
      <c r="AP5" s="1029"/>
      <c r="AQ5" s="1029"/>
      <c r="AR5" s="1029"/>
      <c r="AS5" s="1029"/>
      <c r="AT5" s="1029"/>
      <c r="AU5" s="1029"/>
      <c r="AV5" s="1029"/>
      <c r="AW5" s="1029"/>
      <c r="AX5" s="1029"/>
      <c r="AY5" s="1029"/>
    </row>
    <row r="6" spans="1:53" x14ac:dyDescent="0.25">
      <c r="B6" s="1020"/>
      <c r="C6" s="1020"/>
      <c r="D6" s="1020"/>
      <c r="E6" s="1020"/>
      <c r="F6" s="1020"/>
      <c r="G6" s="1020"/>
      <c r="H6" s="1020"/>
      <c r="I6" s="1020"/>
      <c r="J6" s="1020"/>
      <c r="K6" s="1020"/>
      <c r="L6" s="1020"/>
      <c r="M6" s="1020"/>
      <c r="N6" s="1020"/>
      <c r="O6" s="1020"/>
      <c r="P6" s="1020"/>
      <c r="Q6" s="1020"/>
      <c r="R6" s="1020"/>
      <c r="S6" s="1020"/>
      <c r="T6" s="1020"/>
      <c r="U6" s="1020"/>
      <c r="V6" s="1020"/>
      <c r="W6" s="1020"/>
      <c r="X6" s="1020"/>
      <c r="Y6" s="1020"/>
      <c r="Z6" s="1020"/>
      <c r="AA6" s="1020"/>
      <c r="AB6" s="1020"/>
      <c r="AC6" s="1020"/>
      <c r="AD6" s="1020"/>
      <c r="AE6" s="1020"/>
      <c r="AF6" s="1020"/>
      <c r="AG6" s="1020"/>
      <c r="AH6" s="1020"/>
      <c r="AI6" s="1020"/>
      <c r="AJ6" s="1020"/>
      <c r="AK6" s="1020"/>
      <c r="AL6" s="1020"/>
      <c r="AM6" s="1020"/>
      <c r="AN6" s="1020"/>
      <c r="AO6" s="1020"/>
      <c r="AP6" s="1020"/>
      <c r="AQ6" s="1020"/>
      <c r="AR6" s="1020"/>
      <c r="AS6" s="1020"/>
      <c r="AT6" s="1020"/>
      <c r="AU6" s="1020"/>
      <c r="AV6" s="1020"/>
      <c r="AW6" s="1020"/>
      <c r="AX6" s="1020"/>
      <c r="AY6" s="1020"/>
    </row>
    <row r="7" spans="1:53" x14ac:dyDescent="0.25">
      <c r="B7" s="1020" t="str">
        <f>'С № 1 (2020)'!B7:AY7</f>
        <v>Инвестиционная программа  ГУП НАО "Нарьян-Марская электростанция"</v>
      </c>
      <c r="C7" s="1020"/>
      <c r="D7" s="1020"/>
      <c r="E7" s="1020"/>
      <c r="F7" s="1020"/>
      <c r="G7" s="1020"/>
      <c r="H7" s="1020"/>
      <c r="I7" s="1020"/>
      <c r="J7" s="1020"/>
      <c r="K7" s="1020"/>
      <c r="L7" s="1020"/>
      <c r="M7" s="1020"/>
      <c r="N7" s="1020"/>
      <c r="O7" s="1020"/>
      <c r="P7" s="1020"/>
      <c r="Q7" s="1020"/>
      <c r="R7" s="1020"/>
      <c r="S7" s="1020"/>
      <c r="T7" s="1020"/>
      <c r="U7" s="1020"/>
      <c r="V7" s="1020"/>
      <c r="W7" s="1020"/>
      <c r="X7" s="1020"/>
      <c r="Y7" s="1020"/>
      <c r="Z7" s="1020"/>
      <c r="AA7" s="1020"/>
      <c r="AB7" s="1020"/>
      <c r="AC7" s="1020"/>
      <c r="AD7" s="1020"/>
      <c r="AE7" s="1020"/>
      <c r="AF7" s="1020"/>
      <c r="AG7" s="1020"/>
      <c r="AH7" s="1020"/>
      <c r="AI7" s="1020"/>
      <c r="AJ7" s="1020"/>
      <c r="AK7" s="1020"/>
      <c r="AL7" s="1020"/>
      <c r="AM7" s="1020"/>
      <c r="AN7" s="1020"/>
      <c r="AO7" s="1020"/>
      <c r="AP7" s="1020"/>
      <c r="AQ7" s="1020"/>
      <c r="AR7" s="1020"/>
      <c r="AS7" s="1020"/>
      <c r="AT7" s="1020"/>
      <c r="AU7" s="1020"/>
      <c r="AV7" s="1020"/>
      <c r="AW7" s="1020"/>
      <c r="AX7" s="1020"/>
      <c r="AY7" s="1020"/>
    </row>
    <row r="8" spans="1:53" x14ac:dyDescent="0.25">
      <c r="B8" s="1022" t="s">
        <v>4</v>
      </c>
      <c r="C8" s="1022"/>
      <c r="D8" s="1022"/>
      <c r="E8" s="1022"/>
      <c r="F8" s="1022"/>
      <c r="G8" s="1022"/>
      <c r="H8" s="1022"/>
      <c r="I8" s="1022"/>
      <c r="J8" s="1022"/>
      <c r="K8" s="1022"/>
      <c r="L8" s="1022"/>
      <c r="M8" s="1022"/>
      <c r="N8" s="1022"/>
      <c r="O8" s="1022"/>
      <c r="P8" s="1022"/>
      <c r="Q8" s="1022"/>
      <c r="R8" s="1022"/>
      <c r="S8" s="1022"/>
      <c r="T8" s="1022"/>
      <c r="U8" s="1022"/>
      <c r="V8" s="1022"/>
      <c r="W8" s="1022"/>
      <c r="X8" s="1022"/>
      <c r="Y8" s="1022"/>
      <c r="Z8" s="1022"/>
      <c r="AA8" s="1022"/>
      <c r="AB8" s="1022"/>
      <c r="AC8" s="1022"/>
      <c r="AD8" s="1022"/>
      <c r="AE8" s="1022"/>
      <c r="AF8" s="1022"/>
      <c r="AG8" s="1022"/>
      <c r="AH8" s="1022"/>
      <c r="AI8" s="1022"/>
      <c r="AJ8" s="1022"/>
      <c r="AK8" s="1022"/>
      <c r="AL8" s="1022"/>
      <c r="AM8" s="1022"/>
      <c r="AN8" s="1022"/>
      <c r="AO8" s="1022"/>
      <c r="AP8" s="1022"/>
      <c r="AQ8" s="1022"/>
      <c r="AR8" s="1022"/>
      <c r="AS8" s="1022"/>
      <c r="AT8" s="1022"/>
      <c r="AU8" s="1022"/>
      <c r="AV8" s="1022"/>
      <c r="AW8" s="1022"/>
      <c r="AX8" s="1022"/>
      <c r="AY8" s="1022"/>
    </row>
    <row r="9" spans="1:53" x14ac:dyDescent="0.25">
      <c r="B9" s="1021"/>
      <c r="C9" s="1021"/>
      <c r="D9" s="1021"/>
      <c r="E9" s="1021"/>
      <c r="F9" s="1021"/>
      <c r="G9" s="1021"/>
      <c r="H9" s="1021"/>
      <c r="I9" s="1021"/>
      <c r="J9" s="1021"/>
      <c r="K9" s="1021"/>
      <c r="L9" s="1021"/>
      <c r="M9" s="1021"/>
      <c r="N9" s="1021"/>
      <c r="O9" s="1021"/>
      <c r="P9" s="1021"/>
      <c r="Q9" s="1021"/>
      <c r="R9" s="1021"/>
      <c r="S9" s="1021"/>
      <c r="T9" s="1021"/>
      <c r="U9" s="1021"/>
      <c r="V9" s="1021"/>
      <c r="W9" s="1021"/>
      <c r="X9" s="1021"/>
      <c r="Y9" s="1021"/>
      <c r="Z9" s="1021"/>
      <c r="AA9" s="1021"/>
      <c r="AB9" s="1021"/>
      <c r="AC9" s="1021"/>
      <c r="AD9" s="1021"/>
      <c r="AE9" s="1021"/>
      <c r="AF9" s="1021"/>
      <c r="AG9" s="1021"/>
      <c r="AH9" s="1021"/>
      <c r="AI9" s="1021"/>
      <c r="AJ9" s="1021"/>
      <c r="AK9" s="1021"/>
      <c r="AL9" s="1021"/>
      <c r="AM9" s="1021"/>
      <c r="AN9" s="1021"/>
      <c r="AO9" s="1021"/>
      <c r="AP9" s="1021"/>
      <c r="AQ9" s="1021"/>
      <c r="AR9" s="1021"/>
      <c r="AS9" s="1021"/>
      <c r="AT9" s="1021"/>
      <c r="AU9" s="1021"/>
      <c r="AV9" s="1021"/>
      <c r="AW9" s="1021"/>
      <c r="AX9" s="1021"/>
      <c r="AY9" s="1021"/>
    </row>
    <row r="10" spans="1:53" x14ac:dyDescent="0.25">
      <c r="B10" s="1020" t="s">
        <v>1741</v>
      </c>
      <c r="C10" s="1020"/>
      <c r="D10" s="1020"/>
      <c r="E10" s="1020"/>
      <c r="F10" s="1020"/>
      <c r="G10" s="1020"/>
      <c r="H10" s="1020"/>
      <c r="I10" s="1020"/>
      <c r="J10" s="1020"/>
      <c r="K10" s="1020"/>
      <c r="L10" s="1020"/>
      <c r="M10" s="1020"/>
      <c r="N10" s="1020"/>
      <c r="O10" s="1020"/>
      <c r="P10" s="1020"/>
      <c r="Q10" s="1020"/>
      <c r="R10" s="1020"/>
      <c r="S10" s="1020"/>
      <c r="T10" s="1020"/>
      <c r="U10" s="1020"/>
      <c r="V10" s="1020"/>
      <c r="W10" s="1020"/>
      <c r="X10" s="1020"/>
      <c r="Y10" s="1020"/>
      <c r="Z10" s="1020"/>
      <c r="AA10" s="1020"/>
      <c r="AB10" s="1020"/>
      <c r="AC10" s="1020"/>
      <c r="AD10" s="1020"/>
      <c r="AE10" s="1020"/>
      <c r="AF10" s="1020"/>
      <c r="AG10" s="1020"/>
      <c r="AH10" s="1020"/>
      <c r="AI10" s="1020"/>
      <c r="AJ10" s="1020"/>
      <c r="AK10" s="1020"/>
      <c r="AL10" s="1020"/>
      <c r="AM10" s="1020"/>
      <c r="AN10" s="1020"/>
      <c r="AO10" s="1020"/>
      <c r="AP10" s="1020"/>
      <c r="AQ10" s="1020"/>
      <c r="AR10" s="1020"/>
      <c r="AS10" s="1020"/>
      <c r="AT10" s="1020"/>
      <c r="AU10" s="1020"/>
      <c r="AV10" s="1020"/>
      <c r="AW10" s="1020"/>
      <c r="AX10" s="1020"/>
      <c r="AY10" s="1020"/>
    </row>
    <row r="12" spans="1:53" x14ac:dyDescent="0.25">
      <c r="B12" s="1021" t="str">
        <f>'С № 1 (2020)'!B12:AY12</f>
        <v>Утвержденные плановые значения показателей приведены в соответствии с:  "решение об утверждении инвестиционной программы отсутствует"</v>
      </c>
      <c r="C12" s="1021"/>
      <c r="D12" s="1021"/>
      <c r="E12" s="1021"/>
      <c r="F12" s="1021"/>
      <c r="G12" s="1021"/>
      <c r="H12" s="1021"/>
      <c r="I12" s="1021"/>
      <c r="J12" s="1021"/>
      <c r="K12" s="1021"/>
      <c r="L12" s="1021"/>
      <c r="M12" s="1021"/>
      <c r="N12" s="1021"/>
      <c r="O12" s="1021"/>
      <c r="P12" s="1021"/>
      <c r="Q12" s="1021"/>
      <c r="R12" s="1021"/>
      <c r="S12" s="1021"/>
      <c r="T12" s="1021"/>
      <c r="U12" s="1021"/>
      <c r="V12" s="1021"/>
      <c r="W12" s="1021"/>
      <c r="X12" s="1021"/>
      <c r="Y12" s="1021"/>
      <c r="Z12" s="1021"/>
      <c r="AA12" s="1021"/>
      <c r="AB12" s="1021"/>
      <c r="AC12" s="1021"/>
      <c r="AD12" s="1021"/>
      <c r="AE12" s="1021"/>
      <c r="AF12" s="1021"/>
      <c r="AG12" s="1021"/>
      <c r="AH12" s="1021"/>
      <c r="AI12" s="1021"/>
      <c r="AJ12" s="1021"/>
      <c r="AK12" s="1021"/>
      <c r="AL12" s="1021"/>
      <c r="AM12" s="1021"/>
      <c r="AN12" s="1021"/>
      <c r="AO12" s="1021"/>
      <c r="AP12" s="1021"/>
      <c r="AQ12" s="1021"/>
      <c r="AR12" s="1021"/>
      <c r="AS12" s="1021"/>
      <c r="AT12" s="1021"/>
      <c r="AU12" s="1021"/>
      <c r="AV12" s="1021"/>
      <c r="AW12" s="1021"/>
      <c r="AX12" s="1021"/>
      <c r="AY12" s="1021"/>
    </row>
    <row r="13" spans="1:53" x14ac:dyDescent="0.25">
      <c r="B13" s="1022" t="s">
        <v>6</v>
      </c>
      <c r="C13" s="1022"/>
      <c r="D13" s="1022"/>
      <c r="E13" s="1022"/>
      <c r="F13" s="1022"/>
      <c r="G13" s="1022"/>
      <c r="H13" s="1022"/>
      <c r="I13" s="1022"/>
      <c r="J13" s="1022"/>
      <c r="K13" s="1022"/>
      <c r="L13" s="1022"/>
      <c r="M13" s="1022"/>
      <c r="N13" s="1022"/>
      <c r="O13" s="1022"/>
      <c r="P13" s="1022"/>
      <c r="Q13" s="1022"/>
      <c r="R13" s="1022"/>
      <c r="S13" s="1022"/>
      <c r="T13" s="1022"/>
      <c r="U13" s="1022"/>
      <c r="V13" s="1022"/>
      <c r="W13" s="1022"/>
      <c r="X13" s="1022"/>
      <c r="Y13" s="1022"/>
      <c r="Z13" s="1022"/>
      <c r="AA13" s="1022"/>
      <c r="AB13" s="1022"/>
      <c r="AC13" s="1022"/>
      <c r="AD13" s="1022"/>
      <c r="AE13" s="1022"/>
      <c r="AF13" s="1022"/>
      <c r="AG13" s="1022"/>
      <c r="AH13" s="1022"/>
      <c r="AI13" s="1022"/>
      <c r="AJ13" s="1022"/>
      <c r="AK13" s="1022"/>
      <c r="AL13" s="1022"/>
      <c r="AM13" s="1022"/>
      <c r="AN13" s="1022"/>
      <c r="AO13" s="1022"/>
      <c r="AP13" s="1022"/>
      <c r="AQ13" s="1022"/>
      <c r="AR13" s="1022"/>
      <c r="AS13" s="1022"/>
      <c r="AT13" s="1022"/>
      <c r="AU13" s="1022"/>
      <c r="AV13" s="1022"/>
      <c r="AW13" s="1022"/>
      <c r="AX13" s="1022"/>
      <c r="AY13" s="1022"/>
    </row>
    <row r="14" spans="1:53" ht="16.5" thickBot="1" x14ac:dyDescent="0.3"/>
    <row r="15" spans="1:53" ht="33.75" customHeight="1" thickBot="1" x14ac:dyDescent="0.3">
      <c r="A15" s="7"/>
      <c r="B15" s="1023" t="s">
        <v>7</v>
      </c>
      <c r="C15" s="1023" t="s">
        <v>8</v>
      </c>
      <c r="D15" s="1023" t="s">
        <v>9</v>
      </c>
      <c r="E15" s="1012" t="s">
        <v>10</v>
      </c>
      <c r="F15" s="1015"/>
      <c r="G15" s="1015"/>
      <c r="H15" s="1015"/>
      <c r="I15" s="1015"/>
      <c r="J15" s="1015"/>
      <c r="K15" s="1015"/>
      <c r="L15" s="1015"/>
      <c r="M15" s="1015"/>
      <c r="N15" s="1015"/>
      <c r="O15" s="1015"/>
      <c r="P15" s="1015"/>
      <c r="Q15" s="1015"/>
      <c r="R15" s="1015"/>
      <c r="S15" s="1015"/>
      <c r="T15" s="1015"/>
      <c r="U15" s="1015"/>
      <c r="V15" s="1015"/>
      <c r="W15" s="1015"/>
      <c r="X15" s="1015"/>
      <c r="Y15" s="1015"/>
      <c r="Z15" s="1015"/>
      <c r="AA15" s="1015"/>
      <c r="AB15" s="1015"/>
      <c r="AC15" s="1015"/>
      <c r="AD15" s="1015"/>
      <c r="AE15" s="1015"/>
      <c r="AF15" s="1015"/>
      <c r="AG15" s="1015"/>
      <c r="AH15" s="1015"/>
      <c r="AI15" s="1015"/>
      <c r="AJ15" s="1015"/>
      <c r="AK15" s="1015"/>
      <c r="AL15" s="1015"/>
      <c r="AM15" s="1015"/>
      <c r="AN15" s="1015"/>
      <c r="AO15" s="1015"/>
      <c r="AP15" s="1015"/>
      <c r="AQ15" s="1015"/>
      <c r="AR15" s="1015"/>
      <c r="AS15" s="1015"/>
      <c r="AT15" s="1015"/>
      <c r="AU15" s="1015"/>
      <c r="AV15" s="1015"/>
      <c r="AW15" s="1015"/>
      <c r="AX15" s="1015"/>
      <c r="AY15" s="1015"/>
      <c r="AZ15" s="1013"/>
      <c r="BA15" s="8"/>
    </row>
    <row r="16" spans="1:53" ht="47.25" customHeight="1" thickBot="1" x14ac:dyDescent="0.3">
      <c r="A16" s="7"/>
      <c r="B16" s="1024"/>
      <c r="C16" s="1024"/>
      <c r="D16" s="1026"/>
      <c r="E16" s="1027" t="s">
        <v>11</v>
      </c>
      <c r="F16" s="1028"/>
      <c r="G16" s="1028"/>
      <c r="H16" s="1028"/>
      <c r="I16" s="1028"/>
      <c r="J16" s="1028"/>
      <c r="K16" s="1028"/>
      <c r="L16" s="1028"/>
      <c r="M16" s="1015"/>
      <c r="N16" s="1015"/>
      <c r="O16" s="1015"/>
      <c r="P16" s="1015"/>
      <c r="Q16" s="1015"/>
      <c r="R16" s="1015"/>
      <c r="S16" s="1015"/>
      <c r="T16" s="1013"/>
      <c r="U16" s="1028" t="s">
        <v>12</v>
      </c>
      <c r="V16" s="1028"/>
      <c r="W16" s="1028"/>
      <c r="X16" s="1028"/>
      <c r="Y16" s="1015"/>
      <c r="Z16" s="1015"/>
      <c r="AA16" s="1015"/>
      <c r="AB16" s="1015"/>
      <c r="AC16" s="1015"/>
      <c r="AD16" s="1013"/>
      <c r="AE16" s="1012" t="s">
        <v>13</v>
      </c>
      <c r="AF16" s="1015"/>
      <c r="AG16" s="1015"/>
      <c r="AH16" s="1015"/>
      <c r="AI16" s="1015"/>
      <c r="AJ16" s="1013"/>
      <c r="AK16" s="1012" t="s">
        <v>14</v>
      </c>
      <c r="AL16" s="1015"/>
      <c r="AM16" s="1015"/>
      <c r="AN16" s="1013"/>
      <c r="AO16" s="1012" t="s">
        <v>15</v>
      </c>
      <c r="AP16" s="1015"/>
      <c r="AQ16" s="1015"/>
      <c r="AR16" s="1015"/>
      <c r="AS16" s="1015"/>
      <c r="AT16" s="1013"/>
      <c r="AU16" s="1015" t="s">
        <v>16</v>
      </c>
      <c r="AV16" s="1015"/>
      <c r="AW16" s="1015"/>
      <c r="AX16" s="1013"/>
      <c r="AY16" s="1015" t="s">
        <v>17</v>
      </c>
      <c r="AZ16" s="1013"/>
      <c r="BA16" s="8"/>
    </row>
    <row r="17" spans="1:90" s="10" customFormat="1" ht="179.25" customHeight="1" thickBot="1" x14ac:dyDescent="0.3">
      <c r="A17" s="9"/>
      <c r="B17" s="1024"/>
      <c r="C17" s="1024"/>
      <c r="D17" s="1026"/>
      <c r="E17" s="1012" t="s">
        <v>18</v>
      </c>
      <c r="F17" s="1013"/>
      <c r="G17" s="1012" t="s">
        <v>19</v>
      </c>
      <c r="H17" s="1013"/>
      <c r="I17" s="1012" t="s">
        <v>20</v>
      </c>
      <c r="J17" s="1013"/>
      <c r="K17" s="1012" t="s">
        <v>21</v>
      </c>
      <c r="L17" s="1013"/>
      <c r="M17" s="1015" t="s">
        <v>22</v>
      </c>
      <c r="N17" s="1013"/>
      <c r="O17" s="1012" t="s">
        <v>23</v>
      </c>
      <c r="P17" s="1013"/>
      <c r="Q17" s="1012" t="s">
        <v>24</v>
      </c>
      <c r="R17" s="1013"/>
      <c r="S17" s="1012" t="s">
        <v>25</v>
      </c>
      <c r="T17" s="1013"/>
      <c r="U17" s="1012" t="s">
        <v>26</v>
      </c>
      <c r="V17" s="1013"/>
      <c r="W17" s="1012" t="s">
        <v>27</v>
      </c>
      <c r="X17" s="1013"/>
      <c r="Y17" s="1014" t="s">
        <v>28</v>
      </c>
      <c r="Z17" s="1011"/>
      <c r="AA17" s="1010" t="s">
        <v>29</v>
      </c>
      <c r="AB17" s="1011"/>
      <c r="AC17" s="1010" t="s">
        <v>30</v>
      </c>
      <c r="AD17" s="1011"/>
      <c r="AE17" s="1012" t="s">
        <v>31</v>
      </c>
      <c r="AF17" s="1013"/>
      <c r="AG17" s="1012" t="s">
        <v>32</v>
      </c>
      <c r="AH17" s="1013"/>
      <c r="AI17" s="1012" t="s">
        <v>33</v>
      </c>
      <c r="AJ17" s="1013"/>
      <c r="AK17" s="1012" t="s">
        <v>34</v>
      </c>
      <c r="AL17" s="1013"/>
      <c r="AM17" s="1012" t="s">
        <v>35</v>
      </c>
      <c r="AN17" s="1013"/>
      <c r="AO17" s="1018" t="s">
        <v>36</v>
      </c>
      <c r="AP17" s="1019"/>
      <c r="AQ17" s="1012" t="s">
        <v>37</v>
      </c>
      <c r="AR17" s="1013"/>
      <c r="AS17" s="1012" t="s">
        <v>38</v>
      </c>
      <c r="AT17" s="1013"/>
      <c r="AU17" s="1015" t="s">
        <v>39</v>
      </c>
      <c r="AV17" s="1013"/>
      <c r="AW17" s="1018" t="s">
        <v>40</v>
      </c>
      <c r="AX17" s="1019"/>
      <c r="AY17" s="1016" t="s">
        <v>41</v>
      </c>
      <c r="AZ17" s="1017"/>
      <c r="BA17" s="8"/>
      <c r="BB17" s="4"/>
      <c r="BC17" s="4"/>
      <c r="BD17" s="4"/>
      <c r="BE17" s="4"/>
      <c r="BF17" s="4"/>
      <c r="BG17" s="4"/>
      <c r="BH17" s="4"/>
    </row>
    <row r="18" spans="1:90" s="10" customFormat="1" ht="81" customHeight="1" thickBot="1" x14ac:dyDescent="0.3">
      <c r="A18" s="9"/>
      <c r="B18" s="1025"/>
      <c r="C18" s="1025"/>
      <c r="D18" s="1010"/>
      <c r="E18" s="11" t="s">
        <v>42</v>
      </c>
      <c r="F18" s="12" t="s">
        <v>43</v>
      </c>
      <c r="G18" s="11" t="s">
        <v>42</v>
      </c>
      <c r="H18" s="12" t="s">
        <v>43</v>
      </c>
      <c r="I18" s="11" t="s">
        <v>42</v>
      </c>
      <c r="J18" s="12" t="s">
        <v>43</v>
      </c>
      <c r="K18" s="11" t="s">
        <v>42</v>
      </c>
      <c r="L18" s="12" t="s">
        <v>43</v>
      </c>
      <c r="M18" s="13" t="s">
        <v>42</v>
      </c>
      <c r="N18" s="12" t="s">
        <v>43</v>
      </c>
      <c r="O18" s="11" t="s">
        <v>42</v>
      </c>
      <c r="P18" s="12" t="s">
        <v>43</v>
      </c>
      <c r="Q18" s="11" t="s">
        <v>42</v>
      </c>
      <c r="R18" s="12" t="s">
        <v>43</v>
      </c>
      <c r="S18" s="11" t="s">
        <v>42</v>
      </c>
      <c r="T18" s="12" t="s">
        <v>43</v>
      </c>
      <c r="U18" s="11" t="s">
        <v>42</v>
      </c>
      <c r="V18" s="12" t="s">
        <v>43</v>
      </c>
      <c r="W18" s="11" t="s">
        <v>42</v>
      </c>
      <c r="X18" s="12" t="s">
        <v>43</v>
      </c>
      <c r="Y18" s="13" t="s">
        <v>42</v>
      </c>
      <c r="Z18" s="12" t="s">
        <v>43</v>
      </c>
      <c r="AA18" s="11" t="s">
        <v>42</v>
      </c>
      <c r="AB18" s="12" t="s">
        <v>43</v>
      </c>
      <c r="AC18" s="11" t="s">
        <v>42</v>
      </c>
      <c r="AD18" s="12" t="s">
        <v>43</v>
      </c>
      <c r="AE18" s="11" t="s">
        <v>42</v>
      </c>
      <c r="AF18" s="12" t="s">
        <v>43</v>
      </c>
      <c r="AG18" s="11" t="s">
        <v>42</v>
      </c>
      <c r="AH18" s="12" t="s">
        <v>43</v>
      </c>
      <c r="AI18" s="11" t="s">
        <v>42</v>
      </c>
      <c r="AJ18" s="12" t="s">
        <v>43</v>
      </c>
      <c r="AK18" s="11" t="s">
        <v>42</v>
      </c>
      <c r="AL18" s="12" t="s">
        <v>43</v>
      </c>
      <c r="AM18" s="11" t="s">
        <v>42</v>
      </c>
      <c r="AN18" s="12" t="s">
        <v>43</v>
      </c>
      <c r="AO18" s="14" t="s">
        <v>42</v>
      </c>
      <c r="AP18" s="15" t="s">
        <v>43</v>
      </c>
      <c r="AQ18" s="14" t="s">
        <v>42</v>
      </c>
      <c r="AR18" s="15" t="s">
        <v>43</v>
      </c>
      <c r="AS18" s="14" t="s">
        <v>42</v>
      </c>
      <c r="AT18" s="15" t="s">
        <v>43</v>
      </c>
      <c r="AU18" s="16" t="s">
        <v>42</v>
      </c>
      <c r="AV18" s="15" t="s">
        <v>43</v>
      </c>
      <c r="AW18" s="14" t="s">
        <v>42</v>
      </c>
      <c r="AX18" s="17" t="s">
        <v>43</v>
      </c>
      <c r="AY18" s="14" t="s">
        <v>42</v>
      </c>
      <c r="AZ18" s="15" t="s">
        <v>43</v>
      </c>
      <c r="BA18" s="8"/>
      <c r="BB18" s="4"/>
      <c r="BC18" s="4"/>
      <c r="BD18" s="4"/>
      <c r="BE18" s="4"/>
      <c r="BF18" s="4"/>
      <c r="BG18" s="4"/>
      <c r="BH18" s="4"/>
    </row>
    <row r="19" spans="1:90" x14ac:dyDescent="0.25">
      <c r="A19" s="7"/>
      <c r="B19" s="658">
        <v>1</v>
      </c>
      <c r="C19" s="658">
        <v>2</v>
      </c>
      <c r="D19" s="658">
        <v>3</v>
      </c>
      <c r="E19" s="18" t="s">
        <v>44</v>
      </c>
      <c r="F19" s="18" t="s">
        <v>45</v>
      </c>
      <c r="G19" s="18" t="s">
        <v>46</v>
      </c>
      <c r="H19" s="18" t="s">
        <v>47</v>
      </c>
      <c r="I19" s="18" t="s">
        <v>48</v>
      </c>
      <c r="J19" s="18" t="s">
        <v>49</v>
      </c>
      <c r="K19" s="18" t="s">
        <v>50</v>
      </c>
      <c r="L19" s="18" t="s">
        <v>51</v>
      </c>
      <c r="M19" s="18" t="s">
        <v>52</v>
      </c>
      <c r="N19" s="18" t="s">
        <v>53</v>
      </c>
      <c r="O19" s="18" t="s">
        <v>54</v>
      </c>
      <c r="P19" s="18" t="s">
        <v>55</v>
      </c>
      <c r="Q19" s="18" t="s">
        <v>56</v>
      </c>
      <c r="R19" s="18" t="s">
        <v>57</v>
      </c>
      <c r="S19" s="18" t="s">
        <v>58</v>
      </c>
      <c r="T19" s="18" t="s">
        <v>59</v>
      </c>
      <c r="U19" s="19" t="s">
        <v>60</v>
      </c>
      <c r="V19" s="19" t="s">
        <v>61</v>
      </c>
      <c r="W19" s="19" t="s">
        <v>62</v>
      </c>
      <c r="X19" s="19" t="s">
        <v>63</v>
      </c>
      <c r="Y19" s="19" t="s">
        <v>64</v>
      </c>
      <c r="Z19" s="19" t="s">
        <v>65</v>
      </c>
      <c r="AA19" s="19" t="s">
        <v>66</v>
      </c>
      <c r="AB19" s="19" t="s">
        <v>67</v>
      </c>
      <c r="AC19" s="19" t="s">
        <v>68</v>
      </c>
      <c r="AD19" s="19" t="s">
        <v>69</v>
      </c>
      <c r="AE19" s="19" t="s">
        <v>70</v>
      </c>
      <c r="AF19" s="19" t="s">
        <v>71</v>
      </c>
      <c r="AG19" s="19" t="s">
        <v>72</v>
      </c>
      <c r="AH19" s="19" t="s">
        <v>73</v>
      </c>
      <c r="AI19" s="19" t="s">
        <v>74</v>
      </c>
      <c r="AJ19" s="19" t="s">
        <v>75</v>
      </c>
      <c r="AK19" s="19" t="s">
        <v>76</v>
      </c>
      <c r="AL19" s="19" t="s">
        <v>77</v>
      </c>
      <c r="AM19" s="19" t="s">
        <v>78</v>
      </c>
      <c r="AN19" s="19" t="s">
        <v>79</v>
      </c>
      <c r="AO19" s="19" t="s">
        <v>80</v>
      </c>
      <c r="AP19" s="19" t="s">
        <v>81</v>
      </c>
      <c r="AQ19" s="19" t="s">
        <v>82</v>
      </c>
      <c r="AR19" s="19" t="s">
        <v>83</v>
      </c>
      <c r="AS19" s="19" t="s">
        <v>84</v>
      </c>
      <c r="AT19" s="19" t="s">
        <v>85</v>
      </c>
      <c r="AU19" s="19" t="s">
        <v>86</v>
      </c>
      <c r="AV19" s="19" t="s">
        <v>87</v>
      </c>
      <c r="AW19" s="19" t="s">
        <v>88</v>
      </c>
      <c r="AX19" s="19" t="s">
        <v>89</v>
      </c>
      <c r="AY19" s="20" t="s">
        <v>90</v>
      </c>
      <c r="AZ19" s="20" t="s">
        <v>91</v>
      </c>
      <c r="BA19" s="8"/>
    </row>
    <row r="20" spans="1:90" s="24" customFormat="1" ht="48" customHeight="1" x14ac:dyDescent="0.25">
      <c r="A20" s="21"/>
      <c r="B20" s="688">
        <v>0</v>
      </c>
      <c r="C20" s="688" t="s">
        <v>92</v>
      </c>
      <c r="D20" s="441" t="s">
        <v>93</v>
      </c>
      <c r="E20" s="458">
        <f>SUM(E21:E26)</f>
        <v>0.4</v>
      </c>
      <c r="F20" s="458">
        <f>SUM(F21:F26)</f>
        <v>0.4</v>
      </c>
      <c r="G20" s="405">
        <f t="shared" ref="G20:AZ20" si="0">SUM(G21:G26)</f>
        <v>0</v>
      </c>
      <c r="H20" s="405">
        <f t="shared" si="0"/>
        <v>0</v>
      </c>
      <c r="I20" s="405">
        <f t="shared" si="0"/>
        <v>1</v>
      </c>
      <c r="J20" s="405">
        <f t="shared" si="0"/>
        <v>1</v>
      </c>
      <c r="K20" s="458">
        <f t="shared" si="0"/>
        <v>0</v>
      </c>
      <c r="L20" s="458">
        <f t="shared" si="0"/>
        <v>0</v>
      </c>
      <c r="M20" s="458">
        <f t="shared" si="0"/>
        <v>0</v>
      </c>
      <c r="N20" s="458">
        <f t="shared" si="0"/>
        <v>0</v>
      </c>
      <c r="O20" s="458">
        <f t="shared" si="0"/>
        <v>0</v>
      </c>
      <c r="P20" s="458">
        <f t="shared" si="0"/>
        <v>0</v>
      </c>
      <c r="Q20" s="458">
        <f t="shared" si="0"/>
        <v>0</v>
      </c>
      <c r="R20" s="458">
        <f t="shared" si="0"/>
        <v>0</v>
      </c>
      <c r="S20" s="458">
        <f t="shared" si="0"/>
        <v>0</v>
      </c>
      <c r="T20" s="458">
        <f t="shared" si="0"/>
        <v>0</v>
      </c>
      <c r="U20" s="405">
        <f t="shared" si="0"/>
        <v>0</v>
      </c>
      <c r="V20" s="405">
        <f t="shared" si="0"/>
        <v>0</v>
      </c>
      <c r="W20" s="405">
        <f t="shared" si="0"/>
        <v>0.60499999999999998</v>
      </c>
      <c r="X20" s="405">
        <f t="shared" si="0"/>
        <v>0.60499999999999998</v>
      </c>
      <c r="Y20" s="405">
        <f t="shared" si="0"/>
        <v>0</v>
      </c>
      <c r="Z20" s="405">
        <f t="shared" si="0"/>
        <v>0</v>
      </c>
      <c r="AA20" s="458">
        <f t="shared" si="0"/>
        <v>0</v>
      </c>
      <c r="AB20" s="458">
        <f t="shared" si="0"/>
        <v>0</v>
      </c>
      <c r="AC20" s="458">
        <f t="shared" si="0"/>
        <v>0</v>
      </c>
      <c r="AD20" s="458">
        <f t="shared" si="0"/>
        <v>0</v>
      </c>
      <c r="AE20" s="458">
        <f t="shared" si="0"/>
        <v>0</v>
      </c>
      <c r="AF20" s="458">
        <f t="shared" si="0"/>
        <v>0</v>
      </c>
      <c r="AG20" s="458">
        <f t="shared" si="0"/>
        <v>0</v>
      </c>
      <c r="AH20" s="458">
        <f t="shared" si="0"/>
        <v>0</v>
      </c>
      <c r="AI20" s="458">
        <f t="shared" si="0"/>
        <v>0</v>
      </c>
      <c r="AJ20" s="458">
        <f t="shared" si="0"/>
        <v>0</v>
      </c>
      <c r="AK20" s="458">
        <f t="shared" si="0"/>
        <v>0</v>
      </c>
      <c r="AL20" s="458">
        <f t="shared" si="0"/>
        <v>0</v>
      </c>
      <c r="AM20" s="458">
        <f t="shared" si="0"/>
        <v>0</v>
      </c>
      <c r="AN20" s="458">
        <f t="shared" si="0"/>
        <v>0</v>
      </c>
      <c r="AO20" s="405">
        <f>SUM(AO21:AO26)</f>
        <v>0</v>
      </c>
      <c r="AP20" s="405">
        <f t="shared" si="0"/>
        <v>0</v>
      </c>
      <c r="AQ20" s="458">
        <f t="shared" si="0"/>
        <v>0</v>
      </c>
      <c r="AR20" s="458">
        <f t="shared" si="0"/>
        <v>0</v>
      </c>
      <c r="AS20" s="405">
        <f t="shared" si="0"/>
        <v>0</v>
      </c>
      <c r="AT20" s="405">
        <f t="shared" si="0"/>
        <v>0</v>
      </c>
      <c r="AU20" s="458">
        <f t="shared" si="0"/>
        <v>0</v>
      </c>
      <c r="AV20" s="458">
        <f t="shared" si="0"/>
        <v>0</v>
      </c>
      <c r="AW20" s="405">
        <f t="shared" si="0"/>
        <v>34.518199999999993</v>
      </c>
      <c r="AX20" s="405">
        <f t="shared" si="0"/>
        <v>37.327999999999996</v>
      </c>
      <c r="AY20" s="458">
        <f t="shared" si="0"/>
        <v>0</v>
      </c>
      <c r="AZ20" s="458">
        <f t="shared" si="0"/>
        <v>0</v>
      </c>
      <c r="BA20" s="22"/>
      <c r="BB20" s="23"/>
      <c r="BC20" s="22"/>
      <c r="BD20" s="22"/>
      <c r="BE20" s="22"/>
      <c r="BF20" s="22"/>
      <c r="BG20" s="22"/>
      <c r="BH20" s="22"/>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row>
    <row r="21" spans="1:90" s="24" customFormat="1" ht="47.25" customHeight="1" x14ac:dyDescent="0.25">
      <c r="A21" s="21"/>
      <c r="B21" s="443" t="s">
        <v>94</v>
      </c>
      <c r="C21" s="689" t="s">
        <v>95</v>
      </c>
      <c r="D21" s="444" t="s">
        <v>93</v>
      </c>
      <c r="E21" s="423">
        <f>E28</f>
        <v>0</v>
      </c>
      <c r="F21" s="423">
        <f>F28</f>
        <v>0</v>
      </c>
      <c r="G21" s="423">
        <f t="shared" ref="G21:AZ21" si="1">G28</f>
        <v>0</v>
      </c>
      <c r="H21" s="423">
        <f t="shared" si="1"/>
        <v>0</v>
      </c>
      <c r="I21" s="423">
        <f t="shared" si="1"/>
        <v>0</v>
      </c>
      <c r="J21" s="423">
        <f t="shared" si="1"/>
        <v>0</v>
      </c>
      <c r="K21" s="423">
        <f t="shared" si="1"/>
        <v>0</v>
      </c>
      <c r="L21" s="423">
        <f t="shared" si="1"/>
        <v>0</v>
      </c>
      <c r="M21" s="423">
        <f t="shared" si="1"/>
        <v>0</v>
      </c>
      <c r="N21" s="423">
        <f t="shared" si="1"/>
        <v>0</v>
      </c>
      <c r="O21" s="423">
        <f t="shared" si="1"/>
        <v>0</v>
      </c>
      <c r="P21" s="423">
        <f t="shared" si="1"/>
        <v>0</v>
      </c>
      <c r="Q21" s="423">
        <f t="shared" si="1"/>
        <v>0</v>
      </c>
      <c r="R21" s="423">
        <f t="shared" si="1"/>
        <v>0</v>
      </c>
      <c r="S21" s="423">
        <f t="shared" si="1"/>
        <v>0</v>
      </c>
      <c r="T21" s="423">
        <f t="shared" si="1"/>
        <v>0</v>
      </c>
      <c r="U21" s="423">
        <f>U28</f>
        <v>0</v>
      </c>
      <c r="V21" s="423">
        <f t="shared" si="1"/>
        <v>0</v>
      </c>
      <c r="W21" s="423">
        <f t="shared" si="1"/>
        <v>0</v>
      </c>
      <c r="X21" s="423">
        <f t="shared" si="1"/>
        <v>0</v>
      </c>
      <c r="Y21" s="423">
        <f t="shared" si="1"/>
        <v>0</v>
      </c>
      <c r="Z21" s="423">
        <f t="shared" si="1"/>
        <v>0</v>
      </c>
      <c r="AA21" s="423">
        <f t="shared" si="1"/>
        <v>0</v>
      </c>
      <c r="AB21" s="423">
        <f t="shared" si="1"/>
        <v>0</v>
      </c>
      <c r="AC21" s="423">
        <f t="shared" si="1"/>
        <v>0</v>
      </c>
      <c r="AD21" s="423">
        <f t="shared" si="1"/>
        <v>0</v>
      </c>
      <c r="AE21" s="423">
        <f t="shared" si="1"/>
        <v>0</v>
      </c>
      <c r="AF21" s="423">
        <f t="shared" si="1"/>
        <v>0</v>
      </c>
      <c r="AG21" s="423">
        <f t="shared" si="1"/>
        <v>0</v>
      </c>
      <c r="AH21" s="423">
        <f t="shared" si="1"/>
        <v>0</v>
      </c>
      <c r="AI21" s="423">
        <f t="shared" si="1"/>
        <v>0</v>
      </c>
      <c r="AJ21" s="423">
        <f t="shared" si="1"/>
        <v>0</v>
      </c>
      <c r="AK21" s="423">
        <f t="shared" si="1"/>
        <v>0</v>
      </c>
      <c r="AL21" s="423">
        <f t="shared" si="1"/>
        <v>0</v>
      </c>
      <c r="AM21" s="423">
        <f t="shared" si="1"/>
        <v>0</v>
      </c>
      <c r="AN21" s="423">
        <f t="shared" si="1"/>
        <v>0</v>
      </c>
      <c r="AO21" s="423">
        <f t="shared" si="1"/>
        <v>0</v>
      </c>
      <c r="AP21" s="423">
        <f t="shared" si="1"/>
        <v>0</v>
      </c>
      <c r="AQ21" s="423">
        <f t="shared" si="1"/>
        <v>0</v>
      </c>
      <c r="AR21" s="423">
        <f t="shared" si="1"/>
        <v>0</v>
      </c>
      <c r="AS21" s="423">
        <f t="shared" si="1"/>
        <v>0</v>
      </c>
      <c r="AT21" s="423">
        <f t="shared" si="1"/>
        <v>0</v>
      </c>
      <c r="AU21" s="423">
        <f t="shared" si="1"/>
        <v>0</v>
      </c>
      <c r="AV21" s="423">
        <f t="shared" si="1"/>
        <v>0</v>
      </c>
      <c r="AW21" s="423">
        <f t="shared" si="1"/>
        <v>0</v>
      </c>
      <c r="AX21" s="423">
        <f t="shared" si="1"/>
        <v>0</v>
      </c>
      <c r="AY21" s="423">
        <f t="shared" si="1"/>
        <v>0</v>
      </c>
      <c r="AZ21" s="423">
        <f t="shared" si="1"/>
        <v>0</v>
      </c>
      <c r="BA21" s="25">
        <f>AX21+AP21</f>
        <v>0</v>
      </c>
      <c r="BB21" s="22"/>
      <c r="BC21" s="22"/>
      <c r="BD21" s="22"/>
      <c r="BE21" s="22"/>
      <c r="BF21" s="22"/>
      <c r="BG21" s="22"/>
      <c r="BH21" s="22"/>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row>
    <row r="22" spans="1:90" s="24" customFormat="1" ht="47.25" customHeight="1" x14ac:dyDescent="0.25">
      <c r="A22" s="21"/>
      <c r="B22" s="443" t="s">
        <v>96</v>
      </c>
      <c r="C22" s="689" t="s">
        <v>97</v>
      </c>
      <c r="D22" s="444" t="s">
        <v>93</v>
      </c>
      <c r="E22" s="423">
        <f>E40</f>
        <v>0</v>
      </c>
      <c r="F22" s="423">
        <f>F40</f>
        <v>0</v>
      </c>
      <c r="G22" s="423">
        <f t="shared" ref="G22:AZ22" si="2">G40</f>
        <v>0</v>
      </c>
      <c r="H22" s="423">
        <f t="shared" si="2"/>
        <v>0</v>
      </c>
      <c r="I22" s="423">
        <f t="shared" si="2"/>
        <v>0</v>
      </c>
      <c r="J22" s="423">
        <f t="shared" si="2"/>
        <v>0</v>
      </c>
      <c r="K22" s="423">
        <f t="shared" si="2"/>
        <v>0</v>
      </c>
      <c r="L22" s="423">
        <f t="shared" si="2"/>
        <v>0</v>
      </c>
      <c r="M22" s="423">
        <f t="shared" si="2"/>
        <v>0</v>
      </c>
      <c r="N22" s="423">
        <f t="shared" si="2"/>
        <v>0</v>
      </c>
      <c r="O22" s="423">
        <f t="shared" si="2"/>
        <v>0</v>
      </c>
      <c r="P22" s="423">
        <f t="shared" si="2"/>
        <v>0</v>
      </c>
      <c r="Q22" s="423">
        <f t="shared" si="2"/>
        <v>0</v>
      </c>
      <c r="R22" s="423">
        <f t="shared" si="2"/>
        <v>0</v>
      </c>
      <c r="S22" s="423">
        <f t="shared" si="2"/>
        <v>0</v>
      </c>
      <c r="T22" s="423">
        <f t="shared" si="2"/>
        <v>0</v>
      </c>
      <c r="U22" s="423">
        <f t="shared" si="2"/>
        <v>0</v>
      </c>
      <c r="V22" s="423">
        <f t="shared" si="2"/>
        <v>0</v>
      </c>
      <c r="W22" s="423">
        <f t="shared" si="2"/>
        <v>0</v>
      </c>
      <c r="X22" s="423">
        <f t="shared" si="2"/>
        <v>0</v>
      </c>
      <c r="Y22" s="423">
        <f t="shared" si="2"/>
        <v>0</v>
      </c>
      <c r="Z22" s="423">
        <f t="shared" si="2"/>
        <v>0</v>
      </c>
      <c r="AA22" s="423">
        <f t="shared" si="2"/>
        <v>0</v>
      </c>
      <c r="AB22" s="423">
        <f t="shared" si="2"/>
        <v>0</v>
      </c>
      <c r="AC22" s="423">
        <f t="shared" si="2"/>
        <v>0</v>
      </c>
      <c r="AD22" s="423">
        <f t="shared" si="2"/>
        <v>0</v>
      </c>
      <c r="AE22" s="423">
        <f t="shared" si="2"/>
        <v>0</v>
      </c>
      <c r="AF22" s="423">
        <f t="shared" si="2"/>
        <v>0</v>
      </c>
      <c r="AG22" s="423">
        <f t="shared" si="2"/>
        <v>0</v>
      </c>
      <c r="AH22" s="423">
        <f t="shared" si="2"/>
        <v>0</v>
      </c>
      <c r="AI22" s="423">
        <f t="shared" si="2"/>
        <v>0</v>
      </c>
      <c r="AJ22" s="423">
        <f t="shared" si="2"/>
        <v>0</v>
      </c>
      <c r="AK22" s="423">
        <f t="shared" si="2"/>
        <v>0</v>
      </c>
      <c r="AL22" s="423">
        <f t="shared" si="2"/>
        <v>0</v>
      </c>
      <c r="AM22" s="423">
        <f t="shared" si="2"/>
        <v>0</v>
      </c>
      <c r="AN22" s="423">
        <f t="shared" si="2"/>
        <v>0</v>
      </c>
      <c r="AO22" s="423">
        <f t="shared" si="2"/>
        <v>0</v>
      </c>
      <c r="AP22" s="423">
        <f t="shared" si="2"/>
        <v>0</v>
      </c>
      <c r="AQ22" s="423">
        <f t="shared" si="2"/>
        <v>0</v>
      </c>
      <c r="AR22" s="423">
        <f t="shared" si="2"/>
        <v>0</v>
      </c>
      <c r="AS22" s="423">
        <f t="shared" si="2"/>
        <v>0</v>
      </c>
      <c r="AT22" s="423">
        <f t="shared" si="2"/>
        <v>0</v>
      </c>
      <c r="AU22" s="423">
        <f t="shared" si="2"/>
        <v>0</v>
      </c>
      <c r="AV22" s="423">
        <f t="shared" si="2"/>
        <v>0</v>
      </c>
      <c r="AW22" s="423">
        <f t="shared" si="2"/>
        <v>7.7942</v>
      </c>
      <c r="AX22" s="423">
        <f t="shared" si="2"/>
        <v>16.462</v>
      </c>
      <c r="AY22" s="423">
        <f t="shared" si="2"/>
        <v>0</v>
      </c>
      <c r="AZ22" s="423">
        <f t="shared" si="2"/>
        <v>0</v>
      </c>
      <c r="BA22" s="25">
        <f t="shared" ref="BA22:BA76" si="3">AX22+AP22</f>
        <v>16.462</v>
      </c>
      <c r="BB22" s="22"/>
      <c r="BC22" s="22"/>
      <c r="BD22" s="22"/>
      <c r="BE22" s="22"/>
      <c r="BF22" s="22"/>
      <c r="BG22" s="22"/>
      <c r="BH22" s="22"/>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row>
    <row r="23" spans="1:90" s="24" customFormat="1" ht="47.25" customHeight="1" x14ac:dyDescent="0.25">
      <c r="A23" s="21"/>
      <c r="B23" s="443" t="s">
        <v>98</v>
      </c>
      <c r="C23" s="689" t="s">
        <v>99</v>
      </c>
      <c r="D23" s="444" t="s">
        <v>93</v>
      </c>
      <c r="E23" s="423">
        <f>E66</f>
        <v>0</v>
      </c>
      <c r="F23" s="423">
        <f>F66</f>
        <v>0</v>
      </c>
      <c r="G23" s="423">
        <f t="shared" ref="G23:AZ23" si="4">G66</f>
        <v>0</v>
      </c>
      <c r="H23" s="423">
        <f t="shared" si="4"/>
        <v>0</v>
      </c>
      <c r="I23" s="423">
        <f t="shared" si="4"/>
        <v>0</v>
      </c>
      <c r="J23" s="423">
        <f t="shared" si="4"/>
        <v>0</v>
      </c>
      <c r="K23" s="423">
        <f t="shared" si="4"/>
        <v>0</v>
      </c>
      <c r="L23" s="423">
        <f t="shared" si="4"/>
        <v>0</v>
      </c>
      <c r="M23" s="423">
        <f t="shared" si="4"/>
        <v>0</v>
      </c>
      <c r="N23" s="423">
        <f t="shared" si="4"/>
        <v>0</v>
      </c>
      <c r="O23" s="423">
        <f t="shared" si="4"/>
        <v>0</v>
      </c>
      <c r="P23" s="423">
        <f t="shared" si="4"/>
        <v>0</v>
      </c>
      <c r="Q23" s="423">
        <f t="shared" si="4"/>
        <v>0</v>
      </c>
      <c r="R23" s="423">
        <f t="shared" si="4"/>
        <v>0</v>
      </c>
      <c r="S23" s="423">
        <f t="shared" si="4"/>
        <v>0</v>
      </c>
      <c r="T23" s="423">
        <f t="shared" si="4"/>
        <v>0</v>
      </c>
      <c r="U23" s="423">
        <f t="shared" si="4"/>
        <v>0</v>
      </c>
      <c r="V23" s="423">
        <f t="shared" si="4"/>
        <v>0</v>
      </c>
      <c r="W23" s="423">
        <f t="shared" si="4"/>
        <v>0</v>
      </c>
      <c r="X23" s="423">
        <f t="shared" si="4"/>
        <v>0</v>
      </c>
      <c r="Y23" s="423">
        <f t="shared" si="4"/>
        <v>0</v>
      </c>
      <c r="Z23" s="423">
        <f t="shared" si="4"/>
        <v>0</v>
      </c>
      <c r="AA23" s="423">
        <f t="shared" si="4"/>
        <v>0</v>
      </c>
      <c r="AB23" s="423">
        <f t="shared" si="4"/>
        <v>0</v>
      </c>
      <c r="AC23" s="423">
        <f t="shared" si="4"/>
        <v>0</v>
      </c>
      <c r="AD23" s="423">
        <f t="shared" si="4"/>
        <v>0</v>
      </c>
      <c r="AE23" s="423">
        <f t="shared" si="4"/>
        <v>0</v>
      </c>
      <c r="AF23" s="423">
        <f t="shared" si="4"/>
        <v>0</v>
      </c>
      <c r="AG23" s="423">
        <f t="shared" si="4"/>
        <v>0</v>
      </c>
      <c r="AH23" s="423">
        <f t="shared" si="4"/>
        <v>0</v>
      </c>
      <c r="AI23" s="423">
        <f t="shared" si="4"/>
        <v>0</v>
      </c>
      <c r="AJ23" s="423">
        <f t="shared" si="4"/>
        <v>0</v>
      </c>
      <c r="AK23" s="423">
        <f t="shared" si="4"/>
        <v>0</v>
      </c>
      <c r="AL23" s="423">
        <f t="shared" si="4"/>
        <v>0</v>
      </c>
      <c r="AM23" s="423">
        <f t="shared" si="4"/>
        <v>0</v>
      </c>
      <c r="AN23" s="423">
        <f t="shared" si="4"/>
        <v>0</v>
      </c>
      <c r="AO23" s="423">
        <f t="shared" si="4"/>
        <v>0</v>
      </c>
      <c r="AP23" s="423">
        <f t="shared" si="4"/>
        <v>0</v>
      </c>
      <c r="AQ23" s="423">
        <f t="shared" si="4"/>
        <v>0</v>
      </c>
      <c r="AR23" s="423">
        <f t="shared" si="4"/>
        <v>0</v>
      </c>
      <c r="AS23" s="423">
        <f t="shared" si="4"/>
        <v>0</v>
      </c>
      <c r="AT23" s="423">
        <f t="shared" si="4"/>
        <v>0</v>
      </c>
      <c r="AU23" s="423">
        <f t="shared" si="4"/>
        <v>0</v>
      </c>
      <c r="AV23" s="423">
        <f t="shared" si="4"/>
        <v>0</v>
      </c>
      <c r="AW23" s="423">
        <f t="shared" si="4"/>
        <v>0</v>
      </c>
      <c r="AX23" s="423">
        <f t="shared" si="4"/>
        <v>0</v>
      </c>
      <c r="AY23" s="423">
        <f t="shared" si="4"/>
        <v>0</v>
      </c>
      <c r="AZ23" s="423">
        <f t="shared" si="4"/>
        <v>0</v>
      </c>
      <c r="BA23" s="25">
        <f t="shared" si="3"/>
        <v>0</v>
      </c>
      <c r="BB23" s="22"/>
      <c r="BC23" s="22"/>
      <c r="BD23" s="22"/>
      <c r="BE23" s="22"/>
      <c r="BF23" s="22"/>
      <c r="BG23" s="22"/>
      <c r="BH23" s="22"/>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row>
    <row r="24" spans="1:90" s="24" customFormat="1" ht="47.25" customHeight="1" x14ac:dyDescent="0.25">
      <c r="A24" s="21"/>
      <c r="B24" s="443" t="s">
        <v>100</v>
      </c>
      <c r="C24" s="689" t="s">
        <v>101</v>
      </c>
      <c r="D24" s="444" t="s">
        <v>93</v>
      </c>
      <c r="E24" s="423">
        <f t="shared" ref="E24:AZ24" si="5">E69</f>
        <v>0.4</v>
      </c>
      <c r="F24" s="423">
        <f t="shared" si="5"/>
        <v>0.4</v>
      </c>
      <c r="G24" s="423">
        <f t="shared" si="5"/>
        <v>0</v>
      </c>
      <c r="H24" s="423">
        <f t="shared" si="5"/>
        <v>0</v>
      </c>
      <c r="I24" s="423">
        <f t="shared" si="5"/>
        <v>1</v>
      </c>
      <c r="J24" s="423">
        <f t="shared" si="5"/>
        <v>1</v>
      </c>
      <c r="K24" s="423">
        <f t="shared" si="5"/>
        <v>0</v>
      </c>
      <c r="L24" s="423">
        <f t="shared" si="5"/>
        <v>0</v>
      </c>
      <c r="M24" s="423">
        <f t="shared" si="5"/>
        <v>0</v>
      </c>
      <c r="N24" s="423">
        <f t="shared" si="5"/>
        <v>0</v>
      </c>
      <c r="O24" s="423">
        <f t="shared" si="5"/>
        <v>0</v>
      </c>
      <c r="P24" s="423">
        <f t="shared" si="5"/>
        <v>0</v>
      </c>
      <c r="Q24" s="423">
        <f t="shared" si="5"/>
        <v>0</v>
      </c>
      <c r="R24" s="423">
        <f t="shared" si="5"/>
        <v>0</v>
      </c>
      <c r="S24" s="423">
        <f t="shared" si="5"/>
        <v>0</v>
      </c>
      <c r="T24" s="423">
        <f t="shared" si="5"/>
        <v>0</v>
      </c>
      <c r="U24" s="423">
        <f t="shared" si="5"/>
        <v>0</v>
      </c>
      <c r="V24" s="423">
        <f t="shared" si="5"/>
        <v>0</v>
      </c>
      <c r="W24" s="423">
        <f t="shared" si="5"/>
        <v>0.60499999999999998</v>
      </c>
      <c r="X24" s="423">
        <f t="shared" si="5"/>
        <v>0.60499999999999998</v>
      </c>
      <c r="Y24" s="423">
        <f t="shared" si="5"/>
        <v>0</v>
      </c>
      <c r="Z24" s="423">
        <f t="shared" si="5"/>
        <v>0</v>
      </c>
      <c r="AA24" s="423">
        <f t="shared" si="5"/>
        <v>0</v>
      </c>
      <c r="AB24" s="423">
        <f t="shared" si="5"/>
        <v>0</v>
      </c>
      <c r="AC24" s="423">
        <f t="shared" si="5"/>
        <v>0</v>
      </c>
      <c r="AD24" s="423">
        <f t="shared" si="5"/>
        <v>0</v>
      </c>
      <c r="AE24" s="423">
        <f t="shared" si="5"/>
        <v>0</v>
      </c>
      <c r="AF24" s="423">
        <f t="shared" si="5"/>
        <v>0</v>
      </c>
      <c r="AG24" s="423">
        <f t="shared" si="5"/>
        <v>0</v>
      </c>
      <c r="AH24" s="423">
        <f t="shared" si="5"/>
        <v>0</v>
      </c>
      <c r="AI24" s="423">
        <f t="shared" si="5"/>
        <v>0</v>
      </c>
      <c r="AJ24" s="423">
        <f t="shared" si="5"/>
        <v>0</v>
      </c>
      <c r="AK24" s="423">
        <f t="shared" si="5"/>
        <v>0</v>
      </c>
      <c r="AL24" s="423">
        <f t="shared" si="5"/>
        <v>0</v>
      </c>
      <c r="AM24" s="423">
        <f t="shared" si="5"/>
        <v>0</v>
      </c>
      <c r="AN24" s="423">
        <f t="shared" si="5"/>
        <v>0</v>
      </c>
      <c r="AO24" s="423">
        <f t="shared" si="5"/>
        <v>0</v>
      </c>
      <c r="AP24" s="423">
        <f t="shared" si="5"/>
        <v>0</v>
      </c>
      <c r="AQ24" s="423">
        <f t="shared" si="5"/>
        <v>0</v>
      </c>
      <c r="AR24" s="423">
        <f t="shared" si="5"/>
        <v>0</v>
      </c>
      <c r="AS24" s="423">
        <f t="shared" si="5"/>
        <v>0</v>
      </c>
      <c r="AT24" s="423">
        <f t="shared" si="5"/>
        <v>0</v>
      </c>
      <c r="AU24" s="423">
        <f t="shared" si="5"/>
        <v>0</v>
      </c>
      <c r="AV24" s="423">
        <f t="shared" si="5"/>
        <v>0</v>
      </c>
      <c r="AW24" s="423">
        <f t="shared" si="5"/>
        <v>26.423999999999999</v>
      </c>
      <c r="AX24" s="423">
        <f t="shared" si="5"/>
        <v>20.565999999999999</v>
      </c>
      <c r="AY24" s="423">
        <f t="shared" si="5"/>
        <v>0</v>
      </c>
      <c r="AZ24" s="423">
        <f t="shared" si="5"/>
        <v>0</v>
      </c>
      <c r="BA24" s="25">
        <f t="shared" si="3"/>
        <v>20.565999999999999</v>
      </c>
      <c r="BB24" s="22"/>
      <c r="BC24" s="22"/>
      <c r="BD24" s="22"/>
      <c r="BE24" s="22"/>
      <c r="BF24" s="22"/>
      <c r="BG24" s="22"/>
      <c r="BH24" s="22"/>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row>
    <row r="25" spans="1:90" s="24" customFormat="1" ht="47.25" customHeight="1" x14ac:dyDescent="0.25">
      <c r="A25" s="21"/>
      <c r="B25" s="443" t="s">
        <v>102</v>
      </c>
      <c r="C25" s="689" t="s">
        <v>103</v>
      </c>
      <c r="D25" s="444" t="s">
        <v>93</v>
      </c>
      <c r="E25" s="423">
        <f t="shared" ref="E25:AZ25" si="6">E73</f>
        <v>0</v>
      </c>
      <c r="F25" s="423">
        <f t="shared" si="6"/>
        <v>0</v>
      </c>
      <c r="G25" s="423">
        <f t="shared" si="6"/>
        <v>0</v>
      </c>
      <c r="H25" s="423">
        <f t="shared" si="6"/>
        <v>0</v>
      </c>
      <c r="I25" s="423">
        <f t="shared" si="6"/>
        <v>0</v>
      </c>
      <c r="J25" s="423">
        <f t="shared" si="6"/>
        <v>0</v>
      </c>
      <c r="K25" s="423">
        <f t="shared" si="6"/>
        <v>0</v>
      </c>
      <c r="L25" s="423">
        <f t="shared" si="6"/>
        <v>0</v>
      </c>
      <c r="M25" s="423">
        <f t="shared" si="6"/>
        <v>0</v>
      </c>
      <c r="N25" s="423">
        <f t="shared" si="6"/>
        <v>0</v>
      </c>
      <c r="O25" s="423">
        <f t="shared" si="6"/>
        <v>0</v>
      </c>
      <c r="P25" s="423">
        <f t="shared" si="6"/>
        <v>0</v>
      </c>
      <c r="Q25" s="423">
        <f t="shared" si="6"/>
        <v>0</v>
      </c>
      <c r="R25" s="423">
        <f t="shared" si="6"/>
        <v>0</v>
      </c>
      <c r="S25" s="423">
        <f t="shared" si="6"/>
        <v>0</v>
      </c>
      <c r="T25" s="423">
        <f t="shared" si="6"/>
        <v>0</v>
      </c>
      <c r="U25" s="423">
        <f t="shared" si="6"/>
        <v>0</v>
      </c>
      <c r="V25" s="423">
        <f t="shared" si="6"/>
        <v>0</v>
      </c>
      <c r="W25" s="423">
        <f t="shared" si="6"/>
        <v>0</v>
      </c>
      <c r="X25" s="423">
        <f t="shared" si="6"/>
        <v>0</v>
      </c>
      <c r="Y25" s="423">
        <f t="shared" si="6"/>
        <v>0</v>
      </c>
      <c r="Z25" s="423">
        <f t="shared" si="6"/>
        <v>0</v>
      </c>
      <c r="AA25" s="423">
        <f t="shared" si="6"/>
        <v>0</v>
      </c>
      <c r="AB25" s="423">
        <f t="shared" si="6"/>
        <v>0</v>
      </c>
      <c r="AC25" s="423">
        <f t="shared" si="6"/>
        <v>0</v>
      </c>
      <c r="AD25" s="423">
        <f t="shared" si="6"/>
        <v>0</v>
      </c>
      <c r="AE25" s="423">
        <f t="shared" si="6"/>
        <v>0</v>
      </c>
      <c r="AF25" s="423">
        <f t="shared" si="6"/>
        <v>0</v>
      </c>
      <c r="AG25" s="423">
        <f t="shared" si="6"/>
        <v>0</v>
      </c>
      <c r="AH25" s="423">
        <f t="shared" si="6"/>
        <v>0</v>
      </c>
      <c r="AI25" s="423">
        <f t="shared" si="6"/>
        <v>0</v>
      </c>
      <c r="AJ25" s="423">
        <f t="shared" si="6"/>
        <v>0</v>
      </c>
      <c r="AK25" s="423">
        <f t="shared" si="6"/>
        <v>0</v>
      </c>
      <c r="AL25" s="423">
        <f t="shared" si="6"/>
        <v>0</v>
      </c>
      <c r="AM25" s="423">
        <f t="shared" si="6"/>
        <v>0</v>
      </c>
      <c r="AN25" s="423">
        <f t="shared" si="6"/>
        <v>0</v>
      </c>
      <c r="AO25" s="423">
        <f t="shared" si="6"/>
        <v>0</v>
      </c>
      <c r="AP25" s="423">
        <f t="shared" si="6"/>
        <v>0</v>
      </c>
      <c r="AQ25" s="423">
        <f t="shared" si="6"/>
        <v>0</v>
      </c>
      <c r="AR25" s="423">
        <f t="shared" si="6"/>
        <v>0</v>
      </c>
      <c r="AS25" s="423">
        <f t="shared" si="6"/>
        <v>0</v>
      </c>
      <c r="AT25" s="423">
        <f t="shared" si="6"/>
        <v>0</v>
      </c>
      <c r="AU25" s="423">
        <f t="shared" si="6"/>
        <v>0</v>
      </c>
      <c r="AV25" s="423">
        <f t="shared" si="6"/>
        <v>0</v>
      </c>
      <c r="AW25" s="423">
        <f t="shared" si="6"/>
        <v>0</v>
      </c>
      <c r="AX25" s="423">
        <f t="shared" si="6"/>
        <v>0</v>
      </c>
      <c r="AY25" s="423">
        <f t="shared" si="6"/>
        <v>0</v>
      </c>
      <c r="AZ25" s="423">
        <f t="shared" si="6"/>
        <v>0</v>
      </c>
      <c r="BA25" s="25">
        <f t="shared" si="3"/>
        <v>0</v>
      </c>
      <c r="BB25" s="22"/>
      <c r="BC25" s="22"/>
      <c r="BD25" s="22"/>
      <c r="BE25" s="22"/>
      <c r="BF25" s="22"/>
      <c r="BG25" s="22"/>
      <c r="BH25" s="22"/>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row>
    <row r="26" spans="1:90" s="24" customFormat="1" ht="47.25" customHeight="1" x14ac:dyDescent="0.25">
      <c r="A26" s="21"/>
      <c r="B26" s="443" t="s">
        <v>104</v>
      </c>
      <c r="C26" s="689" t="s">
        <v>105</v>
      </c>
      <c r="D26" s="444" t="s">
        <v>93</v>
      </c>
      <c r="E26" s="423">
        <f t="shared" ref="E26:AZ26" si="7">E74</f>
        <v>0</v>
      </c>
      <c r="F26" s="423">
        <f t="shared" si="7"/>
        <v>0</v>
      </c>
      <c r="G26" s="423">
        <f t="shared" si="7"/>
        <v>0</v>
      </c>
      <c r="H26" s="423">
        <f t="shared" si="7"/>
        <v>0</v>
      </c>
      <c r="I26" s="423">
        <f t="shared" si="7"/>
        <v>0</v>
      </c>
      <c r="J26" s="423">
        <f t="shared" si="7"/>
        <v>0</v>
      </c>
      <c r="K26" s="423">
        <f t="shared" si="7"/>
        <v>0</v>
      </c>
      <c r="L26" s="423">
        <f t="shared" si="7"/>
        <v>0</v>
      </c>
      <c r="M26" s="423">
        <f t="shared" si="7"/>
        <v>0</v>
      </c>
      <c r="N26" s="423">
        <f t="shared" si="7"/>
        <v>0</v>
      </c>
      <c r="O26" s="423">
        <f t="shared" si="7"/>
        <v>0</v>
      </c>
      <c r="P26" s="423">
        <f t="shared" si="7"/>
        <v>0</v>
      </c>
      <c r="Q26" s="423">
        <f t="shared" si="7"/>
        <v>0</v>
      </c>
      <c r="R26" s="423">
        <f t="shared" si="7"/>
        <v>0</v>
      </c>
      <c r="S26" s="423">
        <f t="shared" si="7"/>
        <v>0</v>
      </c>
      <c r="T26" s="423">
        <f t="shared" si="7"/>
        <v>0</v>
      </c>
      <c r="U26" s="423">
        <f t="shared" si="7"/>
        <v>0</v>
      </c>
      <c r="V26" s="423">
        <f t="shared" si="7"/>
        <v>0</v>
      </c>
      <c r="W26" s="423">
        <f t="shared" si="7"/>
        <v>0</v>
      </c>
      <c r="X26" s="423">
        <f t="shared" si="7"/>
        <v>0</v>
      </c>
      <c r="Y26" s="423">
        <f t="shared" si="7"/>
        <v>0</v>
      </c>
      <c r="Z26" s="423">
        <f t="shared" si="7"/>
        <v>0</v>
      </c>
      <c r="AA26" s="423">
        <f t="shared" si="7"/>
        <v>0</v>
      </c>
      <c r="AB26" s="423">
        <f t="shared" si="7"/>
        <v>0</v>
      </c>
      <c r="AC26" s="423">
        <f t="shared" si="7"/>
        <v>0</v>
      </c>
      <c r="AD26" s="423">
        <f t="shared" si="7"/>
        <v>0</v>
      </c>
      <c r="AE26" s="423">
        <f t="shared" si="7"/>
        <v>0</v>
      </c>
      <c r="AF26" s="423">
        <f t="shared" si="7"/>
        <v>0</v>
      </c>
      <c r="AG26" s="423">
        <f t="shared" si="7"/>
        <v>0</v>
      </c>
      <c r="AH26" s="423">
        <f t="shared" si="7"/>
        <v>0</v>
      </c>
      <c r="AI26" s="423">
        <f t="shared" si="7"/>
        <v>0</v>
      </c>
      <c r="AJ26" s="423">
        <f t="shared" si="7"/>
        <v>0</v>
      </c>
      <c r="AK26" s="423">
        <f t="shared" si="7"/>
        <v>0</v>
      </c>
      <c r="AL26" s="423">
        <f t="shared" si="7"/>
        <v>0</v>
      </c>
      <c r="AM26" s="423">
        <f t="shared" si="7"/>
        <v>0</v>
      </c>
      <c r="AN26" s="423">
        <f t="shared" si="7"/>
        <v>0</v>
      </c>
      <c r="AO26" s="423">
        <f t="shared" si="7"/>
        <v>0</v>
      </c>
      <c r="AP26" s="423">
        <f t="shared" si="7"/>
        <v>0</v>
      </c>
      <c r="AQ26" s="423">
        <f t="shared" si="7"/>
        <v>0</v>
      </c>
      <c r="AR26" s="423">
        <f t="shared" si="7"/>
        <v>0</v>
      </c>
      <c r="AS26" s="423">
        <f t="shared" si="7"/>
        <v>0</v>
      </c>
      <c r="AT26" s="423">
        <f t="shared" si="7"/>
        <v>0</v>
      </c>
      <c r="AU26" s="423">
        <f t="shared" si="7"/>
        <v>0</v>
      </c>
      <c r="AV26" s="423">
        <f t="shared" si="7"/>
        <v>0</v>
      </c>
      <c r="AW26" s="423">
        <f t="shared" si="7"/>
        <v>0.3</v>
      </c>
      <c r="AX26" s="423">
        <f t="shared" si="7"/>
        <v>0.3</v>
      </c>
      <c r="AY26" s="423">
        <f t="shared" si="7"/>
        <v>0</v>
      </c>
      <c r="AZ26" s="423">
        <f t="shared" si="7"/>
        <v>0</v>
      </c>
      <c r="BA26" s="25">
        <f t="shared" si="3"/>
        <v>0.3</v>
      </c>
      <c r="BB26" s="22"/>
      <c r="BC26" s="22"/>
      <c r="BD26" s="22"/>
      <c r="BE26" s="22"/>
      <c r="BF26" s="22"/>
      <c r="BG26" s="22"/>
      <c r="BH26" s="22"/>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row>
    <row r="27" spans="1:90" ht="48" customHeight="1" x14ac:dyDescent="0.25">
      <c r="A27" s="7"/>
      <c r="B27" s="688" t="s">
        <v>106</v>
      </c>
      <c r="C27" s="445" t="s">
        <v>107</v>
      </c>
      <c r="D27" s="441" t="s">
        <v>93</v>
      </c>
      <c r="E27" s="405">
        <f>E28+E40+E66+E69+E73+E74</f>
        <v>0.4</v>
      </c>
      <c r="F27" s="405">
        <f>F28+F40+F66+F69+F73+F74</f>
        <v>0.4</v>
      </c>
      <c r="G27" s="405">
        <f>G28+G40+G66+G69+G73+G74</f>
        <v>0</v>
      </c>
      <c r="H27" s="405">
        <v>0</v>
      </c>
      <c r="I27" s="405">
        <v>0</v>
      </c>
      <c r="J27" s="405">
        <f t="shared" ref="J27:AZ27" si="8">J28+J40+J66+J69+J73+J74</f>
        <v>1</v>
      </c>
      <c r="K27" s="405">
        <f t="shared" si="8"/>
        <v>0</v>
      </c>
      <c r="L27" s="405">
        <f t="shared" si="8"/>
        <v>0</v>
      </c>
      <c r="M27" s="405">
        <f t="shared" si="8"/>
        <v>0</v>
      </c>
      <c r="N27" s="405">
        <f t="shared" si="8"/>
        <v>0</v>
      </c>
      <c r="O27" s="405">
        <f t="shared" si="8"/>
        <v>0</v>
      </c>
      <c r="P27" s="405">
        <f t="shared" si="8"/>
        <v>0</v>
      </c>
      <c r="Q27" s="405">
        <f t="shared" si="8"/>
        <v>0</v>
      </c>
      <c r="R27" s="405">
        <f t="shared" si="8"/>
        <v>0</v>
      </c>
      <c r="S27" s="405">
        <f t="shared" si="8"/>
        <v>0</v>
      </c>
      <c r="T27" s="405">
        <f t="shared" si="8"/>
        <v>0</v>
      </c>
      <c r="U27" s="405">
        <f t="shared" si="8"/>
        <v>0</v>
      </c>
      <c r="V27" s="405">
        <f t="shared" si="8"/>
        <v>0</v>
      </c>
      <c r="W27" s="405">
        <f t="shared" si="8"/>
        <v>0.60499999999999998</v>
      </c>
      <c r="X27" s="405">
        <f t="shared" si="8"/>
        <v>0.60499999999999998</v>
      </c>
      <c r="Y27" s="405">
        <f t="shared" si="8"/>
        <v>0</v>
      </c>
      <c r="Z27" s="405">
        <f t="shared" si="8"/>
        <v>0</v>
      </c>
      <c r="AA27" s="405">
        <f t="shared" si="8"/>
        <v>0</v>
      </c>
      <c r="AB27" s="405">
        <f t="shared" si="8"/>
        <v>0</v>
      </c>
      <c r="AC27" s="405">
        <f t="shared" si="8"/>
        <v>0</v>
      </c>
      <c r="AD27" s="405">
        <f t="shared" si="8"/>
        <v>0</v>
      </c>
      <c r="AE27" s="405">
        <f t="shared" si="8"/>
        <v>0</v>
      </c>
      <c r="AF27" s="405">
        <f t="shared" si="8"/>
        <v>0</v>
      </c>
      <c r="AG27" s="405">
        <f t="shared" si="8"/>
        <v>0</v>
      </c>
      <c r="AH27" s="405">
        <f t="shared" si="8"/>
        <v>0</v>
      </c>
      <c r="AI27" s="405">
        <f t="shared" si="8"/>
        <v>0</v>
      </c>
      <c r="AJ27" s="405">
        <f t="shared" si="8"/>
        <v>0</v>
      </c>
      <c r="AK27" s="405">
        <f t="shared" si="8"/>
        <v>0</v>
      </c>
      <c r="AL27" s="405">
        <f t="shared" si="8"/>
        <v>0</v>
      </c>
      <c r="AM27" s="405">
        <f t="shared" si="8"/>
        <v>0</v>
      </c>
      <c r="AN27" s="405">
        <f t="shared" si="8"/>
        <v>0</v>
      </c>
      <c r="AO27" s="405">
        <f t="shared" si="8"/>
        <v>0</v>
      </c>
      <c r="AP27" s="405">
        <f t="shared" si="8"/>
        <v>0</v>
      </c>
      <c r="AQ27" s="405">
        <f t="shared" si="8"/>
        <v>0</v>
      </c>
      <c r="AR27" s="405">
        <f t="shared" si="8"/>
        <v>0</v>
      </c>
      <c r="AS27" s="405">
        <f t="shared" si="8"/>
        <v>0</v>
      </c>
      <c r="AT27" s="405">
        <f t="shared" si="8"/>
        <v>0</v>
      </c>
      <c r="AU27" s="405">
        <f t="shared" si="8"/>
        <v>0</v>
      </c>
      <c r="AV27" s="405">
        <f t="shared" si="8"/>
        <v>0</v>
      </c>
      <c r="AW27" s="405">
        <f t="shared" si="8"/>
        <v>34.518199999999993</v>
      </c>
      <c r="AX27" s="405">
        <f t="shared" si="8"/>
        <v>37.327999999999996</v>
      </c>
      <c r="AY27" s="405">
        <f t="shared" si="8"/>
        <v>0</v>
      </c>
      <c r="AZ27" s="405">
        <f t="shared" si="8"/>
        <v>0</v>
      </c>
      <c r="BA27" s="25">
        <f t="shared" si="3"/>
        <v>37.327999999999996</v>
      </c>
      <c r="BB27" s="8"/>
      <c r="BC27" s="8"/>
      <c r="BD27" s="8"/>
      <c r="BE27" s="8"/>
      <c r="BF27" s="8"/>
      <c r="BG27" s="8"/>
      <c r="BH27" s="8"/>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row>
    <row r="28" spans="1:90" s="24" customFormat="1" ht="48" customHeight="1" x14ac:dyDescent="0.25">
      <c r="A28" s="21"/>
      <c r="B28" s="688" t="s">
        <v>108</v>
      </c>
      <c r="C28" s="445" t="s">
        <v>109</v>
      </c>
      <c r="D28" s="441" t="s">
        <v>93</v>
      </c>
      <c r="E28" s="405">
        <f>E29+E33+E36+E37</f>
        <v>0</v>
      </c>
      <c r="F28" s="405">
        <f>F29+F33+F36+F37</f>
        <v>0</v>
      </c>
      <c r="G28" s="405">
        <v>0</v>
      </c>
      <c r="H28" s="405">
        <v>0</v>
      </c>
      <c r="I28" s="405">
        <v>0</v>
      </c>
      <c r="J28" s="405">
        <v>0</v>
      </c>
      <c r="K28" s="405">
        <f t="shared" ref="K28:AZ28" si="9">K29+K33+K36+K37</f>
        <v>0</v>
      </c>
      <c r="L28" s="405">
        <f t="shared" si="9"/>
        <v>0</v>
      </c>
      <c r="M28" s="405">
        <f t="shared" si="9"/>
        <v>0</v>
      </c>
      <c r="N28" s="405">
        <f t="shared" si="9"/>
        <v>0</v>
      </c>
      <c r="O28" s="405">
        <f t="shared" si="9"/>
        <v>0</v>
      </c>
      <c r="P28" s="405">
        <f t="shared" si="9"/>
        <v>0</v>
      </c>
      <c r="Q28" s="405">
        <f t="shared" si="9"/>
        <v>0</v>
      </c>
      <c r="R28" s="405">
        <f t="shared" si="9"/>
        <v>0</v>
      </c>
      <c r="S28" s="405">
        <f t="shared" si="9"/>
        <v>0</v>
      </c>
      <c r="T28" s="405">
        <f t="shared" si="9"/>
        <v>0</v>
      </c>
      <c r="U28" s="405">
        <f>U29+U33+U36+U37</f>
        <v>0</v>
      </c>
      <c r="V28" s="405">
        <f t="shared" si="9"/>
        <v>0</v>
      </c>
      <c r="W28" s="405">
        <f t="shared" si="9"/>
        <v>0</v>
      </c>
      <c r="X28" s="405">
        <f t="shared" si="9"/>
        <v>0</v>
      </c>
      <c r="Y28" s="405">
        <f t="shared" si="9"/>
        <v>0</v>
      </c>
      <c r="Z28" s="405">
        <f t="shared" si="9"/>
        <v>0</v>
      </c>
      <c r="AA28" s="405">
        <f t="shared" si="9"/>
        <v>0</v>
      </c>
      <c r="AB28" s="405">
        <f t="shared" si="9"/>
        <v>0</v>
      </c>
      <c r="AC28" s="405">
        <f t="shared" si="9"/>
        <v>0</v>
      </c>
      <c r="AD28" s="405">
        <f t="shared" si="9"/>
        <v>0</v>
      </c>
      <c r="AE28" s="405">
        <f t="shared" si="9"/>
        <v>0</v>
      </c>
      <c r="AF28" s="405">
        <f t="shared" si="9"/>
        <v>0</v>
      </c>
      <c r="AG28" s="405">
        <f t="shared" si="9"/>
        <v>0</v>
      </c>
      <c r="AH28" s="405">
        <f t="shared" si="9"/>
        <v>0</v>
      </c>
      <c r="AI28" s="405">
        <f t="shared" si="9"/>
        <v>0</v>
      </c>
      <c r="AJ28" s="405">
        <f t="shared" si="9"/>
        <v>0</v>
      </c>
      <c r="AK28" s="405">
        <f t="shared" si="9"/>
        <v>0</v>
      </c>
      <c r="AL28" s="405">
        <f t="shared" si="9"/>
        <v>0</v>
      </c>
      <c r="AM28" s="405">
        <f t="shared" si="9"/>
        <v>0</v>
      </c>
      <c r="AN28" s="405">
        <f t="shared" si="9"/>
        <v>0</v>
      </c>
      <c r="AO28" s="405">
        <f t="shared" si="9"/>
        <v>0</v>
      </c>
      <c r="AP28" s="405">
        <f t="shared" si="9"/>
        <v>0</v>
      </c>
      <c r="AQ28" s="405">
        <f t="shared" si="9"/>
        <v>0</v>
      </c>
      <c r="AR28" s="405">
        <f t="shared" si="9"/>
        <v>0</v>
      </c>
      <c r="AS28" s="405">
        <f t="shared" si="9"/>
        <v>0</v>
      </c>
      <c r="AT28" s="405">
        <f t="shared" si="9"/>
        <v>0</v>
      </c>
      <c r="AU28" s="405">
        <f t="shared" si="9"/>
        <v>0</v>
      </c>
      <c r="AV28" s="405">
        <f t="shared" si="9"/>
        <v>0</v>
      </c>
      <c r="AW28" s="405">
        <f t="shared" si="9"/>
        <v>0</v>
      </c>
      <c r="AX28" s="405">
        <f t="shared" si="9"/>
        <v>0</v>
      </c>
      <c r="AY28" s="405">
        <f t="shared" si="9"/>
        <v>0</v>
      </c>
      <c r="AZ28" s="405">
        <f t="shared" si="9"/>
        <v>0</v>
      </c>
      <c r="BA28" s="25">
        <f t="shared" si="3"/>
        <v>0</v>
      </c>
      <c r="BB28" s="22"/>
      <c r="BC28" s="22"/>
      <c r="BD28" s="22"/>
      <c r="BE28" s="22"/>
      <c r="BF28" s="22"/>
      <c r="BG28" s="22"/>
      <c r="BH28" s="22"/>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row>
    <row r="29" spans="1:90" ht="48" customHeight="1" x14ac:dyDescent="0.25">
      <c r="A29" s="7"/>
      <c r="B29" s="445" t="s">
        <v>110</v>
      </c>
      <c r="C29" s="445" t="s">
        <v>111</v>
      </c>
      <c r="D29" s="441" t="s">
        <v>93</v>
      </c>
      <c r="E29" s="458">
        <f>E30+E31+E32</f>
        <v>0</v>
      </c>
      <c r="F29" s="458">
        <f>F30+F31+F32</f>
        <v>0</v>
      </c>
      <c r="G29" s="458">
        <f t="shared" ref="G29:AZ29" si="10">G30+G31+G32</f>
        <v>0</v>
      </c>
      <c r="H29" s="458">
        <f t="shared" si="10"/>
        <v>0</v>
      </c>
      <c r="I29" s="458">
        <f t="shared" si="10"/>
        <v>0</v>
      </c>
      <c r="J29" s="458">
        <f t="shared" si="10"/>
        <v>0</v>
      </c>
      <c r="K29" s="458">
        <f t="shared" si="10"/>
        <v>0</v>
      </c>
      <c r="L29" s="458">
        <f t="shared" si="10"/>
        <v>0</v>
      </c>
      <c r="M29" s="458">
        <f t="shared" si="10"/>
        <v>0</v>
      </c>
      <c r="N29" s="458">
        <f t="shared" si="10"/>
        <v>0</v>
      </c>
      <c r="O29" s="458">
        <f t="shared" si="10"/>
        <v>0</v>
      </c>
      <c r="P29" s="458">
        <f t="shared" si="10"/>
        <v>0</v>
      </c>
      <c r="Q29" s="458">
        <f t="shared" si="10"/>
        <v>0</v>
      </c>
      <c r="R29" s="458">
        <f t="shared" si="10"/>
        <v>0</v>
      </c>
      <c r="S29" s="458">
        <f t="shared" si="10"/>
        <v>0</v>
      </c>
      <c r="T29" s="458">
        <f t="shared" si="10"/>
        <v>0</v>
      </c>
      <c r="U29" s="458">
        <f t="shared" si="10"/>
        <v>0</v>
      </c>
      <c r="V29" s="458">
        <f t="shared" si="10"/>
        <v>0</v>
      </c>
      <c r="W29" s="458">
        <f t="shared" si="10"/>
        <v>0</v>
      </c>
      <c r="X29" s="458">
        <f t="shared" si="10"/>
        <v>0</v>
      </c>
      <c r="Y29" s="458">
        <f t="shared" si="10"/>
        <v>0</v>
      </c>
      <c r="Z29" s="458">
        <f t="shared" si="10"/>
        <v>0</v>
      </c>
      <c r="AA29" s="458">
        <f t="shared" si="10"/>
        <v>0</v>
      </c>
      <c r="AB29" s="458">
        <f t="shared" si="10"/>
        <v>0</v>
      </c>
      <c r="AC29" s="458">
        <f t="shared" si="10"/>
        <v>0</v>
      </c>
      <c r="AD29" s="458">
        <f t="shared" si="10"/>
        <v>0</v>
      </c>
      <c r="AE29" s="458">
        <f t="shared" si="10"/>
        <v>0</v>
      </c>
      <c r="AF29" s="458">
        <f t="shared" si="10"/>
        <v>0</v>
      </c>
      <c r="AG29" s="458">
        <f t="shared" si="10"/>
        <v>0</v>
      </c>
      <c r="AH29" s="458">
        <f t="shared" si="10"/>
        <v>0</v>
      </c>
      <c r="AI29" s="458">
        <f t="shared" si="10"/>
        <v>0</v>
      </c>
      <c r="AJ29" s="458">
        <f t="shared" si="10"/>
        <v>0</v>
      </c>
      <c r="AK29" s="458">
        <f t="shared" si="10"/>
        <v>0</v>
      </c>
      <c r="AL29" s="458">
        <f t="shared" si="10"/>
        <v>0</v>
      </c>
      <c r="AM29" s="458">
        <f t="shared" si="10"/>
        <v>0</v>
      </c>
      <c r="AN29" s="458">
        <f t="shared" si="10"/>
        <v>0</v>
      </c>
      <c r="AO29" s="458">
        <f t="shared" si="10"/>
        <v>0</v>
      </c>
      <c r="AP29" s="458">
        <f t="shared" si="10"/>
        <v>0</v>
      </c>
      <c r="AQ29" s="458">
        <f t="shared" si="10"/>
        <v>0</v>
      </c>
      <c r="AR29" s="458">
        <f t="shared" si="10"/>
        <v>0</v>
      </c>
      <c r="AS29" s="458">
        <f t="shared" si="10"/>
        <v>0</v>
      </c>
      <c r="AT29" s="458">
        <f t="shared" si="10"/>
        <v>0</v>
      </c>
      <c r="AU29" s="458">
        <f t="shared" si="10"/>
        <v>0</v>
      </c>
      <c r="AV29" s="458">
        <f t="shared" si="10"/>
        <v>0</v>
      </c>
      <c r="AW29" s="458">
        <f t="shared" si="10"/>
        <v>0</v>
      </c>
      <c r="AX29" s="458">
        <f t="shared" si="10"/>
        <v>0</v>
      </c>
      <c r="AY29" s="458">
        <f t="shared" si="10"/>
        <v>0</v>
      </c>
      <c r="AZ29" s="458">
        <f t="shared" si="10"/>
        <v>0</v>
      </c>
      <c r="BA29" s="25">
        <f t="shared" si="3"/>
        <v>0</v>
      </c>
    </row>
    <row r="30" spans="1:90" ht="42" customHeight="1" x14ac:dyDescent="0.25">
      <c r="A30" s="7"/>
      <c r="B30" s="446" t="s">
        <v>112</v>
      </c>
      <c r="C30" s="447" t="s">
        <v>113</v>
      </c>
      <c r="D30" s="689" t="s">
        <v>93</v>
      </c>
      <c r="E30" s="423">
        <v>0</v>
      </c>
      <c r="F30" s="423">
        <v>0</v>
      </c>
      <c r="G30" s="423">
        <v>0</v>
      </c>
      <c r="H30" s="423">
        <v>0</v>
      </c>
      <c r="I30" s="423">
        <v>0</v>
      </c>
      <c r="J30" s="423">
        <v>0</v>
      </c>
      <c r="K30" s="423">
        <v>0</v>
      </c>
      <c r="L30" s="423">
        <v>0</v>
      </c>
      <c r="M30" s="423">
        <v>0</v>
      </c>
      <c r="N30" s="423">
        <v>0</v>
      </c>
      <c r="O30" s="423">
        <v>0</v>
      </c>
      <c r="P30" s="423">
        <v>0</v>
      </c>
      <c r="Q30" s="423">
        <v>0</v>
      </c>
      <c r="R30" s="423">
        <v>0</v>
      </c>
      <c r="S30" s="423">
        <v>0</v>
      </c>
      <c r="T30" s="423">
        <v>0</v>
      </c>
      <c r="U30" s="423">
        <v>0</v>
      </c>
      <c r="V30" s="423">
        <v>0</v>
      </c>
      <c r="W30" s="423">
        <v>0</v>
      </c>
      <c r="X30" s="423">
        <v>0</v>
      </c>
      <c r="Y30" s="423">
        <v>0</v>
      </c>
      <c r="Z30" s="423">
        <v>0</v>
      </c>
      <c r="AA30" s="423">
        <v>0</v>
      </c>
      <c r="AB30" s="423">
        <v>0</v>
      </c>
      <c r="AC30" s="423">
        <v>0</v>
      </c>
      <c r="AD30" s="423">
        <v>0</v>
      </c>
      <c r="AE30" s="423">
        <v>0</v>
      </c>
      <c r="AF30" s="423">
        <v>0</v>
      </c>
      <c r="AG30" s="423">
        <v>0</v>
      </c>
      <c r="AH30" s="423">
        <v>0</v>
      </c>
      <c r="AI30" s="423">
        <v>0</v>
      </c>
      <c r="AJ30" s="423">
        <v>0</v>
      </c>
      <c r="AK30" s="423">
        <v>0</v>
      </c>
      <c r="AL30" s="423">
        <v>0</v>
      </c>
      <c r="AM30" s="423">
        <v>0</v>
      </c>
      <c r="AN30" s="423">
        <v>0</v>
      </c>
      <c r="AO30" s="423">
        <v>0</v>
      </c>
      <c r="AP30" s="423">
        <v>0</v>
      </c>
      <c r="AQ30" s="423">
        <v>0</v>
      </c>
      <c r="AR30" s="423">
        <v>0</v>
      </c>
      <c r="AS30" s="423">
        <v>0</v>
      </c>
      <c r="AT30" s="423">
        <v>0</v>
      </c>
      <c r="AU30" s="423">
        <v>0</v>
      </c>
      <c r="AV30" s="423">
        <v>0</v>
      </c>
      <c r="AW30" s="423">
        <v>0</v>
      </c>
      <c r="AX30" s="423">
        <v>0</v>
      </c>
      <c r="AY30" s="423">
        <v>0</v>
      </c>
      <c r="AZ30" s="423">
        <v>0</v>
      </c>
      <c r="BA30" s="25">
        <f t="shared" si="3"/>
        <v>0</v>
      </c>
    </row>
    <row r="31" spans="1:90" ht="42" customHeight="1" x14ac:dyDescent="0.25">
      <c r="A31" s="7"/>
      <c r="B31" s="446" t="s">
        <v>114</v>
      </c>
      <c r="C31" s="447" t="s">
        <v>115</v>
      </c>
      <c r="D31" s="689" t="s">
        <v>93</v>
      </c>
      <c r="E31" s="423">
        <v>0</v>
      </c>
      <c r="F31" s="423">
        <v>0</v>
      </c>
      <c r="G31" s="423">
        <v>0</v>
      </c>
      <c r="H31" s="423">
        <v>0</v>
      </c>
      <c r="I31" s="423">
        <v>0</v>
      </c>
      <c r="J31" s="423">
        <v>0</v>
      </c>
      <c r="K31" s="423">
        <v>0</v>
      </c>
      <c r="L31" s="423">
        <v>0</v>
      </c>
      <c r="M31" s="423">
        <v>0</v>
      </c>
      <c r="N31" s="423">
        <v>0</v>
      </c>
      <c r="O31" s="423">
        <v>0</v>
      </c>
      <c r="P31" s="423">
        <v>0</v>
      </c>
      <c r="Q31" s="423">
        <v>0</v>
      </c>
      <c r="R31" s="423">
        <v>0</v>
      </c>
      <c r="S31" s="423">
        <v>0</v>
      </c>
      <c r="T31" s="423">
        <v>0</v>
      </c>
      <c r="U31" s="423">
        <v>0</v>
      </c>
      <c r="V31" s="423">
        <v>0</v>
      </c>
      <c r="W31" s="423">
        <v>0</v>
      </c>
      <c r="X31" s="423">
        <v>0</v>
      </c>
      <c r="Y31" s="423">
        <v>0</v>
      </c>
      <c r="Z31" s="423">
        <v>0</v>
      </c>
      <c r="AA31" s="423">
        <v>0</v>
      </c>
      <c r="AB31" s="423">
        <v>0</v>
      </c>
      <c r="AC31" s="423">
        <v>0</v>
      </c>
      <c r="AD31" s="423">
        <v>0</v>
      </c>
      <c r="AE31" s="423">
        <v>0</v>
      </c>
      <c r="AF31" s="423">
        <v>0</v>
      </c>
      <c r="AG31" s="423">
        <v>0</v>
      </c>
      <c r="AH31" s="423">
        <v>0</v>
      </c>
      <c r="AI31" s="423">
        <v>0</v>
      </c>
      <c r="AJ31" s="423">
        <v>0</v>
      </c>
      <c r="AK31" s="423">
        <v>0</v>
      </c>
      <c r="AL31" s="423">
        <v>0</v>
      </c>
      <c r="AM31" s="423">
        <v>0</v>
      </c>
      <c r="AN31" s="423">
        <v>0</v>
      </c>
      <c r="AO31" s="423">
        <v>0</v>
      </c>
      <c r="AP31" s="423">
        <v>0</v>
      </c>
      <c r="AQ31" s="423">
        <v>0</v>
      </c>
      <c r="AR31" s="423">
        <v>0</v>
      </c>
      <c r="AS31" s="423">
        <v>0</v>
      </c>
      <c r="AT31" s="423">
        <v>0</v>
      </c>
      <c r="AU31" s="423">
        <v>0</v>
      </c>
      <c r="AV31" s="423">
        <v>0</v>
      </c>
      <c r="AW31" s="423">
        <v>0</v>
      </c>
      <c r="AX31" s="423">
        <v>0</v>
      </c>
      <c r="AY31" s="423">
        <v>0</v>
      </c>
      <c r="AZ31" s="423">
        <v>0</v>
      </c>
      <c r="BA31" s="25">
        <f t="shared" si="3"/>
        <v>0</v>
      </c>
    </row>
    <row r="32" spans="1:90" ht="42" customHeight="1" x14ac:dyDescent="0.25">
      <c r="A32" s="7"/>
      <c r="B32" s="446" t="s">
        <v>116</v>
      </c>
      <c r="C32" s="447" t="s">
        <v>117</v>
      </c>
      <c r="D32" s="689" t="s">
        <v>93</v>
      </c>
      <c r="E32" s="423">
        <v>0</v>
      </c>
      <c r="F32" s="423">
        <v>0</v>
      </c>
      <c r="G32" s="423">
        <v>0</v>
      </c>
      <c r="H32" s="423">
        <v>0</v>
      </c>
      <c r="I32" s="423">
        <v>0</v>
      </c>
      <c r="J32" s="423">
        <v>0</v>
      </c>
      <c r="K32" s="423">
        <v>0</v>
      </c>
      <c r="L32" s="423">
        <v>0</v>
      </c>
      <c r="M32" s="423">
        <v>0</v>
      </c>
      <c r="N32" s="423">
        <v>0</v>
      </c>
      <c r="O32" s="423">
        <v>0</v>
      </c>
      <c r="P32" s="423">
        <v>0</v>
      </c>
      <c r="Q32" s="423">
        <v>0</v>
      </c>
      <c r="R32" s="423">
        <v>0</v>
      </c>
      <c r="S32" s="423">
        <v>0</v>
      </c>
      <c r="T32" s="423">
        <v>0</v>
      </c>
      <c r="U32" s="423">
        <v>0</v>
      </c>
      <c r="V32" s="423">
        <v>0</v>
      </c>
      <c r="W32" s="423">
        <v>0</v>
      </c>
      <c r="X32" s="423">
        <v>0</v>
      </c>
      <c r="Y32" s="423">
        <v>0</v>
      </c>
      <c r="Z32" s="423">
        <v>0</v>
      </c>
      <c r="AA32" s="423">
        <v>0</v>
      </c>
      <c r="AB32" s="423">
        <v>0</v>
      </c>
      <c r="AC32" s="423">
        <v>0</v>
      </c>
      <c r="AD32" s="423">
        <v>0</v>
      </c>
      <c r="AE32" s="423">
        <v>0</v>
      </c>
      <c r="AF32" s="423">
        <v>0</v>
      </c>
      <c r="AG32" s="423">
        <v>0</v>
      </c>
      <c r="AH32" s="423">
        <v>0</v>
      </c>
      <c r="AI32" s="423">
        <v>0</v>
      </c>
      <c r="AJ32" s="423">
        <v>0</v>
      </c>
      <c r="AK32" s="423">
        <v>0</v>
      </c>
      <c r="AL32" s="423">
        <v>0</v>
      </c>
      <c r="AM32" s="423">
        <v>0</v>
      </c>
      <c r="AN32" s="423">
        <v>0</v>
      </c>
      <c r="AO32" s="423">
        <v>0</v>
      </c>
      <c r="AP32" s="423">
        <v>0</v>
      </c>
      <c r="AQ32" s="423">
        <v>0</v>
      </c>
      <c r="AR32" s="423">
        <v>0</v>
      </c>
      <c r="AS32" s="423">
        <v>0</v>
      </c>
      <c r="AT32" s="423">
        <v>0</v>
      </c>
      <c r="AU32" s="423">
        <v>0</v>
      </c>
      <c r="AV32" s="423">
        <v>0</v>
      </c>
      <c r="AW32" s="423">
        <v>0</v>
      </c>
      <c r="AX32" s="423">
        <v>0</v>
      </c>
      <c r="AY32" s="423">
        <v>0</v>
      </c>
      <c r="AZ32" s="423">
        <v>0</v>
      </c>
      <c r="BA32" s="25">
        <f t="shared" si="3"/>
        <v>0</v>
      </c>
    </row>
    <row r="33" spans="1:72" ht="48" customHeight="1" x14ac:dyDescent="0.25">
      <c r="A33" s="7"/>
      <c r="B33" s="688" t="s">
        <v>118</v>
      </c>
      <c r="C33" s="445" t="s">
        <v>119</v>
      </c>
      <c r="D33" s="688" t="s">
        <v>93</v>
      </c>
      <c r="E33" s="458">
        <v>0</v>
      </c>
      <c r="F33" s="458"/>
      <c r="G33" s="458">
        <v>0</v>
      </c>
      <c r="H33" s="458"/>
      <c r="I33" s="458">
        <v>0</v>
      </c>
      <c r="J33" s="458"/>
      <c r="K33" s="458">
        <v>0</v>
      </c>
      <c r="L33" s="458"/>
      <c r="M33" s="458">
        <v>0</v>
      </c>
      <c r="N33" s="458"/>
      <c r="O33" s="458">
        <v>0</v>
      </c>
      <c r="P33" s="458"/>
      <c r="Q33" s="458">
        <v>0</v>
      </c>
      <c r="R33" s="458"/>
      <c r="S33" s="458">
        <v>0</v>
      </c>
      <c r="T33" s="458"/>
      <c r="U33" s="458">
        <v>0</v>
      </c>
      <c r="V33" s="458"/>
      <c r="W33" s="458">
        <v>0</v>
      </c>
      <c r="X33" s="458"/>
      <c r="Y33" s="458">
        <v>0</v>
      </c>
      <c r="Z33" s="458"/>
      <c r="AA33" s="458">
        <v>0</v>
      </c>
      <c r="AB33" s="458"/>
      <c r="AC33" s="458">
        <v>0</v>
      </c>
      <c r="AD33" s="458"/>
      <c r="AE33" s="458">
        <v>0</v>
      </c>
      <c r="AF33" s="458"/>
      <c r="AG33" s="458">
        <v>0</v>
      </c>
      <c r="AH33" s="458"/>
      <c r="AI33" s="458">
        <v>0</v>
      </c>
      <c r="AJ33" s="458"/>
      <c r="AK33" s="458">
        <v>0</v>
      </c>
      <c r="AL33" s="458"/>
      <c r="AM33" s="458">
        <v>0</v>
      </c>
      <c r="AN33" s="458"/>
      <c r="AO33" s="458">
        <v>0</v>
      </c>
      <c r="AP33" s="458"/>
      <c r="AQ33" s="458">
        <v>0</v>
      </c>
      <c r="AR33" s="458"/>
      <c r="AS33" s="458">
        <v>0</v>
      </c>
      <c r="AT33" s="458"/>
      <c r="AU33" s="458">
        <v>0</v>
      </c>
      <c r="AV33" s="458"/>
      <c r="AW33" s="458">
        <v>0</v>
      </c>
      <c r="AX33" s="458"/>
      <c r="AY33" s="458">
        <v>0</v>
      </c>
      <c r="AZ33" s="478"/>
      <c r="BA33" s="25">
        <f t="shared" si="3"/>
        <v>0</v>
      </c>
    </row>
    <row r="34" spans="1:72" ht="42" customHeight="1" x14ac:dyDescent="0.25">
      <c r="A34" s="7"/>
      <c r="B34" s="447" t="s">
        <v>120</v>
      </c>
      <c r="C34" s="447" t="s">
        <v>121</v>
      </c>
      <c r="D34" s="690" t="s">
        <v>93</v>
      </c>
      <c r="E34" s="423">
        <v>0</v>
      </c>
      <c r="F34" s="423">
        <v>0</v>
      </c>
      <c r="G34" s="423">
        <v>0</v>
      </c>
      <c r="H34" s="423">
        <v>0</v>
      </c>
      <c r="I34" s="423">
        <v>0</v>
      </c>
      <c r="J34" s="423">
        <v>0</v>
      </c>
      <c r="K34" s="423">
        <v>0</v>
      </c>
      <c r="L34" s="423">
        <v>0</v>
      </c>
      <c r="M34" s="423">
        <v>0</v>
      </c>
      <c r="N34" s="423">
        <v>0</v>
      </c>
      <c r="O34" s="423">
        <v>0</v>
      </c>
      <c r="P34" s="423">
        <v>0</v>
      </c>
      <c r="Q34" s="423">
        <v>0</v>
      </c>
      <c r="R34" s="423">
        <v>0</v>
      </c>
      <c r="S34" s="423">
        <v>0</v>
      </c>
      <c r="T34" s="423">
        <v>0</v>
      </c>
      <c r="U34" s="423">
        <v>0</v>
      </c>
      <c r="V34" s="423">
        <v>0</v>
      </c>
      <c r="W34" s="423">
        <v>0</v>
      </c>
      <c r="X34" s="423">
        <v>0</v>
      </c>
      <c r="Y34" s="423">
        <v>0</v>
      </c>
      <c r="Z34" s="423">
        <v>0</v>
      </c>
      <c r="AA34" s="423">
        <v>0</v>
      </c>
      <c r="AB34" s="423">
        <v>0</v>
      </c>
      <c r="AC34" s="423">
        <v>0</v>
      </c>
      <c r="AD34" s="423">
        <v>0</v>
      </c>
      <c r="AE34" s="423">
        <v>0</v>
      </c>
      <c r="AF34" s="423">
        <v>0</v>
      </c>
      <c r="AG34" s="423">
        <v>0</v>
      </c>
      <c r="AH34" s="423">
        <v>0</v>
      </c>
      <c r="AI34" s="423">
        <v>0</v>
      </c>
      <c r="AJ34" s="423">
        <v>0</v>
      </c>
      <c r="AK34" s="423">
        <v>0</v>
      </c>
      <c r="AL34" s="423">
        <v>0</v>
      </c>
      <c r="AM34" s="423">
        <v>0</v>
      </c>
      <c r="AN34" s="423">
        <v>0</v>
      </c>
      <c r="AO34" s="423">
        <v>0</v>
      </c>
      <c r="AP34" s="423">
        <v>0</v>
      </c>
      <c r="AQ34" s="423">
        <v>0</v>
      </c>
      <c r="AR34" s="423">
        <v>0</v>
      </c>
      <c r="AS34" s="423">
        <v>0</v>
      </c>
      <c r="AT34" s="423">
        <v>0</v>
      </c>
      <c r="AU34" s="423">
        <v>0</v>
      </c>
      <c r="AV34" s="423">
        <v>0</v>
      </c>
      <c r="AW34" s="423">
        <v>0</v>
      </c>
      <c r="AX34" s="423">
        <v>0</v>
      </c>
      <c r="AY34" s="423">
        <v>0</v>
      </c>
      <c r="AZ34" s="423">
        <v>0</v>
      </c>
      <c r="BA34" s="25">
        <f t="shared" si="3"/>
        <v>0</v>
      </c>
    </row>
    <row r="35" spans="1:72" ht="42" customHeight="1" x14ac:dyDescent="0.25">
      <c r="A35" s="7"/>
      <c r="B35" s="446" t="s">
        <v>122</v>
      </c>
      <c r="C35" s="447" t="s">
        <v>123</v>
      </c>
      <c r="D35" s="690" t="s">
        <v>93</v>
      </c>
      <c r="E35" s="423">
        <v>0</v>
      </c>
      <c r="F35" s="423">
        <v>0</v>
      </c>
      <c r="G35" s="423">
        <v>0</v>
      </c>
      <c r="H35" s="423">
        <v>0</v>
      </c>
      <c r="I35" s="423">
        <v>0</v>
      </c>
      <c r="J35" s="423">
        <v>0</v>
      </c>
      <c r="K35" s="423">
        <v>0</v>
      </c>
      <c r="L35" s="423">
        <v>0</v>
      </c>
      <c r="M35" s="423">
        <v>0</v>
      </c>
      <c r="N35" s="423">
        <v>0</v>
      </c>
      <c r="O35" s="423">
        <v>0</v>
      </c>
      <c r="P35" s="423">
        <v>0</v>
      </c>
      <c r="Q35" s="423">
        <v>0</v>
      </c>
      <c r="R35" s="423">
        <v>0</v>
      </c>
      <c r="S35" s="423">
        <v>0</v>
      </c>
      <c r="T35" s="423">
        <v>0</v>
      </c>
      <c r="U35" s="423">
        <v>0</v>
      </c>
      <c r="V35" s="423">
        <v>0</v>
      </c>
      <c r="W35" s="423">
        <v>0</v>
      </c>
      <c r="X35" s="423">
        <v>0</v>
      </c>
      <c r="Y35" s="423">
        <v>0</v>
      </c>
      <c r="Z35" s="423">
        <v>0</v>
      </c>
      <c r="AA35" s="423">
        <v>0</v>
      </c>
      <c r="AB35" s="423">
        <v>0</v>
      </c>
      <c r="AC35" s="423">
        <v>0</v>
      </c>
      <c r="AD35" s="423">
        <v>0</v>
      </c>
      <c r="AE35" s="423">
        <v>0</v>
      </c>
      <c r="AF35" s="423">
        <v>0</v>
      </c>
      <c r="AG35" s="423">
        <v>0</v>
      </c>
      <c r="AH35" s="423">
        <v>0</v>
      </c>
      <c r="AI35" s="423">
        <v>0</v>
      </c>
      <c r="AJ35" s="423">
        <v>0</v>
      </c>
      <c r="AK35" s="423">
        <v>0</v>
      </c>
      <c r="AL35" s="423">
        <v>0</v>
      </c>
      <c r="AM35" s="423">
        <v>0</v>
      </c>
      <c r="AN35" s="423">
        <v>0</v>
      </c>
      <c r="AO35" s="423">
        <v>0</v>
      </c>
      <c r="AP35" s="423">
        <v>0</v>
      </c>
      <c r="AQ35" s="423">
        <v>0</v>
      </c>
      <c r="AR35" s="423">
        <v>0</v>
      </c>
      <c r="AS35" s="423">
        <v>0</v>
      </c>
      <c r="AT35" s="423">
        <v>0</v>
      </c>
      <c r="AU35" s="423">
        <v>0</v>
      </c>
      <c r="AV35" s="423">
        <v>0</v>
      </c>
      <c r="AW35" s="423">
        <v>0</v>
      </c>
      <c r="AX35" s="423">
        <v>0</v>
      </c>
      <c r="AY35" s="423">
        <v>0</v>
      </c>
      <c r="AZ35" s="423">
        <v>0</v>
      </c>
      <c r="BA35" s="25">
        <f t="shared" si="3"/>
        <v>0</v>
      </c>
    </row>
    <row r="36" spans="1:72" ht="48" customHeight="1" x14ac:dyDescent="0.25">
      <c r="A36" s="7"/>
      <c r="B36" s="688" t="s">
        <v>124</v>
      </c>
      <c r="C36" s="688" t="s">
        <v>125</v>
      </c>
      <c r="D36" s="688" t="s">
        <v>93</v>
      </c>
      <c r="E36" s="396">
        <v>0</v>
      </c>
      <c r="F36" s="396">
        <v>0</v>
      </c>
      <c r="G36" s="396">
        <v>0</v>
      </c>
      <c r="H36" s="396">
        <v>0</v>
      </c>
      <c r="I36" s="396">
        <v>0</v>
      </c>
      <c r="J36" s="396">
        <v>0</v>
      </c>
      <c r="K36" s="396">
        <v>0</v>
      </c>
      <c r="L36" s="396">
        <v>0</v>
      </c>
      <c r="M36" s="396">
        <v>0</v>
      </c>
      <c r="N36" s="396">
        <v>0</v>
      </c>
      <c r="O36" s="396">
        <v>0</v>
      </c>
      <c r="P36" s="396">
        <v>0</v>
      </c>
      <c r="Q36" s="396">
        <v>0</v>
      </c>
      <c r="R36" s="396">
        <v>0</v>
      </c>
      <c r="S36" s="396">
        <v>0</v>
      </c>
      <c r="T36" s="396">
        <v>0</v>
      </c>
      <c r="U36" s="396">
        <v>0</v>
      </c>
      <c r="V36" s="396">
        <v>0</v>
      </c>
      <c r="W36" s="396">
        <v>0</v>
      </c>
      <c r="X36" s="396">
        <v>0</v>
      </c>
      <c r="Y36" s="396">
        <v>0</v>
      </c>
      <c r="Z36" s="396">
        <v>0</v>
      </c>
      <c r="AA36" s="396">
        <v>0</v>
      </c>
      <c r="AB36" s="396">
        <v>0</v>
      </c>
      <c r="AC36" s="396">
        <v>0</v>
      </c>
      <c r="AD36" s="396">
        <v>0</v>
      </c>
      <c r="AE36" s="396">
        <v>0</v>
      </c>
      <c r="AF36" s="396">
        <v>0</v>
      </c>
      <c r="AG36" s="396">
        <v>0</v>
      </c>
      <c r="AH36" s="396">
        <v>0</v>
      </c>
      <c r="AI36" s="396">
        <v>0</v>
      </c>
      <c r="AJ36" s="396">
        <v>0</v>
      </c>
      <c r="AK36" s="396">
        <v>0</v>
      </c>
      <c r="AL36" s="396">
        <v>0</v>
      </c>
      <c r="AM36" s="396">
        <v>0</v>
      </c>
      <c r="AN36" s="396">
        <v>0</v>
      </c>
      <c r="AO36" s="396">
        <v>0</v>
      </c>
      <c r="AP36" s="396">
        <v>0</v>
      </c>
      <c r="AQ36" s="396">
        <v>0</v>
      </c>
      <c r="AR36" s="396">
        <v>0</v>
      </c>
      <c r="AS36" s="396">
        <v>0</v>
      </c>
      <c r="AT36" s="396">
        <v>0</v>
      </c>
      <c r="AU36" s="396">
        <v>0</v>
      </c>
      <c r="AV36" s="396">
        <v>0</v>
      </c>
      <c r="AW36" s="396">
        <v>0</v>
      </c>
      <c r="AX36" s="396">
        <v>0</v>
      </c>
      <c r="AY36" s="396">
        <v>0</v>
      </c>
      <c r="AZ36" s="396">
        <v>0</v>
      </c>
      <c r="BA36" s="25">
        <f t="shared" si="3"/>
        <v>0</v>
      </c>
    </row>
    <row r="37" spans="1:72" ht="48" customHeight="1" x14ac:dyDescent="0.25">
      <c r="A37" s="7"/>
      <c r="B37" s="691" t="s">
        <v>126</v>
      </c>
      <c r="C37" s="688" t="s">
        <v>127</v>
      </c>
      <c r="D37" s="688" t="s">
        <v>93</v>
      </c>
      <c r="E37" s="396">
        <v>0</v>
      </c>
      <c r="F37" s="396">
        <v>0</v>
      </c>
      <c r="G37" s="396">
        <v>0</v>
      </c>
      <c r="H37" s="396">
        <v>0</v>
      </c>
      <c r="I37" s="396">
        <v>0</v>
      </c>
      <c r="J37" s="396">
        <v>0</v>
      </c>
      <c r="K37" s="396">
        <v>0</v>
      </c>
      <c r="L37" s="396">
        <v>0</v>
      </c>
      <c r="M37" s="396">
        <v>0</v>
      </c>
      <c r="N37" s="396">
        <v>0</v>
      </c>
      <c r="O37" s="396">
        <v>0</v>
      </c>
      <c r="P37" s="396">
        <v>0</v>
      </c>
      <c r="Q37" s="396">
        <v>0</v>
      </c>
      <c r="R37" s="396">
        <v>0</v>
      </c>
      <c r="S37" s="396">
        <v>0</v>
      </c>
      <c r="T37" s="396">
        <v>0</v>
      </c>
      <c r="U37" s="396">
        <v>0</v>
      </c>
      <c r="V37" s="396">
        <v>0</v>
      </c>
      <c r="W37" s="396">
        <v>0</v>
      </c>
      <c r="X37" s="396">
        <v>0</v>
      </c>
      <c r="Y37" s="396">
        <v>0</v>
      </c>
      <c r="Z37" s="396">
        <v>0</v>
      </c>
      <c r="AA37" s="396">
        <v>0</v>
      </c>
      <c r="AB37" s="396">
        <v>0</v>
      </c>
      <c r="AC37" s="396">
        <v>0</v>
      </c>
      <c r="AD37" s="396">
        <v>0</v>
      </c>
      <c r="AE37" s="396">
        <v>0</v>
      </c>
      <c r="AF37" s="396">
        <v>0</v>
      </c>
      <c r="AG37" s="396">
        <v>0</v>
      </c>
      <c r="AH37" s="396">
        <v>0</v>
      </c>
      <c r="AI37" s="396">
        <v>0</v>
      </c>
      <c r="AJ37" s="396">
        <v>0</v>
      </c>
      <c r="AK37" s="396">
        <v>0</v>
      </c>
      <c r="AL37" s="396">
        <v>0</v>
      </c>
      <c r="AM37" s="396">
        <v>0</v>
      </c>
      <c r="AN37" s="396">
        <v>0</v>
      </c>
      <c r="AO37" s="396">
        <v>0</v>
      </c>
      <c r="AP37" s="396">
        <v>0</v>
      </c>
      <c r="AQ37" s="396">
        <v>0</v>
      </c>
      <c r="AR37" s="396">
        <v>0</v>
      </c>
      <c r="AS37" s="396">
        <v>0</v>
      </c>
      <c r="AT37" s="396">
        <v>0</v>
      </c>
      <c r="AU37" s="396">
        <v>0</v>
      </c>
      <c r="AV37" s="396">
        <v>0</v>
      </c>
      <c r="AW37" s="396">
        <v>0</v>
      </c>
      <c r="AX37" s="396">
        <v>0</v>
      </c>
      <c r="AY37" s="396">
        <v>0</v>
      </c>
      <c r="AZ37" s="396">
        <v>0</v>
      </c>
      <c r="BA37" s="25">
        <f t="shared" si="3"/>
        <v>0</v>
      </c>
    </row>
    <row r="38" spans="1:72" s="685" customFormat="1" ht="48" customHeight="1" x14ac:dyDescent="0.25">
      <c r="A38" s="7"/>
      <c r="B38" s="699" t="s">
        <v>283</v>
      </c>
      <c r="C38" s="701" t="s">
        <v>284</v>
      </c>
      <c r="D38" s="444" t="s">
        <v>93</v>
      </c>
      <c r="E38" s="700"/>
      <c r="F38" s="700"/>
      <c r="G38" s="700"/>
      <c r="H38" s="700"/>
      <c r="I38" s="700"/>
      <c r="J38" s="700"/>
      <c r="K38" s="700"/>
      <c r="L38" s="700"/>
      <c r="M38" s="700"/>
      <c r="N38" s="700"/>
      <c r="O38" s="700"/>
      <c r="P38" s="700"/>
      <c r="Q38" s="700"/>
      <c r="R38" s="700"/>
      <c r="S38" s="700"/>
      <c r="T38" s="700"/>
      <c r="U38" s="700"/>
      <c r="V38" s="700"/>
      <c r="W38" s="700"/>
      <c r="X38" s="700"/>
      <c r="Y38" s="700"/>
      <c r="Z38" s="700"/>
      <c r="AA38" s="700"/>
      <c r="AB38" s="700"/>
      <c r="AC38" s="700"/>
      <c r="AD38" s="700"/>
      <c r="AE38" s="700"/>
      <c r="AF38" s="700"/>
      <c r="AG38" s="700"/>
      <c r="AH38" s="700"/>
      <c r="AI38" s="700"/>
      <c r="AJ38" s="700"/>
      <c r="AK38" s="700"/>
      <c r="AL38" s="700"/>
      <c r="AM38" s="700"/>
      <c r="AN38" s="700"/>
      <c r="AO38" s="700"/>
      <c r="AP38" s="700"/>
      <c r="AQ38" s="700"/>
      <c r="AR38" s="700"/>
      <c r="AS38" s="700"/>
      <c r="AT38" s="700"/>
      <c r="AU38" s="700"/>
      <c r="AV38" s="700"/>
      <c r="AW38" s="700"/>
      <c r="AX38" s="700"/>
      <c r="AY38" s="700"/>
      <c r="AZ38" s="700"/>
      <c r="BA38" s="25"/>
      <c r="BB38" s="4"/>
      <c r="BC38" s="4"/>
      <c r="BD38" s="4"/>
      <c r="BE38" s="4"/>
      <c r="BF38" s="4"/>
      <c r="BG38" s="4"/>
      <c r="BH38" s="4"/>
    </row>
    <row r="39" spans="1:72" s="26" customFormat="1" ht="42" customHeight="1" x14ac:dyDescent="0.25">
      <c r="A39" s="7"/>
      <c r="B39" s="421" t="s">
        <v>128</v>
      </c>
      <c r="C39" s="422" t="s">
        <v>129</v>
      </c>
      <c r="D39" s="444" t="s">
        <v>93</v>
      </c>
      <c r="E39" s="423">
        <v>0</v>
      </c>
      <c r="F39" s="423">
        <v>0</v>
      </c>
      <c r="G39" s="423">
        <v>0</v>
      </c>
      <c r="H39" s="423">
        <v>0</v>
      </c>
      <c r="I39" s="423">
        <v>0</v>
      </c>
      <c r="J39" s="423">
        <v>0</v>
      </c>
      <c r="K39" s="423">
        <v>0</v>
      </c>
      <c r="L39" s="423">
        <v>0</v>
      </c>
      <c r="M39" s="423">
        <v>0</v>
      </c>
      <c r="N39" s="423">
        <v>0</v>
      </c>
      <c r="O39" s="423">
        <v>0</v>
      </c>
      <c r="P39" s="423">
        <v>0</v>
      </c>
      <c r="Q39" s="423">
        <v>0</v>
      </c>
      <c r="R39" s="423">
        <v>0</v>
      </c>
      <c r="S39" s="423">
        <v>0</v>
      </c>
      <c r="T39" s="423">
        <v>0</v>
      </c>
      <c r="U39" s="423">
        <v>0</v>
      </c>
      <c r="V39" s="423">
        <v>0</v>
      </c>
      <c r="W39" s="423">
        <v>0</v>
      </c>
      <c r="X39" s="423">
        <v>0</v>
      </c>
      <c r="Y39" s="423">
        <v>0</v>
      </c>
      <c r="Z39" s="423">
        <v>0</v>
      </c>
      <c r="AA39" s="423">
        <v>0</v>
      </c>
      <c r="AB39" s="423">
        <v>0</v>
      </c>
      <c r="AC39" s="423">
        <v>0</v>
      </c>
      <c r="AD39" s="423">
        <v>0</v>
      </c>
      <c r="AE39" s="423">
        <v>0</v>
      </c>
      <c r="AF39" s="423">
        <v>0</v>
      </c>
      <c r="AG39" s="423">
        <v>0</v>
      </c>
      <c r="AH39" s="423">
        <v>0</v>
      </c>
      <c r="AI39" s="423">
        <v>0</v>
      </c>
      <c r="AJ39" s="423">
        <v>0</v>
      </c>
      <c r="AK39" s="423">
        <v>0</v>
      </c>
      <c r="AL39" s="423">
        <v>0</v>
      </c>
      <c r="AM39" s="423">
        <v>0</v>
      </c>
      <c r="AN39" s="423">
        <v>0</v>
      </c>
      <c r="AO39" s="423">
        <v>0</v>
      </c>
      <c r="AP39" s="423">
        <v>0</v>
      </c>
      <c r="AQ39" s="423">
        <v>0</v>
      </c>
      <c r="AR39" s="423">
        <v>0</v>
      </c>
      <c r="AS39" s="423">
        <v>0</v>
      </c>
      <c r="AT39" s="423">
        <v>0</v>
      </c>
      <c r="AU39" s="423">
        <v>0</v>
      </c>
      <c r="AV39" s="423">
        <v>0</v>
      </c>
      <c r="AW39" s="423">
        <v>0</v>
      </c>
      <c r="AX39" s="423">
        <v>0</v>
      </c>
      <c r="AY39" s="423">
        <v>0</v>
      </c>
      <c r="AZ39" s="423">
        <v>0</v>
      </c>
      <c r="BA39" s="25">
        <f t="shared" si="3"/>
        <v>0</v>
      </c>
      <c r="BB39" s="8"/>
      <c r="BC39" s="8"/>
      <c r="BD39" s="8"/>
      <c r="BE39" s="8"/>
      <c r="BF39" s="8"/>
      <c r="BG39" s="8"/>
      <c r="BH39" s="8"/>
      <c r="BI39" s="7"/>
      <c r="BJ39" s="7"/>
      <c r="BK39" s="7"/>
      <c r="BL39" s="7"/>
      <c r="BM39" s="7"/>
      <c r="BN39" s="7"/>
      <c r="BO39" s="7"/>
      <c r="BP39" s="7"/>
      <c r="BQ39" s="7"/>
      <c r="BR39" s="7"/>
      <c r="BS39" s="7"/>
      <c r="BT39" s="7"/>
    </row>
    <row r="40" spans="1:72" s="26" customFormat="1" ht="48" customHeight="1" x14ac:dyDescent="0.25">
      <c r="A40" s="7"/>
      <c r="B40" s="394" t="s">
        <v>130</v>
      </c>
      <c r="C40" s="395" t="s">
        <v>131</v>
      </c>
      <c r="D40" s="441" t="s">
        <v>93</v>
      </c>
      <c r="E40" s="458">
        <f t="shared" ref="E40:AZ40" si="11">E41+E50+E53</f>
        <v>0</v>
      </c>
      <c r="F40" s="458">
        <f t="shared" si="11"/>
        <v>0</v>
      </c>
      <c r="G40" s="458">
        <f t="shared" si="11"/>
        <v>0</v>
      </c>
      <c r="H40" s="458">
        <f t="shared" si="11"/>
        <v>0</v>
      </c>
      <c r="I40" s="458">
        <f t="shared" si="11"/>
        <v>0</v>
      </c>
      <c r="J40" s="458">
        <f t="shared" si="11"/>
        <v>0</v>
      </c>
      <c r="K40" s="458">
        <f t="shared" si="11"/>
        <v>0</v>
      </c>
      <c r="L40" s="458">
        <f t="shared" si="11"/>
        <v>0</v>
      </c>
      <c r="M40" s="458">
        <f t="shared" si="11"/>
        <v>0</v>
      </c>
      <c r="N40" s="458">
        <f t="shared" si="11"/>
        <v>0</v>
      </c>
      <c r="O40" s="458">
        <f t="shared" si="11"/>
        <v>0</v>
      </c>
      <c r="P40" s="458">
        <f t="shared" si="11"/>
        <v>0</v>
      </c>
      <c r="Q40" s="458">
        <f t="shared" si="11"/>
        <v>0</v>
      </c>
      <c r="R40" s="458">
        <f t="shared" si="11"/>
        <v>0</v>
      </c>
      <c r="S40" s="458">
        <f t="shared" si="11"/>
        <v>0</v>
      </c>
      <c r="T40" s="458">
        <f t="shared" si="11"/>
        <v>0</v>
      </c>
      <c r="U40" s="405">
        <f t="shared" si="11"/>
        <v>0</v>
      </c>
      <c r="V40" s="458">
        <f t="shared" si="11"/>
        <v>0</v>
      </c>
      <c r="W40" s="458">
        <f t="shared" si="11"/>
        <v>0</v>
      </c>
      <c r="X40" s="458">
        <f t="shared" si="11"/>
        <v>0</v>
      </c>
      <c r="Y40" s="405">
        <f t="shared" si="11"/>
        <v>0</v>
      </c>
      <c r="Z40" s="405">
        <f t="shared" si="11"/>
        <v>0</v>
      </c>
      <c r="AA40" s="458">
        <f t="shared" si="11"/>
        <v>0</v>
      </c>
      <c r="AB40" s="458">
        <f t="shared" si="11"/>
        <v>0</v>
      </c>
      <c r="AC40" s="458">
        <f t="shared" si="11"/>
        <v>0</v>
      </c>
      <c r="AD40" s="458">
        <f t="shared" si="11"/>
        <v>0</v>
      </c>
      <c r="AE40" s="458">
        <f t="shared" si="11"/>
        <v>0</v>
      </c>
      <c r="AF40" s="458">
        <f t="shared" si="11"/>
        <v>0</v>
      </c>
      <c r="AG40" s="458">
        <f t="shared" si="11"/>
        <v>0</v>
      </c>
      <c r="AH40" s="458">
        <f t="shared" si="11"/>
        <v>0</v>
      </c>
      <c r="AI40" s="458">
        <f t="shared" si="11"/>
        <v>0</v>
      </c>
      <c r="AJ40" s="458">
        <f t="shared" si="11"/>
        <v>0</v>
      </c>
      <c r="AK40" s="458">
        <f t="shared" si="11"/>
        <v>0</v>
      </c>
      <c r="AL40" s="458">
        <f t="shared" si="11"/>
        <v>0</v>
      </c>
      <c r="AM40" s="458">
        <f t="shared" si="11"/>
        <v>0</v>
      </c>
      <c r="AN40" s="458">
        <f t="shared" si="11"/>
        <v>0</v>
      </c>
      <c r="AO40" s="405">
        <f t="shared" si="11"/>
        <v>0</v>
      </c>
      <c r="AP40" s="405">
        <f t="shared" si="11"/>
        <v>0</v>
      </c>
      <c r="AQ40" s="458">
        <f t="shared" si="11"/>
        <v>0</v>
      </c>
      <c r="AR40" s="458">
        <f t="shared" si="11"/>
        <v>0</v>
      </c>
      <c r="AS40" s="405">
        <f t="shared" si="11"/>
        <v>0</v>
      </c>
      <c r="AT40" s="405">
        <f t="shared" si="11"/>
        <v>0</v>
      </c>
      <c r="AU40" s="458">
        <f t="shared" si="11"/>
        <v>0</v>
      </c>
      <c r="AV40" s="458">
        <f t="shared" si="11"/>
        <v>0</v>
      </c>
      <c r="AW40" s="458">
        <f t="shared" si="11"/>
        <v>7.7942</v>
      </c>
      <c r="AX40" s="458">
        <f t="shared" si="11"/>
        <v>16.462</v>
      </c>
      <c r="AY40" s="458">
        <f t="shared" si="11"/>
        <v>0</v>
      </c>
      <c r="AZ40" s="458">
        <f t="shared" si="11"/>
        <v>0</v>
      </c>
      <c r="BA40" s="25">
        <f t="shared" si="3"/>
        <v>16.462</v>
      </c>
      <c r="BB40" s="8"/>
      <c r="BC40" s="8"/>
      <c r="BD40" s="8"/>
      <c r="BE40" s="8"/>
      <c r="BF40" s="8"/>
      <c r="BG40" s="8"/>
      <c r="BH40" s="8"/>
      <c r="BI40" s="7"/>
      <c r="BJ40" s="7"/>
      <c r="BK40" s="7"/>
      <c r="BL40" s="7"/>
      <c r="BM40" s="7"/>
      <c r="BN40" s="7"/>
      <c r="BO40" s="7"/>
      <c r="BP40" s="7"/>
      <c r="BQ40" s="7"/>
      <c r="BR40" s="7"/>
      <c r="BS40" s="7"/>
      <c r="BT40" s="7"/>
    </row>
    <row r="41" spans="1:72" s="26" customFormat="1" ht="48" customHeight="1" x14ac:dyDescent="0.25">
      <c r="A41" s="7"/>
      <c r="B41" s="394" t="s">
        <v>132</v>
      </c>
      <c r="C41" s="395" t="s">
        <v>133</v>
      </c>
      <c r="D41" s="394" t="s">
        <v>93</v>
      </c>
      <c r="E41" s="458">
        <f t="shared" ref="E41:AZ41" si="12">E42+E44</f>
        <v>0</v>
      </c>
      <c r="F41" s="458">
        <f t="shared" si="12"/>
        <v>0</v>
      </c>
      <c r="G41" s="458">
        <f t="shared" si="12"/>
        <v>0</v>
      </c>
      <c r="H41" s="458">
        <f t="shared" si="12"/>
        <v>0</v>
      </c>
      <c r="I41" s="458">
        <f t="shared" si="12"/>
        <v>0</v>
      </c>
      <c r="J41" s="458">
        <f t="shared" si="12"/>
        <v>0</v>
      </c>
      <c r="K41" s="458">
        <f t="shared" si="12"/>
        <v>0</v>
      </c>
      <c r="L41" s="458">
        <f t="shared" si="12"/>
        <v>0</v>
      </c>
      <c r="M41" s="458">
        <f t="shared" si="12"/>
        <v>0</v>
      </c>
      <c r="N41" s="458">
        <f t="shared" si="12"/>
        <v>0</v>
      </c>
      <c r="O41" s="458">
        <f t="shared" si="12"/>
        <v>0</v>
      </c>
      <c r="P41" s="458">
        <f t="shared" si="12"/>
        <v>0</v>
      </c>
      <c r="Q41" s="458">
        <f t="shared" si="12"/>
        <v>0</v>
      </c>
      <c r="R41" s="458">
        <f t="shared" si="12"/>
        <v>0</v>
      </c>
      <c r="S41" s="458">
        <f t="shared" si="12"/>
        <v>0</v>
      </c>
      <c r="T41" s="458">
        <f t="shared" si="12"/>
        <v>0</v>
      </c>
      <c r="U41" s="405">
        <f t="shared" si="12"/>
        <v>0</v>
      </c>
      <c r="V41" s="458">
        <f t="shared" si="12"/>
        <v>0</v>
      </c>
      <c r="W41" s="458">
        <f t="shared" si="12"/>
        <v>0</v>
      </c>
      <c r="X41" s="458">
        <f t="shared" si="12"/>
        <v>0</v>
      </c>
      <c r="Y41" s="405">
        <f t="shared" si="12"/>
        <v>0</v>
      </c>
      <c r="Z41" s="405">
        <f t="shared" si="12"/>
        <v>0</v>
      </c>
      <c r="AA41" s="458">
        <f t="shared" si="12"/>
        <v>0</v>
      </c>
      <c r="AB41" s="458">
        <f t="shared" si="12"/>
        <v>0</v>
      </c>
      <c r="AC41" s="458">
        <f t="shared" si="12"/>
        <v>0</v>
      </c>
      <c r="AD41" s="458">
        <f t="shared" si="12"/>
        <v>0</v>
      </c>
      <c r="AE41" s="458">
        <f t="shared" si="12"/>
        <v>0</v>
      </c>
      <c r="AF41" s="458">
        <f t="shared" si="12"/>
        <v>0</v>
      </c>
      <c r="AG41" s="458">
        <f t="shared" si="12"/>
        <v>0</v>
      </c>
      <c r="AH41" s="458">
        <f t="shared" si="12"/>
        <v>0</v>
      </c>
      <c r="AI41" s="458">
        <f t="shared" si="12"/>
        <v>0</v>
      </c>
      <c r="AJ41" s="458">
        <f t="shared" si="12"/>
        <v>0</v>
      </c>
      <c r="AK41" s="458">
        <f t="shared" si="12"/>
        <v>0</v>
      </c>
      <c r="AL41" s="458">
        <f t="shared" si="12"/>
        <v>0</v>
      </c>
      <c r="AM41" s="458">
        <f t="shared" si="12"/>
        <v>0</v>
      </c>
      <c r="AN41" s="458">
        <f t="shared" si="12"/>
        <v>0</v>
      </c>
      <c r="AO41" s="405">
        <f t="shared" si="12"/>
        <v>0</v>
      </c>
      <c r="AP41" s="405">
        <f t="shared" si="12"/>
        <v>0</v>
      </c>
      <c r="AQ41" s="458">
        <f t="shared" si="12"/>
        <v>0</v>
      </c>
      <c r="AR41" s="458">
        <f t="shared" si="12"/>
        <v>0</v>
      </c>
      <c r="AS41" s="405">
        <f t="shared" si="12"/>
        <v>0</v>
      </c>
      <c r="AT41" s="405">
        <f t="shared" si="12"/>
        <v>0</v>
      </c>
      <c r="AU41" s="458">
        <f t="shared" si="12"/>
        <v>0</v>
      </c>
      <c r="AV41" s="458">
        <f t="shared" si="12"/>
        <v>0</v>
      </c>
      <c r="AW41" s="458">
        <f t="shared" si="12"/>
        <v>7.7942</v>
      </c>
      <c r="AX41" s="458">
        <f t="shared" si="12"/>
        <v>16.462</v>
      </c>
      <c r="AY41" s="458">
        <f t="shared" si="12"/>
        <v>0</v>
      </c>
      <c r="AZ41" s="458">
        <f t="shared" si="12"/>
        <v>0</v>
      </c>
      <c r="BA41" s="25">
        <f t="shared" si="3"/>
        <v>16.462</v>
      </c>
      <c r="BB41" s="8"/>
      <c r="BC41" s="8"/>
      <c r="BD41" s="8"/>
      <c r="BE41" s="8"/>
      <c r="BF41" s="8"/>
      <c r="BG41" s="8"/>
      <c r="BH41" s="8"/>
      <c r="BI41" s="7"/>
      <c r="BJ41" s="7"/>
      <c r="BK41" s="7"/>
      <c r="BL41" s="7"/>
      <c r="BM41" s="7"/>
      <c r="BN41" s="7"/>
      <c r="BO41" s="7"/>
      <c r="BP41" s="7"/>
      <c r="BQ41" s="7"/>
      <c r="BR41" s="7"/>
      <c r="BS41" s="7"/>
      <c r="BT41" s="7"/>
    </row>
    <row r="42" spans="1:72" ht="42" customHeight="1" x14ac:dyDescent="0.25">
      <c r="A42" s="7"/>
      <c r="B42" s="424" t="s">
        <v>134</v>
      </c>
      <c r="C42" s="425" t="s">
        <v>135</v>
      </c>
      <c r="D42" s="424" t="s">
        <v>93</v>
      </c>
      <c r="E42" s="427">
        <f t="shared" ref="E42:AZ42" si="13">SUM(E43:E43)</f>
        <v>0</v>
      </c>
      <c r="F42" s="427">
        <f t="shared" si="13"/>
        <v>0</v>
      </c>
      <c r="G42" s="427">
        <f t="shared" si="13"/>
        <v>0</v>
      </c>
      <c r="H42" s="427">
        <f t="shared" si="13"/>
        <v>0</v>
      </c>
      <c r="I42" s="427">
        <f t="shared" si="13"/>
        <v>0</v>
      </c>
      <c r="J42" s="427">
        <f t="shared" si="13"/>
        <v>0</v>
      </c>
      <c r="K42" s="427">
        <f t="shared" si="13"/>
        <v>0</v>
      </c>
      <c r="L42" s="427">
        <f t="shared" si="13"/>
        <v>0</v>
      </c>
      <c r="M42" s="427">
        <f t="shared" si="13"/>
        <v>0</v>
      </c>
      <c r="N42" s="427">
        <f t="shared" si="13"/>
        <v>0</v>
      </c>
      <c r="O42" s="427">
        <f t="shared" si="13"/>
        <v>0</v>
      </c>
      <c r="P42" s="427">
        <f t="shared" si="13"/>
        <v>0</v>
      </c>
      <c r="Q42" s="427">
        <f t="shared" si="13"/>
        <v>0</v>
      </c>
      <c r="R42" s="427">
        <f t="shared" si="13"/>
        <v>0</v>
      </c>
      <c r="S42" s="427">
        <f t="shared" si="13"/>
        <v>0</v>
      </c>
      <c r="T42" s="427">
        <f t="shared" si="13"/>
        <v>0</v>
      </c>
      <c r="U42" s="427">
        <f t="shared" si="13"/>
        <v>0</v>
      </c>
      <c r="V42" s="427">
        <f t="shared" si="13"/>
        <v>0</v>
      </c>
      <c r="W42" s="427">
        <f t="shared" si="13"/>
        <v>0</v>
      </c>
      <c r="X42" s="427">
        <f t="shared" si="13"/>
        <v>0</v>
      </c>
      <c r="Y42" s="427">
        <f t="shared" si="13"/>
        <v>0</v>
      </c>
      <c r="Z42" s="427">
        <f t="shared" si="13"/>
        <v>0</v>
      </c>
      <c r="AA42" s="427">
        <f t="shared" si="13"/>
        <v>0</v>
      </c>
      <c r="AB42" s="427">
        <f t="shared" si="13"/>
        <v>0</v>
      </c>
      <c r="AC42" s="427">
        <f t="shared" si="13"/>
        <v>0</v>
      </c>
      <c r="AD42" s="427">
        <f t="shared" si="13"/>
        <v>0</v>
      </c>
      <c r="AE42" s="427">
        <f t="shared" si="13"/>
        <v>0</v>
      </c>
      <c r="AF42" s="427">
        <f t="shared" si="13"/>
        <v>0</v>
      </c>
      <c r="AG42" s="427">
        <f t="shared" si="13"/>
        <v>0</v>
      </c>
      <c r="AH42" s="427">
        <f t="shared" si="13"/>
        <v>0</v>
      </c>
      <c r="AI42" s="427">
        <f t="shared" si="13"/>
        <v>0</v>
      </c>
      <c r="AJ42" s="427">
        <f t="shared" si="13"/>
        <v>0</v>
      </c>
      <c r="AK42" s="427">
        <f t="shared" si="13"/>
        <v>0</v>
      </c>
      <c r="AL42" s="427">
        <f t="shared" si="13"/>
        <v>0</v>
      </c>
      <c r="AM42" s="427">
        <f t="shared" si="13"/>
        <v>0</v>
      </c>
      <c r="AN42" s="427">
        <f t="shared" si="13"/>
        <v>0</v>
      </c>
      <c r="AO42" s="427">
        <f t="shared" si="13"/>
        <v>0</v>
      </c>
      <c r="AP42" s="427">
        <f t="shared" si="13"/>
        <v>0</v>
      </c>
      <c r="AQ42" s="427">
        <f t="shared" si="13"/>
        <v>0</v>
      </c>
      <c r="AR42" s="427">
        <f t="shared" si="13"/>
        <v>0</v>
      </c>
      <c r="AS42" s="427">
        <f t="shared" si="13"/>
        <v>0</v>
      </c>
      <c r="AT42" s="427">
        <f t="shared" si="13"/>
        <v>0</v>
      </c>
      <c r="AU42" s="427">
        <f t="shared" si="13"/>
        <v>0</v>
      </c>
      <c r="AV42" s="427">
        <f t="shared" si="13"/>
        <v>0</v>
      </c>
      <c r="AW42" s="427">
        <f t="shared" si="13"/>
        <v>0</v>
      </c>
      <c r="AX42" s="427">
        <f t="shared" si="13"/>
        <v>0</v>
      </c>
      <c r="AY42" s="427">
        <f t="shared" si="13"/>
        <v>0</v>
      </c>
      <c r="AZ42" s="427">
        <f t="shared" si="13"/>
        <v>0</v>
      </c>
      <c r="BA42" s="25">
        <f t="shared" si="3"/>
        <v>0</v>
      </c>
      <c r="BB42" s="8"/>
      <c r="BC42" s="8"/>
      <c r="BD42" s="8"/>
      <c r="BE42" s="8"/>
      <c r="BF42" s="8"/>
      <c r="BG42" s="8"/>
      <c r="BH42" s="8"/>
      <c r="BI42" s="7"/>
      <c r="BJ42" s="7"/>
      <c r="BK42" s="7"/>
      <c r="BL42" s="7"/>
      <c r="BM42" s="7"/>
      <c r="BN42" s="7"/>
      <c r="BO42" s="7"/>
      <c r="BP42" s="7"/>
      <c r="BQ42" s="7"/>
      <c r="BR42" s="7"/>
      <c r="BS42" s="7"/>
      <c r="BT42" s="7"/>
    </row>
    <row r="43" spans="1:72" ht="42" hidden="1" customHeight="1" x14ac:dyDescent="0.25">
      <c r="B43" s="76" t="s">
        <v>192</v>
      </c>
      <c r="C43" s="702"/>
      <c r="D43" s="380"/>
      <c r="E43" s="703">
        <v>0</v>
      </c>
      <c r="F43" s="703">
        <v>0</v>
      </c>
      <c r="G43" s="703">
        <v>0</v>
      </c>
      <c r="H43" s="703">
        <v>0</v>
      </c>
      <c r="I43" s="703">
        <v>0</v>
      </c>
      <c r="J43" s="703">
        <v>0</v>
      </c>
      <c r="K43" s="703">
        <v>0</v>
      </c>
      <c r="L43" s="703">
        <v>0</v>
      </c>
      <c r="M43" s="703">
        <v>0</v>
      </c>
      <c r="N43" s="703">
        <v>0</v>
      </c>
      <c r="O43" s="703">
        <v>0</v>
      </c>
      <c r="P43" s="703">
        <v>0</v>
      </c>
      <c r="Q43" s="703">
        <v>0</v>
      </c>
      <c r="R43" s="703">
        <v>0</v>
      </c>
      <c r="S43" s="703">
        <v>0</v>
      </c>
      <c r="T43" s="703">
        <v>0</v>
      </c>
      <c r="U43" s="703">
        <v>0</v>
      </c>
      <c r="V43" s="703">
        <v>0</v>
      </c>
      <c r="W43" s="703">
        <v>0</v>
      </c>
      <c r="X43" s="703">
        <v>0</v>
      </c>
      <c r="Y43" s="703">
        <v>0</v>
      </c>
      <c r="Z43" s="703">
        <v>0</v>
      </c>
      <c r="AA43" s="703">
        <v>0</v>
      </c>
      <c r="AB43" s="703">
        <v>0</v>
      </c>
      <c r="AC43" s="703">
        <v>0</v>
      </c>
      <c r="AD43" s="703">
        <v>0</v>
      </c>
      <c r="AE43" s="703">
        <v>0</v>
      </c>
      <c r="AF43" s="703">
        <v>0</v>
      </c>
      <c r="AG43" s="703">
        <v>0</v>
      </c>
      <c r="AH43" s="703">
        <v>0</v>
      </c>
      <c r="AI43" s="703">
        <v>0</v>
      </c>
      <c r="AJ43" s="703">
        <v>0</v>
      </c>
      <c r="AK43" s="703">
        <v>0</v>
      </c>
      <c r="AL43" s="703">
        <v>0</v>
      </c>
      <c r="AM43" s="703">
        <v>0</v>
      </c>
      <c r="AN43" s="703">
        <v>0</v>
      </c>
      <c r="AO43" s="703">
        <v>0</v>
      </c>
      <c r="AP43" s="703">
        <v>0</v>
      </c>
      <c r="AQ43" s="703">
        <v>0</v>
      </c>
      <c r="AR43" s="703">
        <v>0</v>
      </c>
      <c r="AS43" s="703">
        <v>0</v>
      </c>
      <c r="AT43" s="703">
        <v>0</v>
      </c>
      <c r="AU43" s="703">
        <v>0</v>
      </c>
      <c r="AV43" s="703">
        <v>0</v>
      </c>
      <c r="AW43" s="703">
        <v>0</v>
      </c>
      <c r="AX43" s="703">
        <v>0</v>
      </c>
      <c r="AY43" s="703">
        <v>0</v>
      </c>
      <c r="AZ43" s="703">
        <v>0</v>
      </c>
      <c r="BA43" s="27">
        <f t="shared" si="3"/>
        <v>0</v>
      </c>
      <c r="BB43" s="4">
        <f>BA43/1.18</f>
        <v>0</v>
      </c>
    </row>
    <row r="44" spans="1:72" ht="42" customHeight="1" x14ac:dyDescent="0.25">
      <c r="A44" s="7"/>
      <c r="B44" s="424" t="s">
        <v>139</v>
      </c>
      <c r="C44" s="425" t="s">
        <v>140</v>
      </c>
      <c r="D44" s="424" t="s">
        <v>93</v>
      </c>
      <c r="E44" s="427">
        <f>SUBTOTAL(9,E45:E46)</f>
        <v>0</v>
      </c>
      <c r="F44" s="427">
        <f t="shared" ref="F44:AZ44" si="14">SUBTOTAL(9,F45:F46)</f>
        <v>0</v>
      </c>
      <c r="G44" s="427">
        <f t="shared" si="14"/>
        <v>0</v>
      </c>
      <c r="H44" s="427">
        <f t="shared" si="14"/>
        <v>0</v>
      </c>
      <c r="I44" s="427">
        <f t="shared" si="14"/>
        <v>0</v>
      </c>
      <c r="J44" s="427">
        <f t="shared" si="14"/>
        <v>0</v>
      </c>
      <c r="K44" s="427">
        <f t="shared" si="14"/>
        <v>0</v>
      </c>
      <c r="L44" s="427">
        <f t="shared" si="14"/>
        <v>0</v>
      </c>
      <c r="M44" s="427">
        <f t="shared" si="14"/>
        <v>0</v>
      </c>
      <c r="N44" s="427">
        <f t="shared" si="14"/>
        <v>0</v>
      </c>
      <c r="O44" s="427">
        <f t="shared" si="14"/>
        <v>0</v>
      </c>
      <c r="P44" s="427">
        <f t="shared" si="14"/>
        <v>0</v>
      </c>
      <c r="Q44" s="427">
        <f t="shared" si="14"/>
        <v>0</v>
      </c>
      <c r="R44" s="427">
        <f t="shared" si="14"/>
        <v>0</v>
      </c>
      <c r="S44" s="427">
        <f t="shared" si="14"/>
        <v>0</v>
      </c>
      <c r="T44" s="427">
        <f t="shared" si="14"/>
        <v>0</v>
      </c>
      <c r="U44" s="427">
        <f t="shared" si="14"/>
        <v>0</v>
      </c>
      <c r="V44" s="427">
        <f t="shared" si="14"/>
        <v>0</v>
      </c>
      <c r="W44" s="427">
        <f t="shared" si="14"/>
        <v>0</v>
      </c>
      <c r="X44" s="427">
        <f t="shared" si="14"/>
        <v>0</v>
      </c>
      <c r="Y44" s="427">
        <f t="shared" si="14"/>
        <v>0</v>
      </c>
      <c r="Z44" s="427">
        <f t="shared" si="14"/>
        <v>0</v>
      </c>
      <c r="AA44" s="427">
        <f t="shared" si="14"/>
        <v>0</v>
      </c>
      <c r="AB44" s="427">
        <f t="shared" si="14"/>
        <v>0</v>
      </c>
      <c r="AC44" s="427">
        <f t="shared" si="14"/>
        <v>0</v>
      </c>
      <c r="AD44" s="427">
        <f t="shared" si="14"/>
        <v>0</v>
      </c>
      <c r="AE44" s="427">
        <f t="shared" si="14"/>
        <v>0</v>
      </c>
      <c r="AF44" s="427">
        <f t="shared" si="14"/>
        <v>0</v>
      </c>
      <c r="AG44" s="427">
        <f t="shared" si="14"/>
        <v>0</v>
      </c>
      <c r="AH44" s="427">
        <f t="shared" si="14"/>
        <v>0</v>
      </c>
      <c r="AI44" s="427">
        <f t="shared" si="14"/>
        <v>0</v>
      </c>
      <c r="AJ44" s="427">
        <f t="shared" si="14"/>
        <v>0</v>
      </c>
      <c r="AK44" s="427">
        <f t="shared" si="14"/>
        <v>0</v>
      </c>
      <c r="AL44" s="427">
        <f t="shared" si="14"/>
        <v>0</v>
      </c>
      <c r="AM44" s="427">
        <f t="shared" si="14"/>
        <v>0</v>
      </c>
      <c r="AN44" s="427">
        <f t="shared" si="14"/>
        <v>0</v>
      </c>
      <c r="AO44" s="427">
        <f t="shared" si="14"/>
        <v>0</v>
      </c>
      <c r="AP44" s="427">
        <f t="shared" si="14"/>
        <v>0</v>
      </c>
      <c r="AQ44" s="427">
        <f t="shared" si="14"/>
        <v>0</v>
      </c>
      <c r="AR44" s="427">
        <f t="shared" si="14"/>
        <v>0</v>
      </c>
      <c r="AS44" s="427">
        <f t="shared" si="14"/>
        <v>0</v>
      </c>
      <c r="AT44" s="427">
        <f t="shared" si="14"/>
        <v>0</v>
      </c>
      <c r="AU44" s="427">
        <f t="shared" si="14"/>
        <v>0</v>
      </c>
      <c r="AV44" s="427">
        <f t="shared" si="14"/>
        <v>0</v>
      </c>
      <c r="AW44" s="427">
        <f>SUBTOTAL(9,AW45:AW49)</f>
        <v>7.7942</v>
      </c>
      <c r="AX44" s="427">
        <f>SUBTOTAL(9,AX45:AX49)</f>
        <v>16.462</v>
      </c>
      <c r="AY44" s="427">
        <f t="shared" si="14"/>
        <v>0</v>
      </c>
      <c r="AZ44" s="427">
        <f t="shared" si="14"/>
        <v>0</v>
      </c>
      <c r="BA44" s="25">
        <f t="shared" si="3"/>
        <v>16.462</v>
      </c>
    </row>
    <row r="45" spans="1:72" s="384" customFormat="1" ht="33" customHeight="1" x14ac:dyDescent="0.25">
      <c r="A45" s="7"/>
      <c r="B45" s="76" t="s">
        <v>139</v>
      </c>
      <c r="C45" s="399" t="s">
        <v>745</v>
      </c>
      <c r="D45" s="76" t="s">
        <v>746</v>
      </c>
      <c r="E45" s="401"/>
      <c r="F45" s="401"/>
      <c r="G45" s="401"/>
      <c r="H45" s="401"/>
      <c r="I45" s="401"/>
      <c r="J45" s="401"/>
      <c r="K45" s="401"/>
      <c r="L45" s="401"/>
      <c r="M45" s="401"/>
      <c r="N45" s="401"/>
      <c r="O45" s="401"/>
      <c r="P45" s="401"/>
      <c r="Q45" s="401"/>
      <c r="R45" s="401"/>
      <c r="S45" s="401"/>
      <c r="T45" s="401"/>
      <c r="U45" s="401"/>
      <c r="V45" s="401"/>
      <c r="W45" s="401"/>
      <c r="X45" s="401"/>
      <c r="Y45" s="401"/>
      <c r="Z45" s="401"/>
      <c r="AA45" s="401"/>
      <c r="AB45" s="401"/>
      <c r="AC45" s="401"/>
      <c r="AD45" s="401"/>
      <c r="AE45" s="401"/>
      <c r="AF45" s="401"/>
      <c r="AG45" s="401"/>
      <c r="AH45" s="401"/>
      <c r="AI45" s="401"/>
      <c r="AJ45" s="401"/>
      <c r="AK45" s="401"/>
      <c r="AL45" s="401"/>
      <c r="AM45" s="401"/>
      <c r="AN45" s="401"/>
      <c r="AO45" s="401"/>
      <c r="AP45" s="401"/>
      <c r="AQ45" s="401"/>
      <c r="AR45" s="401"/>
      <c r="AS45" s="401"/>
      <c r="AT45" s="401"/>
      <c r="AU45" s="401"/>
      <c r="AV45" s="401"/>
      <c r="AW45" s="402">
        <v>1.98</v>
      </c>
      <c r="AX45" s="402">
        <f>'С № 2'!BI47</f>
        <v>11.441000000000001</v>
      </c>
      <c r="AY45" s="401"/>
      <c r="AZ45" s="401"/>
      <c r="BA45" s="25"/>
      <c r="BB45" s="4"/>
      <c r="BC45" s="4"/>
      <c r="BD45" s="4"/>
      <c r="BE45" s="4"/>
      <c r="BF45" s="4"/>
      <c r="BG45" s="4"/>
      <c r="BH45" s="4"/>
    </row>
    <row r="46" spans="1:72" s="384" customFormat="1" ht="33" customHeight="1" x14ac:dyDescent="0.25">
      <c r="A46" s="7"/>
      <c r="B46" s="76" t="s">
        <v>139</v>
      </c>
      <c r="C46" s="399" t="s">
        <v>748</v>
      </c>
      <c r="D46" s="76" t="s">
        <v>747</v>
      </c>
      <c r="E46" s="401"/>
      <c r="F46" s="401"/>
      <c r="G46" s="401"/>
      <c r="H46" s="401"/>
      <c r="I46" s="401"/>
      <c r="J46" s="401"/>
      <c r="K46" s="401"/>
      <c r="L46" s="401"/>
      <c r="M46" s="401"/>
      <c r="N46" s="401"/>
      <c r="O46" s="401"/>
      <c r="P46" s="401"/>
      <c r="Q46" s="401"/>
      <c r="R46" s="401"/>
      <c r="S46" s="401"/>
      <c r="T46" s="401"/>
      <c r="U46" s="401"/>
      <c r="V46" s="401"/>
      <c r="W46" s="401"/>
      <c r="X46" s="401"/>
      <c r="Y46" s="401"/>
      <c r="Z46" s="401"/>
      <c r="AA46" s="401"/>
      <c r="AB46" s="401"/>
      <c r="AC46" s="401"/>
      <c r="AD46" s="401"/>
      <c r="AE46" s="401"/>
      <c r="AF46" s="401"/>
      <c r="AG46" s="401"/>
      <c r="AH46" s="401"/>
      <c r="AI46" s="401"/>
      <c r="AJ46" s="401"/>
      <c r="AK46" s="401"/>
      <c r="AL46" s="401"/>
      <c r="AM46" s="401"/>
      <c r="AN46" s="401"/>
      <c r="AO46" s="401"/>
      <c r="AP46" s="401"/>
      <c r="AQ46" s="401"/>
      <c r="AR46" s="401"/>
      <c r="AS46" s="401"/>
      <c r="AT46" s="401"/>
      <c r="AU46" s="401"/>
      <c r="AV46" s="401"/>
      <c r="AW46" s="402">
        <v>2.907</v>
      </c>
      <c r="AX46" s="402">
        <f>'С № 2'!BI48</f>
        <v>0</v>
      </c>
      <c r="AY46" s="401"/>
      <c r="AZ46" s="401"/>
      <c r="BA46" s="25"/>
      <c r="BB46" s="4"/>
      <c r="BC46" s="4"/>
      <c r="BD46" s="4"/>
      <c r="BE46" s="4"/>
      <c r="BF46" s="4"/>
      <c r="BG46" s="4"/>
      <c r="BH46" s="4"/>
    </row>
    <row r="47" spans="1:72" s="460" customFormat="1" ht="33" customHeight="1" x14ac:dyDescent="0.25">
      <c r="A47" s="7"/>
      <c r="B47" s="76" t="s">
        <v>139</v>
      </c>
      <c r="C47" s="399" t="s">
        <v>708</v>
      </c>
      <c r="D47" s="76" t="s">
        <v>759</v>
      </c>
      <c r="E47" s="401"/>
      <c r="F47" s="401"/>
      <c r="G47" s="401"/>
      <c r="H47" s="401"/>
      <c r="I47" s="401"/>
      <c r="J47" s="401"/>
      <c r="K47" s="401"/>
      <c r="L47" s="401"/>
      <c r="M47" s="401"/>
      <c r="N47" s="401"/>
      <c r="O47" s="401"/>
      <c r="P47" s="401"/>
      <c r="Q47" s="401"/>
      <c r="R47" s="401"/>
      <c r="S47" s="401"/>
      <c r="T47" s="401"/>
      <c r="U47" s="401"/>
      <c r="V47" s="401"/>
      <c r="W47" s="401"/>
      <c r="X47" s="401"/>
      <c r="Y47" s="401"/>
      <c r="Z47" s="401"/>
      <c r="AA47" s="401"/>
      <c r="AB47" s="401"/>
      <c r="AC47" s="401"/>
      <c r="AD47" s="401"/>
      <c r="AE47" s="401"/>
      <c r="AF47" s="401"/>
      <c r="AG47" s="401"/>
      <c r="AH47" s="401"/>
      <c r="AI47" s="401"/>
      <c r="AJ47" s="401"/>
      <c r="AK47" s="401"/>
      <c r="AL47" s="401"/>
      <c r="AM47" s="401"/>
      <c r="AN47" s="401"/>
      <c r="AO47" s="401"/>
      <c r="AP47" s="401"/>
      <c r="AQ47" s="401"/>
      <c r="AR47" s="401"/>
      <c r="AS47" s="401"/>
      <c r="AT47" s="401"/>
      <c r="AU47" s="401"/>
      <c r="AV47" s="401"/>
      <c r="AW47" s="402">
        <v>2.907</v>
      </c>
      <c r="AX47" s="402">
        <f>'С № 2'!BI49</f>
        <v>4.0209999999999999</v>
      </c>
      <c r="AY47" s="401"/>
      <c r="AZ47" s="401"/>
      <c r="BA47" s="25"/>
      <c r="BB47" s="4"/>
      <c r="BC47" s="4"/>
      <c r="BD47" s="4"/>
      <c r="BE47" s="4"/>
      <c r="BF47" s="4"/>
      <c r="BG47" s="4"/>
      <c r="BH47" s="4"/>
    </row>
    <row r="48" spans="1:72" s="917" customFormat="1" ht="33" customHeight="1" x14ac:dyDescent="0.25">
      <c r="A48" s="7"/>
      <c r="B48" s="76" t="s">
        <v>139</v>
      </c>
      <c r="C48" s="399" t="s">
        <v>1690</v>
      </c>
      <c r="D48" s="76" t="s">
        <v>1691</v>
      </c>
      <c r="E48" s="401"/>
      <c r="F48" s="401"/>
      <c r="G48" s="401"/>
      <c r="H48" s="401"/>
      <c r="I48" s="401"/>
      <c r="J48" s="401"/>
      <c r="K48" s="401"/>
      <c r="L48" s="401"/>
      <c r="M48" s="401"/>
      <c r="N48" s="401"/>
      <c r="O48" s="401"/>
      <c r="P48" s="401"/>
      <c r="Q48" s="401"/>
      <c r="R48" s="401"/>
      <c r="S48" s="401"/>
      <c r="T48" s="401"/>
      <c r="U48" s="401"/>
      <c r="V48" s="401"/>
      <c r="W48" s="401"/>
      <c r="X48" s="401"/>
      <c r="Y48" s="401"/>
      <c r="Z48" s="401"/>
      <c r="AA48" s="401"/>
      <c r="AB48" s="401"/>
      <c r="AC48" s="401"/>
      <c r="AD48" s="401"/>
      <c r="AE48" s="401"/>
      <c r="AF48" s="401"/>
      <c r="AG48" s="401"/>
      <c r="AH48" s="401"/>
      <c r="AI48" s="401"/>
      <c r="AJ48" s="401"/>
      <c r="AK48" s="401"/>
      <c r="AL48" s="401"/>
      <c r="AM48" s="401"/>
      <c r="AN48" s="401"/>
      <c r="AO48" s="401"/>
      <c r="AP48" s="401"/>
      <c r="AQ48" s="401"/>
      <c r="AR48" s="401"/>
      <c r="AS48" s="401"/>
      <c r="AT48" s="401"/>
      <c r="AU48" s="401"/>
      <c r="AV48" s="401"/>
      <c r="AW48" s="402">
        <v>1E-4</v>
      </c>
      <c r="AX48" s="402">
        <f>'С № 2'!BI51</f>
        <v>0.5</v>
      </c>
      <c r="AY48" s="401"/>
      <c r="AZ48" s="401"/>
      <c r="BA48" s="25"/>
      <c r="BB48" s="4"/>
      <c r="BC48" s="4"/>
      <c r="BD48" s="4"/>
      <c r="BE48" s="4"/>
      <c r="BF48" s="4"/>
      <c r="BG48" s="4"/>
      <c r="BH48" s="4"/>
    </row>
    <row r="49" spans="1:60" s="917" customFormat="1" ht="33" customHeight="1" x14ac:dyDescent="0.25">
      <c r="A49" s="7"/>
      <c r="B49" s="76" t="s">
        <v>139</v>
      </c>
      <c r="C49" s="399" t="s">
        <v>1692</v>
      </c>
      <c r="D49" s="76" t="s">
        <v>1693</v>
      </c>
      <c r="E49" s="401"/>
      <c r="F49" s="401"/>
      <c r="G49" s="401"/>
      <c r="H49" s="401"/>
      <c r="I49" s="401"/>
      <c r="J49" s="401"/>
      <c r="K49" s="401"/>
      <c r="L49" s="401"/>
      <c r="M49" s="401"/>
      <c r="N49" s="401"/>
      <c r="O49" s="401"/>
      <c r="P49" s="401"/>
      <c r="Q49" s="401"/>
      <c r="R49" s="401"/>
      <c r="S49" s="401"/>
      <c r="T49" s="401"/>
      <c r="U49" s="401"/>
      <c r="V49" s="401"/>
      <c r="W49" s="401"/>
      <c r="X49" s="401"/>
      <c r="Y49" s="401"/>
      <c r="Z49" s="401"/>
      <c r="AA49" s="401"/>
      <c r="AB49" s="401"/>
      <c r="AC49" s="401"/>
      <c r="AD49" s="401"/>
      <c r="AE49" s="401"/>
      <c r="AF49" s="401"/>
      <c r="AG49" s="401"/>
      <c r="AH49" s="401"/>
      <c r="AI49" s="401"/>
      <c r="AJ49" s="401"/>
      <c r="AK49" s="401"/>
      <c r="AL49" s="401"/>
      <c r="AM49" s="401"/>
      <c r="AN49" s="401"/>
      <c r="AO49" s="401"/>
      <c r="AP49" s="401"/>
      <c r="AQ49" s="401"/>
      <c r="AR49" s="401"/>
      <c r="AS49" s="401"/>
      <c r="AT49" s="401"/>
      <c r="AU49" s="401"/>
      <c r="AV49" s="401"/>
      <c r="AW49" s="402">
        <v>1E-4</v>
      </c>
      <c r="AX49" s="402">
        <f>'С № 2'!BI52</f>
        <v>0.5</v>
      </c>
      <c r="AY49" s="401"/>
      <c r="AZ49" s="401"/>
      <c r="BA49" s="25"/>
      <c r="BB49" s="4"/>
      <c r="BC49" s="4"/>
      <c r="BD49" s="4"/>
      <c r="BE49" s="4"/>
      <c r="BF49" s="4"/>
      <c r="BG49" s="4"/>
      <c r="BH49" s="4"/>
    </row>
    <row r="50" spans="1:60" ht="48" customHeight="1" x14ac:dyDescent="0.25">
      <c r="A50" s="7"/>
      <c r="B50" s="394" t="s">
        <v>141</v>
      </c>
      <c r="C50" s="395" t="s">
        <v>142</v>
      </c>
      <c r="D50" s="394" t="s">
        <v>93</v>
      </c>
      <c r="E50" s="458">
        <f t="shared" ref="E50:AZ50" si="15">E51+E52</f>
        <v>0</v>
      </c>
      <c r="F50" s="458">
        <f t="shared" si="15"/>
        <v>0</v>
      </c>
      <c r="G50" s="458">
        <f t="shared" si="15"/>
        <v>0</v>
      </c>
      <c r="H50" s="458">
        <f t="shared" si="15"/>
        <v>0</v>
      </c>
      <c r="I50" s="458">
        <f t="shared" si="15"/>
        <v>0</v>
      </c>
      <c r="J50" s="458">
        <f t="shared" si="15"/>
        <v>0</v>
      </c>
      <c r="K50" s="458">
        <f t="shared" si="15"/>
        <v>0</v>
      </c>
      <c r="L50" s="458">
        <f t="shared" si="15"/>
        <v>0</v>
      </c>
      <c r="M50" s="458">
        <f t="shared" si="15"/>
        <v>0</v>
      </c>
      <c r="N50" s="458">
        <f t="shared" si="15"/>
        <v>0</v>
      </c>
      <c r="O50" s="458">
        <f t="shared" si="15"/>
        <v>0</v>
      </c>
      <c r="P50" s="458">
        <f t="shared" si="15"/>
        <v>0</v>
      </c>
      <c r="Q50" s="458">
        <f t="shared" si="15"/>
        <v>0</v>
      </c>
      <c r="R50" s="458">
        <f t="shared" si="15"/>
        <v>0</v>
      </c>
      <c r="S50" s="458">
        <f t="shared" si="15"/>
        <v>0</v>
      </c>
      <c r="T50" s="458">
        <f t="shared" si="15"/>
        <v>0</v>
      </c>
      <c r="U50" s="458">
        <f t="shared" si="15"/>
        <v>0</v>
      </c>
      <c r="V50" s="458">
        <f t="shared" si="15"/>
        <v>0</v>
      </c>
      <c r="W50" s="405">
        <f t="shared" si="15"/>
        <v>0</v>
      </c>
      <c r="X50" s="405">
        <f t="shared" si="15"/>
        <v>0</v>
      </c>
      <c r="Y50" s="458">
        <f t="shared" si="15"/>
        <v>0</v>
      </c>
      <c r="Z50" s="458">
        <f t="shared" si="15"/>
        <v>0</v>
      </c>
      <c r="AA50" s="458">
        <f t="shared" si="15"/>
        <v>0</v>
      </c>
      <c r="AB50" s="458">
        <f t="shared" si="15"/>
        <v>0</v>
      </c>
      <c r="AC50" s="458">
        <f t="shared" si="15"/>
        <v>0</v>
      </c>
      <c r="AD50" s="458">
        <f t="shared" si="15"/>
        <v>0</v>
      </c>
      <c r="AE50" s="458">
        <f t="shared" si="15"/>
        <v>0</v>
      </c>
      <c r="AF50" s="458">
        <f t="shared" si="15"/>
        <v>0</v>
      </c>
      <c r="AG50" s="458">
        <f t="shared" si="15"/>
        <v>0</v>
      </c>
      <c r="AH50" s="458">
        <f t="shared" si="15"/>
        <v>0</v>
      </c>
      <c r="AI50" s="458">
        <f t="shared" si="15"/>
        <v>0</v>
      </c>
      <c r="AJ50" s="458">
        <f t="shared" si="15"/>
        <v>0</v>
      </c>
      <c r="AK50" s="458">
        <f t="shared" si="15"/>
        <v>0</v>
      </c>
      <c r="AL50" s="458">
        <f t="shared" si="15"/>
        <v>0</v>
      </c>
      <c r="AM50" s="458">
        <f t="shared" si="15"/>
        <v>0</v>
      </c>
      <c r="AN50" s="458">
        <f t="shared" si="15"/>
        <v>0</v>
      </c>
      <c r="AO50" s="405">
        <f t="shared" si="15"/>
        <v>0</v>
      </c>
      <c r="AP50" s="405">
        <f t="shared" si="15"/>
        <v>0</v>
      </c>
      <c r="AQ50" s="405">
        <f t="shared" si="15"/>
        <v>0</v>
      </c>
      <c r="AR50" s="405">
        <f t="shared" si="15"/>
        <v>0</v>
      </c>
      <c r="AS50" s="405">
        <f t="shared" si="15"/>
        <v>0</v>
      </c>
      <c r="AT50" s="405">
        <f t="shared" si="15"/>
        <v>0</v>
      </c>
      <c r="AU50" s="405">
        <f t="shared" si="15"/>
        <v>0</v>
      </c>
      <c r="AV50" s="405">
        <f t="shared" si="15"/>
        <v>0</v>
      </c>
      <c r="AW50" s="405">
        <f t="shared" si="15"/>
        <v>0</v>
      </c>
      <c r="AX50" s="405">
        <f t="shared" si="15"/>
        <v>0</v>
      </c>
      <c r="AY50" s="405">
        <f t="shared" si="15"/>
        <v>0</v>
      </c>
      <c r="AZ50" s="405">
        <f t="shared" si="15"/>
        <v>0</v>
      </c>
      <c r="BA50" s="25">
        <f t="shared" si="3"/>
        <v>0</v>
      </c>
    </row>
    <row r="51" spans="1:60" ht="42" customHeight="1" x14ac:dyDescent="0.25">
      <c r="A51" s="7"/>
      <c r="B51" s="424" t="s">
        <v>143</v>
      </c>
      <c r="C51" s="425" t="s">
        <v>144</v>
      </c>
      <c r="D51" s="424" t="s">
        <v>93</v>
      </c>
      <c r="E51" s="427">
        <v>0</v>
      </c>
      <c r="F51" s="427">
        <v>0</v>
      </c>
      <c r="G51" s="427">
        <v>0</v>
      </c>
      <c r="H51" s="427">
        <v>0</v>
      </c>
      <c r="I51" s="427">
        <v>0</v>
      </c>
      <c r="J51" s="427">
        <v>0</v>
      </c>
      <c r="K51" s="427">
        <v>0</v>
      </c>
      <c r="L51" s="427">
        <v>0</v>
      </c>
      <c r="M51" s="427">
        <v>0</v>
      </c>
      <c r="N51" s="427">
        <v>0</v>
      </c>
      <c r="O51" s="427">
        <v>0</v>
      </c>
      <c r="P51" s="427">
        <v>0</v>
      </c>
      <c r="Q51" s="427">
        <v>0</v>
      </c>
      <c r="R51" s="427">
        <v>0</v>
      </c>
      <c r="S51" s="427">
        <v>0</v>
      </c>
      <c r="T51" s="427">
        <v>0</v>
      </c>
      <c r="U51" s="427">
        <v>0</v>
      </c>
      <c r="V51" s="427">
        <v>0</v>
      </c>
      <c r="W51" s="427">
        <v>0</v>
      </c>
      <c r="X51" s="427">
        <v>0</v>
      </c>
      <c r="Y51" s="427">
        <v>0</v>
      </c>
      <c r="Z51" s="427">
        <v>0</v>
      </c>
      <c r="AA51" s="427">
        <v>0</v>
      </c>
      <c r="AB51" s="427">
        <v>0</v>
      </c>
      <c r="AC51" s="427">
        <v>0</v>
      </c>
      <c r="AD51" s="427">
        <v>0</v>
      </c>
      <c r="AE51" s="427">
        <v>0</v>
      </c>
      <c r="AF51" s="427">
        <v>0</v>
      </c>
      <c r="AG51" s="427">
        <v>0</v>
      </c>
      <c r="AH51" s="427">
        <v>0</v>
      </c>
      <c r="AI51" s="427">
        <v>0</v>
      </c>
      <c r="AJ51" s="427">
        <v>0</v>
      </c>
      <c r="AK51" s="427">
        <v>0</v>
      </c>
      <c r="AL51" s="427">
        <v>0</v>
      </c>
      <c r="AM51" s="427">
        <v>0</v>
      </c>
      <c r="AN51" s="427">
        <v>0</v>
      </c>
      <c r="AO51" s="427">
        <v>0</v>
      </c>
      <c r="AP51" s="427">
        <v>0</v>
      </c>
      <c r="AQ51" s="427">
        <v>0</v>
      </c>
      <c r="AR51" s="427">
        <v>0</v>
      </c>
      <c r="AS51" s="427">
        <v>0</v>
      </c>
      <c r="AT51" s="427">
        <v>0</v>
      </c>
      <c r="AU51" s="427">
        <v>0</v>
      </c>
      <c r="AV51" s="427">
        <v>0</v>
      </c>
      <c r="AW51" s="427">
        <v>0</v>
      </c>
      <c r="AX51" s="427">
        <v>0</v>
      </c>
      <c r="AY51" s="427">
        <v>0</v>
      </c>
      <c r="AZ51" s="427">
        <v>0</v>
      </c>
      <c r="BA51" s="25">
        <v>0</v>
      </c>
    </row>
    <row r="52" spans="1:60" ht="42" customHeight="1" x14ac:dyDescent="0.25">
      <c r="A52" s="7"/>
      <c r="B52" s="424" t="s">
        <v>148</v>
      </c>
      <c r="C52" s="425" t="s">
        <v>149</v>
      </c>
      <c r="D52" s="424" t="s">
        <v>93</v>
      </c>
      <c r="E52" s="427">
        <v>0</v>
      </c>
      <c r="F52" s="427">
        <v>0</v>
      </c>
      <c r="G52" s="427">
        <v>0</v>
      </c>
      <c r="H52" s="427">
        <v>0</v>
      </c>
      <c r="I52" s="427">
        <v>0</v>
      </c>
      <c r="J52" s="427">
        <v>0</v>
      </c>
      <c r="K52" s="427">
        <v>0</v>
      </c>
      <c r="L52" s="427">
        <v>0</v>
      </c>
      <c r="M52" s="427">
        <v>0</v>
      </c>
      <c r="N52" s="427">
        <v>0</v>
      </c>
      <c r="O52" s="427">
        <v>0</v>
      </c>
      <c r="P52" s="427">
        <v>0</v>
      </c>
      <c r="Q52" s="427">
        <v>0</v>
      </c>
      <c r="R52" s="427">
        <v>0</v>
      </c>
      <c r="S52" s="427">
        <v>0</v>
      </c>
      <c r="T52" s="427">
        <v>0</v>
      </c>
      <c r="U52" s="427">
        <v>0</v>
      </c>
      <c r="V52" s="427">
        <v>0</v>
      </c>
      <c r="W52" s="427">
        <v>0</v>
      </c>
      <c r="X52" s="427">
        <v>0</v>
      </c>
      <c r="Y52" s="427">
        <v>0</v>
      </c>
      <c r="Z52" s="427">
        <v>0</v>
      </c>
      <c r="AA52" s="427">
        <v>0</v>
      </c>
      <c r="AB52" s="427">
        <v>0</v>
      </c>
      <c r="AC52" s="427">
        <v>0</v>
      </c>
      <c r="AD52" s="427">
        <v>0</v>
      </c>
      <c r="AE52" s="427">
        <v>0</v>
      </c>
      <c r="AF52" s="427">
        <v>0</v>
      </c>
      <c r="AG52" s="427">
        <v>0</v>
      </c>
      <c r="AH52" s="427">
        <v>0</v>
      </c>
      <c r="AI52" s="427">
        <v>0</v>
      </c>
      <c r="AJ52" s="427">
        <v>0</v>
      </c>
      <c r="AK52" s="427">
        <v>0</v>
      </c>
      <c r="AL52" s="427">
        <v>0</v>
      </c>
      <c r="AM52" s="427">
        <v>0</v>
      </c>
      <c r="AN52" s="427">
        <v>0</v>
      </c>
      <c r="AO52" s="427">
        <v>0</v>
      </c>
      <c r="AP52" s="427">
        <v>0</v>
      </c>
      <c r="AQ52" s="427">
        <v>0</v>
      </c>
      <c r="AR52" s="427">
        <v>0</v>
      </c>
      <c r="AS52" s="427">
        <v>0</v>
      </c>
      <c r="AT52" s="427">
        <v>0</v>
      </c>
      <c r="AU52" s="427">
        <v>0</v>
      </c>
      <c r="AV52" s="427">
        <v>0</v>
      </c>
      <c r="AW52" s="427">
        <v>0</v>
      </c>
      <c r="AX52" s="427">
        <v>0</v>
      </c>
      <c r="AY52" s="427">
        <v>0</v>
      </c>
      <c r="AZ52" s="427">
        <v>0</v>
      </c>
      <c r="BA52" s="25">
        <f t="shared" si="3"/>
        <v>0</v>
      </c>
    </row>
    <row r="53" spans="1:60" ht="48" customHeight="1" x14ac:dyDescent="0.25">
      <c r="A53" s="7"/>
      <c r="B53" s="394" t="s">
        <v>150</v>
      </c>
      <c r="C53" s="395" t="s">
        <v>151</v>
      </c>
      <c r="D53" s="394" t="s">
        <v>93</v>
      </c>
      <c r="E53" s="458">
        <f>SUBTOTAL(9,E54:E62)</f>
        <v>0</v>
      </c>
      <c r="F53" s="458">
        <f t="shared" ref="F53:AZ53" si="16">SUBTOTAL(9,F54:F62)</f>
        <v>0</v>
      </c>
      <c r="G53" s="458">
        <f t="shared" si="16"/>
        <v>0</v>
      </c>
      <c r="H53" s="458">
        <f t="shared" si="16"/>
        <v>0</v>
      </c>
      <c r="I53" s="458">
        <f t="shared" si="16"/>
        <v>0</v>
      </c>
      <c r="J53" s="458">
        <f t="shared" si="16"/>
        <v>0</v>
      </c>
      <c r="K53" s="458">
        <f t="shared" si="16"/>
        <v>0</v>
      </c>
      <c r="L53" s="458">
        <f t="shared" si="16"/>
        <v>0</v>
      </c>
      <c r="M53" s="458">
        <f t="shared" si="16"/>
        <v>0</v>
      </c>
      <c r="N53" s="458">
        <f t="shared" si="16"/>
        <v>0</v>
      </c>
      <c r="O53" s="458">
        <f t="shared" si="16"/>
        <v>0</v>
      </c>
      <c r="P53" s="458">
        <f t="shared" si="16"/>
        <v>0</v>
      </c>
      <c r="Q53" s="458">
        <f t="shared" si="16"/>
        <v>0</v>
      </c>
      <c r="R53" s="458">
        <f t="shared" si="16"/>
        <v>0</v>
      </c>
      <c r="S53" s="458">
        <f t="shared" si="16"/>
        <v>0</v>
      </c>
      <c r="T53" s="458">
        <f t="shared" si="16"/>
        <v>0</v>
      </c>
      <c r="U53" s="458">
        <f t="shared" si="16"/>
        <v>0</v>
      </c>
      <c r="V53" s="458">
        <f t="shared" si="16"/>
        <v>0</v>
      </c>
      <c r="W53" s="458">
        <f t="shared" si="16"/>
        <v>0</v>
      </c>
      <c r="X53" s="458">
        <f t="shared" si="16"/>
        <v>0</v>
      </c>
      <c r="Y53" s="458">
        <f t="shared" si="16"/>
        <v>0</v>
      </c>
      <c r="Z53" s="458">
        <f t="shared" si="16"/>
        <v>0</v>
      </c>
      <c r="AA53" s="458">
        <f t="shared" si="16"/>
        <v>0</v>
      </c>
      <c r="AB53" s="458">
        <f t="shared" si="16"/>
        <v>0</v>
      </c>
      <c r="AC53" s="458">
        <f t="shared" si="16"/>
        <v>0</v>
      </c>
      <c r="AD53" s="458">
        <f t="shared" si="16"/>
        <v>0</v>
      </c>
      <c r="AE53" s="458">
        <f t="shared" si="16"/>
        <v>0</v>
      </c>
      <c r="AF53" s="458">
        <f t="shared" si="16"/>
        <v>0</v>
      </c>
      <c r="AG53" s="458">
        <f t="shared" si="16"/>
        <v>0</v>
      </c>
      <c r="AH53" s="458">
        <f t="shared" si="16"/>
        <v>0</v>
      </c>
      <c r="AI53" s="458">
        <f t="shared" si="16"/>
        <v>0</v>
      </c>
      <c r="AJ53" s="458">
        <f t="shared" si="16"/>
        <v>0</v>
      </c>
      <c r="AK53" s="458">
        <f t="shared" si="16"/>
        <v>0</v>
      </c>
      <c r="AL53" s="458">
        <f t="shared" si="16"/>
        <v>0</v>
      </c>
      <c r="AM53" s="458">
        <f t="shared" si="16"/>
        <v>0</v>
      </c>
      <c r="AN53" s="458">
        <f t="shared" si="16"/>
        <v>0</v>
      </c>
      <c r="AO53" s="458">
        <f t="shared" si="16"/>
        <v>0</v>
      </c>
      <c r="AP53" s="458">
        <f t="shared" si="16"/>
        <v>0</v>
      </c>
      <c r="AQ53" s="458">
        <f t="shared" si="16"/>
        <v>0</v>
      </c>
      <c r="AR53" s="458">
        <f t="shared" si="16"/>
        <v>0</v>
      </c>
      <c r="AS53" s="458">
        <f t="shared" si="16"/>
        <v>0</v>
      </c>
      <c r="AT53" s="458">
        <f t="shared" si="16"/>
        <v>0</v>
      </c>
      <c r="AU53" s="458">
        <f t="shared" si="16"/>
        <v>0</v>
      </c>
      <c r="AV53" s="458">
        <f t="shared" si="16"/>
        <v>0</v>
      </c>
      <c r="AW53" s="458">
        <f t="shared" si="16"/>
        <v>0</v>
      </c>
      <c r="AX53" s="458">
        <f t="shared" si="16"/>
        <v>0</v>
      </c>
      <c r="AY53" s="458">
        <f t="shared" si="16"/>
        <v>0</v>
      </c>
      <c r="AZ53" s="458">
        <f t="shared" si="16"/>
        <v>0</v>
      </c>
      <c r="BA53" s="25">
        <f t="shared" si="3"/>
        <v>0</v>
      </c>
    </row>
    <row r="54" spans="1:60" ht="42" customHeight="1" x14ac:dyDescent="0.25">
      <c r="A54" s="7"/>
      <c r="B54" s="694" t="s">
        <v>152</v>
      </c>
      <c r="C54" s="695" t="s">
        <v>153</v>
      </c>
      <c r="D54" s="421" t="s">
        <v>93</v>
      </c>
      <c r="E54" s="423">
        <v>0</v>
      </c>
      <c r="F54" s="423">
        <v>0</v>
      </c>
      <c r="G54" s="423">
        <v>0</v>
      </c>
      <c r="H54" s="423">
        <v>0</v>
      </c>
      <c r="I54" s="423">
        <v>0</v>
      </c>
      <c r="J54" s="423">
        <v>0</v>
      </c>
      <c r="K54" s="423">
        <v>0</v>
      </c>
      <c r="L54" s="423">
        <v>0</v>
      </c>
      <c r="M54" s="423">
        <v>0</v>
      </c>
      <c r="N54" s="423">
        <v>0</v>
      </c>
      <c r="O54" s="423">
        <v>0</v>
      </c>
      <c r="P54" s="423">
        <v>0</v>
      </c>
      <c r="Q54" s="423">
        <v>0</v>
      </c>
      <c r="R54" s="423">
        <v>0</v>
      </c>
      <c r="S54" s="423">
        <v>0</v>
      </c>
      <c r="T54" s="423">
        <v>0</v>
      </c>
      <c r="U54" s="423">
        <v>0</v>
      </c>
      <c r="V54" s="423">
        <v>0</v>
      </c>
      <c r="W54" s="423">
        <v>0</v>
      </c>
      <c r="X54" s="423">
        <v>0</v>
      </c>
      <c r="Y54" s="423">
        <v>0</v>
      </c>
      <c r="Z54" s="423">
        <v>0</v>
      </c>
      <c r="AA54" s="423">
        <v>0</v>
      </c>
      <c r="AB54" s="423">
        <v>0</v>
      </c>
      <c r="AC54" s="423">
        <v>0</v>
      </c>
      <c r="AD54" s="423">
        <v>0</v>
      </c>
      <c r="AE54" s="423">
        <v>0</v>
      </c>
      <c r="AF54" s="423">
        <v>0</v>
      </c>
      <c r="AG54" s="423">
        <v>0</v>
      </c>
      <c r="AH54" s="423">
        <v>0</v>
      </c>
      <c r="AI54" s="423">
        <v>0</v>
      </c>
      <c r="AJ54" s="423">
        <v>0</v>
      </c>
      <c r="AK54" s="423">
        <v>0</v>
      </c>
      <c r="AL54" s="423">
        <v>0</v>
      </c>
      <c r="AM54" s="423">
        <v>0</v>
      </c>
      <c r="AN54" s="423">
        <v>0</v>
      </c>
      <c r="AO54" s="423">
        <v>0</v>
      </c>
      <c r="AP54" s="423">
        <v>0</v>
      </c>
      <c r="AQ54" s="423">
        <v>0</v>
      </c>
      <c r="AR54" s="423">
        <v>0</v>
      </c>
      <c r="AS54" s="423">
        <v>0</v>
      </c>
      <c r="AT54" s="423">
        <v>0</v>
      </c>
      <c r="AU54" s="423">
        <v>0</v>
      </c>
      <c r="AV54" s="423">
        <v>0</v>
      </c>
      <c r="AW54" s="423">
        <v>0</v>
      </c>
      <c r="AX54" s="423">
        <v>0</v>
      </c>
      <c r="AY54" s="423">
        <v>0</v>
      </c>
      <c r="AZ54" s="423">
        <v>0</v>
      </c>
      <c r="BA54" s="25">
        <f t="shared" si="3"/>
        <v>0</v>
      </c>
    </row>
    <row r="55" spans="1:60" ht="42" customHeight="1" x14ac:dyDescent="0.25">
      <c r="A55" s="7"/>
      <c r="B55" s="694" t="s">
        <v>154</v>
      </c>
      <c r="C55" s="695" t="s">
        <v>155</v>
      </c>
      <c r="D55" s="421" t="s">
        <v>93</v>
      </c>
      <c r="E55" s="423">
        <v>0</v>
      </c>
      <c r="F55" s="423">
        <v>0</v>
      </c>
      <c r="G55" s="423">
        <v>0</v>
      </c>
      <c r="H55" s="423">
        <v>0</v>
      </c>
      <c r="I55" s="423">
        <v>0</v>
      </c>
      <c r="J55" s="423">
        <v>0</v>
      </c>
      <c r="K55" s="423">
        <v>0</v>
      </c>
      <c r="L55" s="423">
        <v>0</v>
      </c>
      <c r="M55" s="423">
        <v>0</v>
      </c>
      <c r="N55" s="423">
        <v>0</v>
      </c>
      <c r="O55" s="423">
        <v>0</v>
      </c>
      <c r="P55" s="423">
        <v>0</v>
      </c>
      <c r="Q55" s="423">
        <v>0</v>
      </c>
      <c r="R55" s="423">
        <v>0</v>
      </c>
      <c r="S55" s="423">
        <v>0</v>
      </c>
      <c r="T55" s="423">
        <v>0</v>
      </c>
      <c r="U55" s="423">
        <v>0</v>
      </c>
      <c r="V55" s="423">
        <v>0</v>
      </c>
      <c r="W55" s="423">
        <v>0</v>
      </c>
      <c r="X55" s="423">
        <v>0</v>
      </c>
      <c r="Y55" s="423">
        <v>0</v>
      </c>
      <c r="Z55" s="423">
        <v>0</v>
      </c>
      <c r="AA55" s="423">
        <v>0</v>
      </c>
      <c r="AB55" s="423">
        <v>0</v>
      </c>
      <c r="AC55" s="423">
        <v>0</v>
      </c>
      <c r="AD55" s="423">
        <v>0</v>
      </c>
      <c r="AE55" s="423">
        <v>0</v>
      </c>
      <c r="AF55" s="423">
        <v>0</v>
      </c>
      <c r="AG55" s="423">
        <v>0</v>
      </c>
      <c r="AH55" s="423">
        <v>0</v>
      </c>
      <c r="AI55" s="423">
        <v>0</v>
      </c>
      <c r="AJ55" s="423">
        <v>0</v>
      </c>
      <c r="AK55" s="423">
        <v>0</v>
      </c>
      <c r="AL55" s="423">
        <v>0</v>
      </c>
      <c r="AM55" s="423">
        <v>0</v>
      </c>
      <c r="AN55" s="423">
        <v>0</v>
      </c>
      <c r="AO55" s="423">
        <v>0</v>
      </c>
      <c r="AP55" s="423">
        <v>0</v>
      </c>
      <c r="AQ55" s="423">
        <v>0</v>
      </c>
      <c r="AR55" s="423">
        <v>0</v>
      </c>
      <c r="AS55" s="423">
        <v>0</v>
      </c>
      <c r="AT55" s="423">
        <v>0</v>
      </c>
      <c r="AU55" s="423">
        <v>0</v>
      </c>
      <c r="AV55" s="423">
        <v>0</v>
      </c>
      <c r="AW55" s="423">
        <v>0</v>
      </c>
      <c r="AX55" s="423">
        <v>0</v>
      </c>
      <c r="AY55" s="423">
        <v>0</v>
      </c>
      <c r="AZ55" s="423">
        <v>0</v>
      </c>
      <c r="BA55" s="25">
        <f t="shared" si="3"/>
        <v>0</v>
      </c>
    </row>
    <row r="56" spans="1:60" s="384" customFormat="1" ht="47.25" hidden="1" customHeight="1" x14ac:dyDescent="0.25">
      <c r="A56" s="7"/>
      <c r="B56" s="386" t="s">
        <v>154</v>
      </c>
      <c r="C56" s="387" t="s">
        <v>740</v>
      </c>
      <c r="D56" s="388" t="s">
        <v>750</v>
      </c>
      <c r="E56" s="402"/>
      <c r="F56" s="402"/>
      <c r="G56" s="402"/>
      <c r="H56" s="402"/>
      <c r="I56" s="402"/>
      <c r="J56" s="402"/>
      <c r="K56" s="402"/>
      <c r="L56" s="402"/>
      <c r="M56" s="402"/>
      <c r="N56" s="402"/>
      <c r="O56" s="402"/>
      <c r="P56" s="402"/>
      <c r="Q56" s="402"/>
      <c r="R56" s="402"/>
      <c r="S56" s="402"/>
      <c r="T56" s="402"/>
      <c r="U56" s="402"/>
      <c r="V56" s="402"/>
      <c r="W56" s="402"/>
      <c r="X56" s="402"/>
      <c r="Y56" s="402"/>
      <c r="Z56" s="402"/>
      <c r="AA56" s="402"/>
      <c r="AB56" s="402"/>
      <c r="AC56" s="402"/>
      <c r="AD56" s="402"/>
      <c r="AE56" s="402"/>
      <c r="AF56" s="402"/>
      <c r="AG56" s="402"/>
      <c r="AH56" s="402"/>
      <c r="AI56" s="402"/>
      <c r="AJ56" s="402"/>
      <c r="AK56" s="402"/>
      <c r="AL56" s="402"/>
      <c r="AM56" s="402"/>
      <c r="AN56" s="402"/>
      <c r="AO56" s="402"/>
      <c r="AP56" s="402"/>
      <c r="AQ56" s="402"/>
      <c r="AR56" s="402"/>
      <c r="AS56" s="402"/>
      <c r="AT56" s="402"/>
      <c r="AU56" s="402"/>
      <c r="AV56" s="402"/>
      <c r="AW56" s="402"/>
      <c r="AX56" s="402"/>
      <c r="AY56" s="402"/>
      <c r="AZ56" s="402"/>
      <c r="BA56" s="25"/>
      <c r="BB56" s="4"/>
      <c r="BC56" s="4"/>
      <c r="BD56" s="4"/>
      <c r="BE56" s="4"/>
      <c r="BF56" s="4"/>
      <c r="BG56" s="4"/>
      <c r="BH56" s="4"/>
    </row>
    <row r="57" spans="1:60" ht="42" customHeight="1" x14ac:dyDescent="0.25">
      <c r="A57" s="7"/>
      <c r="B57" s="421" t="s">
        <v>156</v>
      </c>
      <c r="C57" s="422" t="s">
        <v>157</v>
      </c>
      <c r="D57" s="421" t="s">
        <v>93</v>
      </c>
      <c r="E57" s="423">
        <v>0</v>
      </c>
      <c r="F57" s="423">
        <v>0</v>
      </c>
      <c r="G57" s="423">
        <v>0</v>
      </c>
      <c r="H57" s="423">
        <v>0</v>
      </c>
      <c r="I57" s="423">
        <v>0</v>
      </c>
      <c r="J57" s="423">
        <v>0</v>
      </c>
      <c r="K57" s="423">
        <v>0</v>
      </c>
      <c r="L57" s="423">
        <v>0</v>
      </c>
      <c r="M57" s="423">
        <v>0</v>
      </c>
      <c r="N57" s="423">
        <v>0</v>
      </c>
      <c r="O57" s="423">
        <v>0</v>
      </c>
      <c r="P57" s="423">
        <v>0</v>
      </c>
      <c r="Q57" s="423">
        <v>0</v>
      </c>
      <c r="R57" s="423">
        <v>0</v>
      </c>
      <c r="S57" s="423">
        <v>0</v>
      </c>
      <c r="T57" s="423">
        <v>0</v>
      </c>
      <c r="U57" s="423">
        <v>0</v>
      </c>
      <c r="V57" s="423">
        <v>0</v>
      </c>
      <c r="W57" s="423">
        <v>0</v>
      </c>
      <c r="X57" s="423">
        <v>0</v>
      </c>
      <c r="Y57" s="423">
        <v>0</v>
      </c>
      <c r="Z57" s="423">
        <v>0</v>
      </c>
      <c r="AA57" s="423">
        <v>0</v>
      </c>
      <c r="AB57" s="423">
        <v>0</v>
      </c>
      <c r="AC57" s="423">
        <v>0</v>
      </c>
      <c r="AD57" s="423">
        <v>0</v>
      </c>
      <c r="AE57" s="423">
        <v>0</v>
      </c>
      <c r="AF57" s="423">
        <v>0</v>
      </c>
      <c r="AG57" s="423">
        <v>0</v>
      </c>
      <c r="AH57" s="423">
        <v>0</v>
      </c>
      <c r="AI57" s="423">
        <v>0</v>
      </c>
      <c r="AJ57" s="423">
        <v>0</v>
      </c>
      <c r="AK57" s="423">
        <v>0</v>
      </c>
      <c r="AL57" s="423">
        <v>0</v>
      </c>
      <c r="AM57" s="423">
        <v>0</v>
      </c>
      <c r="AN57" s="423">
        <v>0</v>
      </c>
      <c r="AO57" s="423">
        <v>0</v>
      </c>
      <c r="AP57" s="423">
        <v>0</v>
      </c>
      <c r="AQ57" s="423">
        <v>0</v>
      </c>
      <c r="AR57" s="423">
        <v>0</v>
      </c>
      <c r="AS57" s="423">
        <v>0</v>
      </c>
      <c r="AT57" s="423">
        <v>0</v>
      </c>
      <c r="AU57" s="423">
        <v>0</v>
      </c>
      <c r="AV57" s="423">
        <v>0</v>
      </c>
      <c r="AW57" s="423">
        <v>0</v>
      </c>
      <c r="AX57" s="423">
        <v>0</v>
      </c>
      <c r="AY57" s="423">
        <v>0</v>
      </c>
      <c r="AZ57" s="423">
        <v>0</v>
      </c>
      <c r="BA57" s="25">
        <f t="shared" si="3"/>
        <v>0</v>
      </c>
    </row>
    <row r="58" spans="1:60" ht="42" customHeight="1" x14ac:dyDescent="0.25">
      <c r="A58" s="7"/>
      <c r="B58" s="421" t="s">
        <v>158</v>
      </c>
      <c r="C58" s="422" t="s">
        <v>159</v>
      </c>
      <c r="D58" s="421" t="s">
        <v>93</v>
      </c>
      <c r="E58" s="423">
        <v>0</v>
      </c>
      <c r="F58" s="423">
        <v>0</v>
      </c>
      <c r="G58" s="423">
        <v>0</v>
      </c>
      <c r="H58" s="423">
        <v>0</v>
      </c>
      <c r="I58" s="423">
        <v>0</v>
      </c>
      <c r="J58" s="423">
        <v>0</v>
      </c>
      <c r="K58" s="423">
        <v>0</v>
      </c>
      <c r="L58" s="423">
        <v>0</v>
      </c>
      <c r="M58" s="423">
        <v>0</v>
      </c>
      <c r="N58" s="423">
        <v>0</v>
      </c>
      <c r="O58" s="423">
        <v>0</v>
      </c>
      <c r="P58" s="423">
        <v>0</v>
      </c>
      <c r="Q58" s="423">
        <v>0</v>
      </c>
      <c r="R58" s="423">
        <v>0</v>
      </c>
      <c r="S58" s="423">
        <v>0</v>
      </c>
      <c r="T58" s="423">
        <v>0</v>
      </c>
      <c r="U58" s="423">
        <v>0</v>
      </c>
      <c r="V58" s="423">
        <v>0</v>
      </c>
      <c r="W58" s="423">
        <v>0</v>
      </c>
      <c r="X58" s="423">
        <v>0</v>
      </c>
      <c r="Y58" s="423">
        <v>0</v>
      </c>
      <c r="Z58" s="423">
        <v>0</v>
      </c>
      <c r="AA58" s="423">
        <v>0</v>
      </c>
      <c r="AB58" s="423">
        <v>0</v>
      </c>
      <c r="AC58" s="423">
        <v>0</v>
      </c>
      <c r="AD58" s="423">
        <v>0</v>
      </c>
      <c r="AE58" s="423">
        <v>0</v>
      </c>
      <c r="AF58" s="423">
        <v>0</v>
      </c>
      <c r="AG58" s="423">
        <v>0</v>
      </c>
      <c r="AH58" s="423">
        <v>0</v>
      </c>
      <c r="AI58" s="423">
        <v>0</v>
      </c>
      <c r="AJ58" s="423">
        <v>0</v>
      </c>
      <c r="AK58" s="423">
        <v>0</v>
      </c>
      <c r="AL58" s="423">
        <v>0</v>
      </c>
      <c r="AM58" s="423">
        <v>0</v>
      </c>
      <c r="AN58" s="423">
        <v>0</v>
      </c>
      <c r="AO58" s="423">
        <v>0</v>
      </c>
      <c r="AP58" s="423">
        <v>0</v>
      </c>
      <c r="AQ58" s="423">
        <v>0</v>
      </c>
      <c r="AR58" s="423">
        <v>0</v>
      </c>
      <c r="AS58" s="423">
        <v>0</v>
      </c>
      <c r="AT58" s="423">
        <v>0</v>
      </c>
      <c r="AU58" s="423">
        <v>0</v>
      </c>
      <c r="AV58" s="423">
        <v>0</v>
      </c>
      <c r="AW58" s="423">
        <v>0</v>
      </c>
      <c r="AX58" s="423">
        <v>0</v>
      </c>
      <c r="AY58" s="423">
        <v>0</v>
      </c>
      <c r="AZ58" s="423">
        <v>0</v>
      </c>
      <c r="BA58" s="25">
        <f t="shared" si="3"/>
        <v>0</v>
      </c>
    </row>
    <row r="59" spans="1:60" ht="42" customHeight="1" x14ac:dyDescent="0.25">
      <c r="A59" s="7"/>
      <c r="B59" s="421" t="s">
        <v>160</v>
      </c>
      <c r="C59" s="422" t="s">
        <v>161</v>
      </c>
      <c r="D59" s="421" t="s">
        <v>93</v>
      </c>
      <c r="E59" s="423">
        <v>0</v>
      </c>
      <c r="F59" s="423">
        <v>0</v>
      </c>
      <c r="G59" s="423">
        <v>0</v>
      </c>
      <c r="H59" s="423">
        <v>0</v>
      </c>
      <c r="I59" s="423">
        <v>0</v>
      </c>
      <c r="J59" s="423">
        <v>0</v>
      </c>
      <c r="K59" s="423">
        <v>0</v>
      </c>
      <c r="L59" s="423">
        <v>0</v>
      </c>
      <c r="M59" s="423">
        <v>0</v>
      </c>
      <c r="N59" s="423">
        <v>0</v>
      </c>
      <c r="O59" s="423">
        <v>0</v>
      </c>
      <c r="P59" s="423">
        <v>0</v>
      </c>
      <c r="Q59" s="423">
        <v>0</v>
      </c>
      <c r="R59" s="423">
        <v>0</v>
      </c>
      <c r="S59" s="423">
        <v>0</v>
      </c>
      <c r="T59" s="423">
        <v>0</v>
      </c>
      <c r="U59" s="423">
        <v>0</v>
      </c>
      <c r="V59" s="423">
        <v>0</v>
      </c>
      <c r="W59" s="423">
        <v>0</v>
      </c>
      <c r="X59" s="423">
        <v>0</v>
      </c>
      <c r="Y59" s="423">
        <v>0</v>
      </c>
      <c r="Z59" s="423">
        <v>0</v>
      </c>
      <c r="AA59" s="423">
        <v>0</v>
      </c>
      <c r="AB59" s="423">
        <v>0</v>
      </c>
      <c r="AC59" s="423">
        <v>0</v>
      </c>
      <c r="AD59" s="423">
        <v>0</v>
      </c>
      <c r="AE59" s="423">
        <v>0</v>
      </c>
      <c r="AF59" s="423">
        <v>0</v>
      </c>
      <c r="AG59" s="423">
        <v>0</v>
      </c>
      <c r="AH59" s="423">
        <v>0</v>
      </c>
      <c r="AI59" s="423">
        <v>0</v>
      </c>
      <c r="AJ59" s="423">
        <v>0</v>
      </c>
      <c r="AK59" s="423">
        <v>0</v>
      </c>
      <c r="AL59" s="423">
        <v>0</v>
      </c>
      <c r="AM59" s="423">
        <v>0</v>
      </c>
      <c r="AN59" s="423">
        <v>0</v>
      </c>
      <c r="AO59" s="423">
        <v>0</v>
      </c>
      <c r="AP59" s="423">
        <v>0</v>
      </c>
      <c r="AQ59" s="423">
        <v>0</v>
      </c>
      <c r="AR59" s="423">
        <v>0</v>
      </c>
      <c r="AS59" s="423">
        <v>0</v>
      </c>
      <c r="AT59" s="423">
        <v>0</v>
      </c>
      <c r="AU59" s="423">
        <v>0</v>
      </c>
      <c r="AV59" s="423">
        <v>0</v>
      </c>
      <c r="AW59" s="423">
        <v>0</v>
      </c>
      <c r="AX59" s="423">
        <v>0</v>
      </c>
      <c r="AY59" s="423">
        <v>0</v>
      </c>
      <c r="AZ59" s="423">
        <v>0</v>
      </c>
      <c r="BA59" s="25">
        <f t="shared" si="3"/>
        <v>0</v>
      </c>
    </row>
    <row r="60" spans="1:60" ht="42" customHeight="1" x14ac:dyDescent="0.25">
      <c r="A60" s="7"/>
      <c r="B60" s="421" t="s">
        <v>165</v>
      </c>
      <c r="C60" s="422" t="s">
        <v>166</v>
      </c>
      <c r="D60" s="421" t="s">
        <v>93</v>
      </c>
      <c r="E60" s="423">
        <v>0</v>
      </c>
      <c r="F60" s="423">
        <v>0</v>
      </c>
      <c r="G60" s="423">
        <v>0</v>
      </c>
      <c r="H60" s="423">
        <v>0</v>
      </c>
      <c r="I60" s="423">
        <v>0</v>
      </c>
      <c r="J60" s="423">
        <v>0</v>
      </c>
      <c r="K60" s="423">
        <v>0</v>
      </c>
      <c r="L60" s="423">
        <v>0</v>
      </c>
      <c r="M60" s="423">
        <v>0</v>
      </c>
      <c r="N60" s="423">
        <v>0</v>
      </c>
      <c r="O60" s="423">
        <v>0</v>
      </c>
      <c r="P60" s="423">
        <v>0</v>
      </c>
      <c r="Q60" s="423">
        <v>0</v>
      </c>
      <c r="R60" s="423">
        <v>0</v>
      </c>
      <c r="S60" s="423">
        <v>0</v>
      </c>
      <c r="T60" s="423">
        <v>0</v>
      </c>
      <c r="U60" s="423">
        <v>0</v>
      </c>
      <c r="V60" s="423">
        <v>0</v>
      </c>
      <c r="W60" s="423">
        <v>0</v>
      </c>
      <c r="X60" s="423">
        <v>0</v>
      </c>
      <c r="Y60" s="423">
        <v>0</v>
      </c>
      <c r="Z60" s="423">
        <v>0</v>
      </c>
      <c r="AA60" s="423">
        <v>0</v>
      </c>
      <c r="AB60" s="423">
        <v>0</v>
      </c>
      <c r="AC60" s="423">
        <v>0</v>
      </c>
      <c r="AD60" s="423">
        <v>0</v>
      </c>
      <c r="AE60" s="423">
        <v>0</v>
      </c>
      <c r="AF60" s="423">
        <v>0</v>
      </c>
      <c r="AG60" s="423">
        <v>0</v>
      </c>
      <c r="AH60" s="423">
        <v>0</v>
      </c>
      <c r="AI60" s="423">
        <v>0</v>
      </c>
      <c r="AJ60" s="423">
        <v>0</v>
      </c>
      <c r="AK60" s="423">
        <v>0</v>
      </c>
      <c r="AL60" s="423">
        <v>0</v>
      </c>
      <c r="AM60" s="423">
        <v>0</v>
      </c>
      <c r="AN60" s="423">
        <v>0</v>
      </c>
      <c r="AO60" s="423">
        <v>0</v>
      </c>
      <c r="AP60" s="423">
        <v>0</v>
      </c>
      <c r="AQ60" s="423">
        <v>0</v>
      </c>
      <c r="AR60" s="423">
        <v>0</v>
      </c>
      <c r="AS60" s="423">
        <v>0</v>
      </c>
      <c r="AT60" s="423">
        <v>0</v>
      </c>
      <c r="AU60" s="423">
        <v>0</v>
      </c>
      <c r="AV60" s="423">
        <v>0</v>
      </c>
      <c r="AW60" s="423">
        <v>0</v>
      </c>
      <c r="AX60" s="423">
        <v>0</v>
      </c>
      <c r="AY60" s="423">
        <v>0</v>
      </c>
      <c r="AZ60" s="423">
        <v>0</v>
      </c>
      <c r="BA60" s="25">
        <f t="shared" si="3"/>
        <v>0</v>
      </c>
    </row>
    <row r="61" spans="1:60" ht="42" customHeight="1" x14ac:dyDescent="0.25">
      <c r="A61" s="7"/>
      <c r="B61" s="694" t="s">
        <v>167</v>
      </c>
      <c r="C61" s="695" t="s">
        <v>168</v>
      </c>
      <c r="D61" s="421" t="s">
        <v>93</v>
      </c>
      <c r="E61" s="423">
        <v>0</v>
      </c>
      <c r="F61" s="423">
        <v>0</v>
      </c>
      <c r="G61" s="423">
        <v>0</v>
      </c>
      <c r="H61" s="423">
        <v>0</v>
      </c>
      <c r="I61" s="423">
        <v>0</v>
      </c>
      <c r="J61" s="423">
        <v>0</v>
      </c>
      <c r="K61" s="423">
        <v>0</v>
      </c>
      <c r="L61" s="423">
        <v>0</v>
      </c>
      <c r="M61" s="423">
        <v>0</v>
      </c>
      <c r="N61" s="423">
        <v>0</v>
      </c>
      <c r="O61" s="423">
        <v>0</v>
      </c>
      <c r="P61" s="423">
        <v>0</v>
      </c>
      <c r="Q61" s="423">
        <v>0</v>
      </c>
      <c r="R61" s="423">
        <v>0</v>
      </c>
      <c r="S61" s="423">
        <v>0</v>
      </c>
      <c r="T61" s="423">
        <v>0</v>
      </c>
      <c r="U61" s="423">
        <v>0</v>
      </c>
      <c r="V61" s="423">
        <v>0</v>
      </c>
      <c r="W61" s="423">
        <v>0</v>
      </c>
      <c r="X61" s="423">
        <v>0</v>
      </c>
      <c r="Y61" s="423">
        <v>0</v>
      </c>
      <c r="Z61" s="423">
        <v>0</v>
      </c>
      <c r="AA61" s="423">
        <v>0</v>
      </c>
      <c r="AB61" s="423">
        <v>0</v>
      </c>
      <c r="AC61" s="423">
        <v>0</v>
      </c>
      <c r="AD61" s="423">
        <v>0</v>
      </c>
      <c r="AE61" s="423">
        <v>0</v>
      </c>
      <c r="AF61" s="423">
        <v>0</v>
      </c>
      <c r="AG61" s="423">
        <v>0</v>
      </c>
      <c r="AH61" s="423">
        <v>0</v>
      </c>
      <c r="AI61" s="423">
        <v>0</v>
      </c>
      <c r="AJ61" s="423">
        <v>0</v>
      </c>
      <c r="AK61" s="423">
        <v>0</v>
      </c>
      <c r="AL61" s="423">
        <v>0</v>
      </c>
      <c r="AM61" s="423">
        <v>0</v>
      </c>
      <c r="AN61" s="423">
        <v>0</v>
      </c>
      <c r="AO61" s="423">
        <v>0</v>
      </c>
      <c r="AP61" s="423">
        <v>0</v>
      </c>
      <c r="AQ61" s="423">
        <v>0</v>
      </c>
      <c r="AR61" s="423">
        <v>0</v>
      </c>
      <c r="AS61" s="423">
        <v>0</v>
      </c>
      <c r="AT61" s="423">
        <v>0</v>
      </c>
      <c r="AU61" s="423">
        <v>0</v>
      </c>
      <c r="AV61" s="423">
        <v>0</v>
      </c>
      <c r="AW61" s="423">
        <v>0</v>
      </c>
      <c r="AX61" s="423">
        <v>0</v>
      </c>
      <c r="AY61" s="423">
        <v>0</v>
      </c>
      <c r="AZ61" s="423">
        <v>0</v>
      </c>
      <c r="BA61" s="25">
        <f t="shared" si="3"/>
        <v>0</v>
      </c>
    </row>
    <row r="62" spans="1:60" ht="42" customHeight="1" x14ac:dyDescent="0.25">
      <c r="A62" s="7"/>
      <c r="B62" s="694" t="s">
        <v>169</v>
      </c>
      <c r="C62" s="695" t="s">
        <v>170</v>
      </c>
      <c r="D62" s="421" t="s">
        <v>93</v>
      </c>
      <c r="E62" s="423">
        <v>0</v>
      </c>
      <c r="F62" s="423">
        <v>0</v>
      </c>
      <c r="G62" s="423">
        <v>0</v>
      </c>
      <c r="H62" s="423">
        <v>0</v>
      </c>
      <c r="I62" s="423">
        <v>0</v>
      </c>
      <c r="J62" s="423">
        <v>0</v>
      </c>
      <c r="K62" s="423">
        <v>0</v>
      </c>
      <c r="L62" s="423">
        <v>0</v>
      </c>
      <c r="M62" s="423">
        <v>0</v>
      </c>
      <c r="N62" s="423">
        <v>0</v>
      </c>
      <c r="O62" s="423">
        <v>0</v>
      </c>
      <c r="P62" s="423">
        <v>0</v>
      </c>
      <c r="Q62" s="423">
        <v>0</v>
      </c>
      <c r="R62" s="423">
        <v>0</v>
      </c>
      <c r="S62" s="423">
        <v>0</v>
      </c>
      <c r="T62" s="423">
        <v>0</v>
      </c>
      <c r="U62" s="423">
        <v>0</v>
      </c>
      <c r="V62" s="423">
        <v>0</v>
      </c>
      <c r="W62" s="423">
        <v>0</v>
      </c>
      <c r="X62" s="423">
        <v>0</v>
      </c>
      <c r="Y62" s="423">
        <v>0</v>
      </c>
      <c r="Z62" s="423">
        <v>0</v>
      </c>
      <c r="AA62" s="423">
        <v>0</v>
      </c>
      <c r="AB62" s="423">
        <v>0</v>
      </c>
      <c r="AC62" s="423">
        <v>0</v>
      </c>
      <c r="AD62" s="423">
        <v>0</v>
      </c>
      <c r="AE62" s="423">
        <v>0</v>
      </c>
      <c r="AF62" s="423">
        <v>0</v>
      </c>
      <c r="AG62" s="423">
        <v>0</v>
      </c>
      <c r="AH62" s="423">
        <v>0</v>
      </c>
      <c r="AI62" s="423">
        <v>0</v>
      </c>
      <c r="AJ62" s="423">
        <v>0</v>
      </c>
      <c r="AK62" s="423">
        <v>0</v>
      </c>
      <c r="AL62" s="423">
        <v>0</v>
      </c>
      <c r="AM62" s="423">
        <v>0</v>
      </c>
      <c r="AN62" s="423">
        <v>0</v>
      </c>
      <c r="AO62" s="423">
        <v>0</v>
      </c>
      <c r="AP62" s="423">
        <v>0</v>
      </c>
      <c r="AQ62" s="423">
        <v>0</v>
      </c>
      <c r="AR62" s="423">
        <v>0</v>
      </c>
      <c r="AS62" s="423">
        <v>0</v>
      </c>
      <c r="AT62" s="423">
        <v>0</v>
      </c>
      <c r="AU62" s="423">
        <v>0</v>
      </c>
      <c r="AV62" s="423">
        <v>0</v>
      </c>
      <c r="AW62" s="423">
        <v>0</v>
      </c>
      <c r="AX62" s="423">
        <v>0</v>
      </c>
      <c r="AY62" s="423">
        <v>0</v>
      </c>
      <c r="AZ62" s="423">
        <v>0</v>
      </c>
      <c r="BA62" s="25">
        <f t="shared" si="3"/>
        <v>0</v>
      </c>
    </row>
    <row r="63" spans="1:60" ht="48" customHeight="1" x14ac:dyDescent="0.25">
      <c r="A63" s="7"/>
      <c r="B63" s="394" t="s">
        <v>171</v>
      </c>
      <c r="C63" s="395" t="s">
        <v>172</v>
      </c>
      <c r="D63" s="394" t="s">
        <v>93</v>
      </c>
      <c r="E63" s="458">
        <f>E64+E65</f>
        <v>0</v>
      </c>
      <c r="F63" s="458">
        <f>F64+F65</f>
        <v>0</v>
      </c>
      <c r="G63" s="458">
        <f t="shared" ref="G63:AZ63" si="17">G64+G65</f>
        <v>0</v>
      </c>
      <c r="H63" s="458">
        <f t="shared" si="17"/>
        <v>0</v>
      </c>
      <c r="I63" s="458">
        <f t="shared" si="17"/>
        <v>0</v>
      </c>
      <c r="J63" s="458">
        <f t="shared" si="17"/>
        <v>0</v>
      </c>
      <c r="K63" s="458">
        <f t="shared" si="17"/>
        <v>0</v>
      </c>
      <c r="L63" s="458">
        <f t="shared" si="17"/>
        <v>0</v>
      </c>
      <c r="M63" s="458">
        <f t="shared" si="17"/>
        <v>0</v>
      </c>
      <c r="N63" s="458">
        <f t="shared" si="17"/>
        <v>0</v>
      </c>
      <c r="O63" s="458">
        <f t="shared" si="17"/>
        <v>0</v>
      </c>
      <c r="P63" s="458">
        <f t="shared" si="17"/>
        <v>0</v>
      </c>
      <c r="Q63" s="458">
        <f t="shared" si="17"/>
        <v>0</v>
      </c>
      <c r="R63" s="458">
        <f t="shared" si="17"/>
        <v>0</v>
      </c>
      <c r="S63" s="458">
        <f t="shared" si="17"/>
        <v>0</v>
      </c>
      <c r="T63" s="458">
        <f t="shared" si="17"/>
        <v>0</v>
      </c>
      <c r="U63" s="458">
        <f t="shared" si="17"/>
        <v>0</v>
      </c>
      <c r="V63" s="458">
        <f t="shared" si="17"/>
        <v>0</v>
      </c>
      <c r="W63" s="458">
        <f t="shared" si="17"/>
        <v>0</v>
      </c>
      <c r="X63" s="458">
        <f t="shared" si="17"/>
        <v>0</v>
      </c>
      <c r="Y63" s="458">
        <f t="shared" si="17"/>
        <v>0</v>
      </c>
      <c r="Z63" s="458">
        <f t="shared" si="17"/>
        <v>0</v>
      </c>
      <c r="AA63" s="458">
        <f t="shared" si="17"/>
        <v>0</v>
      </c>
      <c r="AB63" s="458">
        <f t="shared" si="17"/>
        <v>0</v>
      </c>
      <c r="AC63" s="458">
        <f t="shared" si="17"/>
        <v>0</v>
      </c>
      <c r="AD63" s="458">
        <f t="shared" si="17"/>
        <v>0</v>
      </c>
      <c r="AE63" s="458">
        <f t="shared" si="17"/>
        <v>0</v>
      </c>
      <c r="AF63" s="458">
        <f t="shared" si="17"/>
        <v>0</v>
      </c>
      <c r="AG63" s="458">
        <f t="shared" si="17"/>
        <v>0</v>
      </c>
      <c r="AH63" s="458">
        <f t="shared" si="17"/>
        <v>0</v>
      </c>
      <c r="AI63" s="458">
        <f t="shared" si="17"/>
        <v>0</v>
      </c>
      <c r="AJ63" s="458">
        <f t="shared" si="17"/>
        <v>0</v>
      </c>
      <c r="AK63" s="458">
        <f t="shared" si="17"/>
        <v>0</v>
      </c>
      <c r="AL63" s="458">
        <f t="shared" si="17"/>
        <v>0</v>
      </c>
      <c r="AM63" s="458">
        <f t="shared" si="17"/>
        <v>0</v>
      </c>
      <c r="AN63" s="458">
        <f t="shared" si="17"/>
        <v>0</v>
      </c>
      <c r="AO63" s="458">
        <f t="shared" si="17"/>
        <v>0</v>
      </c>
      <c r="AP63" s="458">
        <f t="shared" si="17"/>
        <v>0</v>
      </c>
      <c r="AQ63" s="458">
        <f t="shared" si="17"/>
        <v>0</v>
      </c>
      <c r="AR63" s="458">
        <f t="shared" si="17"/>
        <v>0</v>
      </c>
      <c r="AS63" s="458">
        <f t="shared" si="17"/>
        <v>0</v>
      </c>
      <c r="AT63" s="458">
        <f t="shared" si="17"/>
        <v>0</v>
      </c>
      <c r="AU63" s="458">
        <f t="shared" si="17"/>
        <v>0</v>
      </c>
      <c r="AV63" s="458">
        <f t="shared" si="17"/>
        <v>0</v>
      </c>
      <c r="AW63" s="458">
        <f t="shared" si="17"/>
        <v>0</v>
      </c>
      <c r="AX63" s="458">
        <f t="shared" si="17"/>
        <v>0</v>
      </c>
      <c r="AY63" s="458">
        <f t="shared" si="17"/>
        <v>0</v>
      </c>
      <c r="AZ63" s="458">
        <f t="shared" si="17"/>
        <v>0</v>
      </c>
      <c r="BA63" s="25">
        <f t="shared" si="3"/>
        <v>0</v>
      </c>
    </row>
    <row r="64" spans="1:60" ht="42" customHeight="1" x14ac:dyDescent="0.25">
      <c r="A64" s="7"/>
      <c r="B64" s="421" t="s">
        <v>173</v>
      </c>
      <c r="C64" s="422" t="s">
        <v>174</v>
      </c>
      <c r="D64" s="421" t="s">
        <v>93</v>
      </c>
      <c r="E64" s="423">
        <v>0</v>
      </c>
      <c r="F64" s="423">
        <v>0</v>
      </c>
      <c r="G64" s="423">
        <v>0</v>
      </c>
      <c r="H64" s="423">
        <v>0</v>
      </c>
      <c r="I64" s="423">
        <v>0</v>
      </c>
      <c r="J64" s="423">
        <v>0</v>
      </c>
      <c r="K64" s="423">
        <v>0</v>
      </c>
      <c r="L64" s="423">
        <v>0</v>
      </c>
      <c r="M64" s="423">
        <v>0</v>
      </c>
      <c r="N64" s="423">
        <v>0</v>
      </c>
      <c r="O64" s="423">
        <v>0</v>
      </c>
      <c r="P64" s="423">
        <v>0</v>
      </c>
      <c r="Q64" s="423">
        <v>0</v>
      </c>
      <c r="R64" s="423">
        <v>0</v>
      </c>
      <c r="S64" s="423">
        <v>0</v>
      </c>
      <c r="T64" s="423">
        <v>0</v>
      </c>
      <c r="U64" s="423">
        <v>0</v>
      </c>
      <c r="V64" s="423">
        <v>0</v>
      </c>
      <c r="W64" s="423">
        <v>0</v>
      </c>
      <c r="X64" s="423">
        <v>0</v>
      </c>
      <c r="Y64" s="423">
        <v>0</v>
      </c>
      <c r="Z64" s="423">
        <v>0</v>
      </c>
      <c r="AA64" s="423">
        <v>0</v>
      </c>
      <c r="AB64" s="423">
        <v>0</v>
      </c>
      <c r="AC64" s="423">
        <v>0</v>
      </c>
      <c r="AD64" s="423">
        <v>0</v>
      </c>
      <c r="AE64" s="423">
        <v>0</v>
      </c>
      <c r="AF64" s="423">
        <v>0</v>
      </c>
      <c r="AG64" s="423">
        <v>0</v>
      </c>
      <c r="AH64" s="423">
        <v>0</v>
      </c>
      <c r="AI64" s="423">
        <v>0</v>
      </c>
      <c r="AJ64" s="423">
        <v>0</v>
      </c>
      <c r="AK64" s="423">
        <v>0</v>
      </c>
      <c r="AL64" s="423">
        <v>0</v>
      </c>
      <c r="AM64" s="423">
        <v>0</v>
      </c>
      <c r="AN64" s="423">
        <v>0</v>
      </c>
      <c r="AO64" s="423">
        <v>0</v>
      </c>
      <c r="AP64" s="423">
        <v>0</v>
      </c>
      <c r="AQ64" s="423">
        <v>0</v>
      </c>
      <c r="AR64" s="423">
        <v>0</v>
      </c>
      <c r="AS64" s="423">
        <v>0</v>
      </c>
      <c r="AT64" s="423">
        <v>0</v>
      </c>
      <c r="AU64" s="423">
        <v>0</v>
      </c>
      <c r="AV64" s="423">
        <v>0</v>
      </c>
      <c r="AW64" s="423">
        <v>0</v>
      </c>
      <c r="AX64" s="423">
        <v>0</v>
      </c>
      <c r="AY64" s="423">
        <v>0</v>
      </c>
      <c r="AZ64" s="423">
        <v>0</v>
      </c>
      <c r="BA64" s="25">
        <f t="shared" si="3"/>
        <v>0</v>
      </c>
    </row>
    <row r="65" spans="1:60" ht="42" customHeight="1" x14ac:dyDescent="0.25">
      <c r="A65" s="7"/>
      <c r="B65" s="421" t="s">
        <v>175</v>
      </c>
      <c r="C65" s="422" t="s">
        <v>176</v>
      </c>
      <c r="D65" s="421" t="s">
        <v>93</v>
      </c>
      <c r="E65" s="423">
        <v>0</v>
      </c>
      <c r="F65" s="423">
        <v>0</v>
      </c>
      <c r="G65" s="423">
        <v>0</v>
      </c>
      <c r="H65" s="423">
        <v>0</v>
      </c>
      <c r="I65" s="423">
        <v>0</v>
      </c>
      <c r="J65" s="423">
        <v>0</v>
      </c>
      <c r="K65" s="423">
        <v>0</v>
      </c>
      <c r="L65" s="423">
        <v>0</v>
      </c>
      <c r="M65" s="423">
        <v>0</v>
      </c>
      <c r="N65" s="423">
        <v>0</v>
      </c>
      <c r="O65" s="423">
        <v>0</v>
      </c>
      <c r="P65" s="423">
        <v>0</v>
      </c>
      <c r="Q65" s="423">
        <v>0</v>
      </c>
      <c r="R65" s="423">
        <v>0</v>
      </c>
      <c r="S65" s="423">
        <v>0</v>
      </c>
      <c r="T65" s="423">
        <v>0</v>
      </c>
      <c r="U65" s="423">
        <v>0</v>
      </c>
      <c r="V65" s="423">
        <v>0</v>
      </c>
      <c r="W65" s="423">
        <v>0</v>
      </c>
      <c r="X65" s="423">
        <v>0</v>
      </c>
      <c r="Y65" s="423">
        <v>0</v>
      </c>
      <c r="Z65" s="423">
        <v>0</v>
      </c>
      <c r="AA65" s="423">
        <v>0</v>
      </c>
      <c r="AB65" s="423">
        <v>0</v>
      </c>
      <c r="AC65" s="423">
        <v>0</v>
      </c>
      <c r="AD65" s="423">
        <v>0</v>
      </c>
      <c r="AE65" s="423">
        <v>0</v>
      </c>
      <c r="AF65" s="423">
        <v>0</v>
      </c>
      <c r="AG65" s="423">
        <v>0</v>
      </c>
      <c r="AH65" s="423">
        <v>0</v>
      </c>
      <c r="AI65" s="423">
        <v>0</v>
      </c>
      <c r="AJ65" s="423">
        <v>0</v>
      </c>
      <c r="AK65" s="423">
        <v>0</v>
      </c>
      <c r="AL65" s="423">
        <v>0</v>
      </c>
      <c r="AM65" s="423">
        <v>0</v>
      </c>
      <c r="AN65" s="423">
        <v>0</v>
      </c>
      <c r="AO65" s="423">
        <v>0</v>
      </c>
      <c r="AP65" s="423">
        <v>0</v>
      </c>
      <c r="AQ65" s="423">
        <v>0</v>
      </c>
      <c r="AR65" s="423">
        <v>0</v>
      </c>
      <c r="AS65" s="423">
        <v>0</v>
      </c>
      <c r="AT65" s="423">
        <v>0</v>
      </c>
      <c r="AU65" s="423">
        <v>0</v>
      </c>
      <c r="AV65" s="423">
        <v>0</v>
      </c>
      <c r="AW65" s="423">
        <v>0</v>
      </c>
      <c r="AX65" s="423">
        <v>0</v>
      </c>
      <c r="AY65" s="423">
        <v>0</v>
      </c>
      <c r="AZ65" s="423">
        <v>0</v>
      </c>
      <c r="BA65" s="25">
        <f t="shared" si="3"/>
        <v>0</v>
      </c>
    </row>
    <row r="66" spans="1:60" ht="48" customHeight="1" x14ac:dyDescent="0.25">
      <c r="A66" s="7"/>
      <c r="B66" s="394" t="s">
        <v>177</v>
      </c>
      <c r="C66" s="395" t="s">
        <v>178</v>
      </c>
      <c r="D66" s="688" t="s">
        <v>93</v>
      </c>
      <c r="E66" s="458">
        <f t="shared" ref="E66:AN66" si="18">SUM(E67:E68)</f>
        <v>0</v>
      </c>
      <c r="F66" s="458">
        <f t="shared" si="18"/>
        <v>0</v>
      </c>
      <c r="G66" s="458">
        <f t="shared" si="18"/>
        <v>0</v>
      </c>
      <c r="H66" s="458">
        <f t="shared" si="18"/>
        <v>0</v>
      </c>
      <c r="I66" s="458">
        <f t="shared" si="18"/>
        <v>0</v>
      </c>
      <c r="J66" s="458">
        <f t="shared" si="18"/>
        <v>0</v>
      </c>
      <c r="K66" s="458">
        <f t="shared" si="18"/>
        <v>0</v>
      </c>
      <c r="L66" s="458">
        <f t="shared" si="18"/>
        <v>0</v>
      </c>
      <c r="M66" s="458">
        <f t="shared" si="18"/>
        <v>0</v>
      </c>
      <c r="N66" s="458">
        <f t="shared" si="18"/>
        <v>0</v>
      </c>
      <c r="O66" s="458">
        <f t="shared" si="18"/>
        <v>0</v>
      </c>
      <c r="P66" s="458">
        <f t="shared" si="18"/>
        <v>0</v>
      </c>
      <c r="Q66" s="458">
        <f t="shared" si="18"/>
        <v>0</v>
      </c>
      <c r="R66" s="458">
        <f t="shared" si="18"/>
        <v>0</v>
      </c>
      <c r="S66" s="458">
        <f t="shared" si="18"/>
        <v>0</v>
      </c>
      <c r="T66" s="458">
        <f t="shared" si="18"/>
        <v>0</v>
      </c>
      <c r="U66" s="458">
        <f t="shared" si="18"/>
        <v>0</v>
      </c>
      <c r="V66" s="458">
        <f t="shared" si="18"/>
        <v>0</v>
      </c>
      <c r="W66" s="458">
        <f t="shared" si="18"/>
        <v>0</v>
      </c>
      <c r="X66" s="458">
        <f t="shared" si="18"/>
        <v>0</v>
      </c>
      <c r="Y66" s="458">
        <f t="shared" si="18"/>
        <v>0</v>
      </c>
      <c r="Z66" s="458">
        <f t="shared" si="18"/>
        <v>0</v>
      </c>
      <c r="AA66" s="458">
        <f t="shared" si="18"/>
        <v>0</v>
      </c>
      <c r="AB66" s="458">
        <f t="shared" si="18"/>
        <v>0</v>
      </c>
      <c r="AC66" s="458">
        <f t="shared" si="18"/>
        <v>0</v>
      </c>
      <c r="AD66" s="458">
        <f t="shared" si="18"/>
        <v>0</v>
      </c>
      <c r="AE66" s="458">
        <f t="shared" si="18"/>
        <v>0</v>
      </c>
      <c r="AF66" s="458">
        <f t="shared" si="18"/>
        <v>0</v>
      </c>
      <c r="AG66" s="458">
        <f t="shared" si="18"/>
        <v>0</v>
      </c>
      <c r="AH66" s="458">
        <f t="shared" si="18"/>
        <v>0</v>
      </c>
      <c r="AI66" s="458">
        <f t="shared" si="18"/>
        <v>0</v>
      </c>
      <c r="AJ66" s="458">
        <f t="shared" si="18"/>
        <v>0</v>
      </c>
      <c r="AK66" s="458">
        <f t="shared" si="18"/>
        <v>0</v>
      </c>
      <c r="AL66" s="458">
        <f t="shared" si="18"/>
        <v>0</v>
      </c>
      <c r="AM66" s="458">
        <f t="shared" si="18"/>
        <v>0</v>
      </c>
      <c r="AN66" s="458">
        <f t="shared" si="18"/>
        <v>0</v>
      </c>
      <c r="AO66" s="458">
        <f>SUM(AO67:AO68)</f>
        <v>0</v>
      </c>
      <c r="AP66" s="458">
        <f>SUM(AP67:AP68)</f>
        <v>0</v>
      </c>
      <c r="AQ66" s="458">
        <f t="shared" ref="AQ66:AZ66" si="19">SUM(AQ67:AQ68)</f>
        <v>0</v>
      </c>
      <c r="AR66" s="458">
        <f t="shared" si="19"/>
        <v>0</v>
      </c>
      <c r="AS66" s="458">
        <f t="shared" si="19"/>
        <v>0</v>
      </c>
      <c r="AT66" s="458">
        <f t="shared" si="19"/>
        <v>0</v>
      </c>
      <c r="AU66" s="458">
        <f t="shared" si="19"/>
        <v>0</v>
      </c>
      <c r="AV66" s="458">
        <f t="shared" si="19"/>
        <v>0</v>
      </c>
      <c r="AW66" s="458">
        <f t="shared" si="19"/>
        <v>0</v>
      </c>
      <c r="AX66" s="458">
        <f t="shared" si="19"/>
        <v>0</v>
      </c>
      <c r="AY66" s="458">
        <f t="shared" si="19"/>
        <v>0</v>
      </c>
      <c r="AZ66" s="458">
        <f t="shared" si="19"/>
        <v>0</v>
      </c>
      <c r="BA66" s="25">
        <f t="shared" si="3"/>
        <v>0</v>
      </c>
    </row>
    <row r="67" spans="1:60" ht="42" customHeight="1" x14ac:dyDescent="0.25">
      <c r="A67" s="7"/>
      <c r="B67" s="421" t="s">
        <v>179</v>
      </c>
      <c r="C67" s="422" t="s">
        <v>180</v>
      </c>
      <c r="D67" s="421" t="s">
        <v>93</v>
      </c>
      <c r="E67" s="423">
        <v>0</v>
      </c>
      <c r="F67" s="423">
        <v>0</v>
      </c>
      <c r="G67" s="423">
        <v>0</v>
      </c>
      <c r="H67" s="423">
        <v>0</v>
      </c>
      <c r="I67" s="423">
        <v>0</v>
      </c>
      <c r="J67" s="423">
        <v>0</v>
      </c>
      <c r="K67" s="423">
        <v>0</v>
      </c>
      <c r="L67" s="423">
        <v>0</v>
      </c>
      <c r="M67" s="423">
        <v>0</v>
      </c>
      <c r="N67" s="423">
        <v>0</v>
      </c>
      <c r="O67" s="423">
        <v>0</v>
      </c>
      <c r="P67" s="423">
        <v>0</v>
      </c>
      <c r="Q67" s="423">
        <v>0</v>
      </c>
      <c r="R67" s="423">
        <v>0</v>
      </c>
      <c r="S67" s="423">
        <v>0</v>
      </c>
      <c r="T67" s="423">
        <v>0</v>
      </c>
      <c r="U67" s="423">
        <v>0</v>
      </c>
      <c r="V67" s="423">
        <v>0</v>
      </c>
      <c r="W67" s="423">
        <v>0</v>
      </c>
      <c r="X67" s="423">
        <v>0</v>
      </c>
      <c r="Y67" s="423">
        <v>0</v>
      </c>
      <c r="Z67" s="423">
        <v>0</v>
      </c>
      <c r="AA67" s="423">
        <v>0</v>
      </c>
      <c r="AB67" s="423">
        <v>0</v>
      </c>
      <c r="AC67" s="423">
        <v>0</v>
      </c>
      <c r="AD67" s="423">
        <v>0</v>
      </c>
      <c r="AE67" s="423">
        <v>0</v>
      </c>
      <c r="AF67" s="423">
        <v>0</v>
      </c>
      <c r="AG67" s="423">
        <v>0</v>
      </c>
      <c r="AH67" s="423">
        <v>0</v>
      </c>
      <c r="AI67" s="423">
        <v>0</v>
      </c>
      <c r="AJ67" s="423">
        <v>0</v>
      </c>
      <c r="AK67" s="423">
        <v>0</v>
      </c>
      <c r="AL67" s="423">
        <v>0</v>
      </c>
      <c r="AM67" s="423">
        <v>0</v>
      </c>
      <c r="AN67" s="423">
        <v>0</v>
      </c>
      <c r="AO67" s="423">
        <v>0</v>
      </c>
      <c r="AP67" s="423">
        <v>0</v>
      </c>
      <c r="AQ67" s="423">
        <v>0</v>
      </c>
      <c r="AR67" s="423">
        <v>0</v>
      </c>
      <c r="AS67" s="423">
        <v>0</v>
      </c>
      <c r="AT67" s="423">
        <v>0</v>
      </c>
      <c r="AU67" s="423">
        <v>0</v>
      </c>
      <c r="AV67" s="423">
        <v>0</v>
      </c>
      <c r="AW67" s="423">
        <v>0</v>
      </c>
      <c r="AX67" s="423">
        <v>0</v>
      </c>
      <c r="AY67" s="423">
        <v>0</v>
      </c>
      <c r="AZ67" s="423">
        <v>0</v>
      </c>
      <c r="BA67" s="25">
        <f t="shared" si="3"/>
        <v>0</v>
      </c>
    </row>
    <row r="68" spans="1:60" ht="42" customHeight="1" x14ac:dyDescent="0.25">
      <c r="A68" s="7"/>
      <c r="B68" s="421" t="s">
        <v>181</v>
      </c>
      <c r="C68" s="422" t="s">
        <v>182</v>
      </c>
      <c r="D68" s="421" t="s">
        <v>93</v>
      </c>
      <c r="E68" s="423">
        <v>0</v>
      </c>
      <c r="F68" s="423">
        <v>0</v>
      </c>
      <c r="G68" s="423">
        <v>0</v>
      </c>
      <c r="H68" s="423">
        <v>0</v>
      </c>
      <c r="I68" s="423">
        <v>0</v>
      </c>
      <c r="J68" s="423">
        <v>0</v>
      </c>
      <c r="K68" s="423">
        <v>0</v>
      </c>
      <c r="L68" s="423">
        <v>0</v>
      </c>
      <c r="M68" s="423">
        <v>0</v>
      </c>
      <c r="N68" s="423">
        <v>0</v>
      </c>
      <c r="O68" s="423">
        <v>0</v>
      </c>
      <c r="P68" s="423">
        <v>0</v>
      </c>
      <c r="Q68" s="423">
        <v>0</v>
      </c>
      <c r="R68" s="423">
        <v>0</v>
      </c>
      <c r="S68" s="423">
        <v>0</v>
      </c>
      <c r="T68" s="423">
        <v>0</v>
      </c>
      <c r="U68" s="423">
        <v>0</v>
      </c>
      <c r="V68" s="423">
        <v>0</v>
      </c>
      <c r="W68" s="423">
        <v>0</v>
      </c>
      <c r="X68" s="423">
        <v>0</v>
      </c>
      <c r="Y68" s="423">
        <v>0</v>
      </c>
      <c r="Z68" s="423">
        <v>0</v>
      </c>
      <c r="AA68" s="423">
        <v>0</v>
      </c>
      <c r="AB68" s="423">
        <v>0</v>
      </c>
      <c r="AC68" s="423">
        <v>0</v>
      </c>
      <c r="AD68" s="423">
        <v>0</v>
      </c>
      <c r="AE68" s="423">
        <v>0</v>
      </c>
      <c r="AF68" s="423">
        <v>0</v>
      </c>
      <c r="AG68" s="423">
        <v>0</v>
      </c>
      <c r="AH68" s="423">
        <v>0</v>
      </c>
      <c r="AI68" s="423">
        <v>0</v>
      </c>
      <c r="AJ68" s="423">
        <v>0</v>
      </c>
      <c r="AK68" s="423">
        <v>0</v>
      </c>
      <c r="AL68" s="423">
        <v>0</v>
      </c>
      <c r="AM68" s="423">
        <v>0</v>
      </c>
      <c r="AN68" s="423">
        <v>0</v>
      </c>
      <c r="AO68" s="423">
        <v>0</v>
      </c>
      <c r="AP68" s="423">
        <v>0</v>
      </c>
      <c r="AQ68" s="423">
        <v>0</v>
      </c>
      <c r="AR68" s="423">
        <v>0</v>
      </c>
      <c r="AS68" s="423">
        <v>0</v>
      </c>
      <c r="AT68" s="423">
        <v>0</v>
      </c>
      <c r="AU68" s="423">
        <v>0</v>
      </c>
      <c r="AV68" s="423">
        <v>0</v>
      </c>
      <c r="AW68" s="423">
        <v>0</v>
      </c>
      <c r="AX68" s="423">
        <v>0</v>
      </c>
      <c r="AY68" s="423">
        <v>0</v>
      </c>
      <c r="AZ68" s="423">
        <v>0</v>
      </c>
      <c r="BA68" s="25">
        <f t="shared" si="3"/>
        <v>0</v>
      </c>
    </row>
    <row r="69" spans="1:60" ht="48" customHeight="1" x14ac:dyDescent="0.25">
      <c r="A69" s="7"/>
      <c r="B69" s="394" t="s">
        <v>183</v>
      </c>
      <c r="C69" s="395" t="s">
        <v>184</v>
      </c>
      <c r="D69" s="394" t="s">
        <v>93</v>
      </c>
      <c r="E69" s="396">
        <f>SUBTOTAL(9,E70:E71)</f>
        <v>0.4</v>
      </c>
      <c r="F69" s="396">
        <f t="shared" ref="F69:AZ69" si="20">SUBTOTAL(9,F70:F71)</f>
        <v>0.4</v>
      </c>
      <c r="G69" s="396">
        <f t="shared" si="20"/>
        <v>0</v>
      </c>
      <c r="H69" s="396">
        <f t="shared" si="20"/>
        <v>0</v>
      </c>
      <c r="I69" s="396">
        <f t="shared" si="20"/>
        <v>1</v>
      </c>
      <c r="J69" s="396">
        <f t="shared" si="20"/>
        <v>1</v>
      </c>
      <c r="K69" s="396">
        <f t="shared" si="20"/>
        <v>0</v>
      </c>
      <c r="L69" s="396">
        <f t="shared" si="20"/>
        <v>0</v>
      </c>
      <c r="M69" s="396">
        <f t="shared" si="20"/>
        <v>0</v>
      </c>
      <c r="N69" s="396">
        <f t="shared" si="20"/>
        <v>0</v>
      </c>
      <c r="O69" s="396">
        <f t="shared" si="20"/>
        <v>0</v>
      </c>
      <c r="P69" s="396">
        <f t="shared" si="20"/>
        <v>0</v>
      </c>
      <c r="Q69" s="396">
        <f t="shared" si="20"/>
        <v>0</v>
      </c>
      <c r="R69" s="396">
        <f t="shared" si="20"/>
        <v>0</v>
      </c>
      <c r="S69" s="396">
        <f t="shared" si="20"/>
        <v>0</v>
      </c>
      <c r="T69" s="396">
        <f t="shared" si="20"/>
        <v>0</v>
      </c>
      <c r="U69" s="396">
        <f t="shared" si="20"/>
        <v>0</v>
      </c>
      <c r="V69" s="396">
        <f t="shared" si="20"/>
        <v>0</v>
      </c>
      <c r="W69" s="396">
        <f t="shared" si="20"/>
        <v>0.60499999999999998</v>
      </c>
      <c r="X69" s="396">
        <f t="shared" si="20"/>
        <v>0.60499999999999998</v>
      </c>
      <c r="Y69" s="396">
        <f t="shared" si="20"/>
        <v>0</v>
      </c>
      <c r="Z69" s="396">
        <f t="shared" si="20"/>
        <v>0</v>
      </c>
      <c r="AA69" s="396">
        <f t="shared" si="20"/>
        <v>0</v>
      </c>
      <c r="AB69" s="396">
        <f t="shared" si="20"/>
        <v>0</v>
      </c>
      <c r="AC69" s="396">
        <f t="shared" si="20"/>
        <v>0</v>
      </c>
      <c r="AD69" s="396">
        <f t="shared" si="20"/>
        <v>0</v>
      </c>
      <c r="AE69" s="396">
        <f t="shared" si="20"/>
        <v>0</v>
      </c>
      <c r="AF69" s="396">
        <f t="shared" si="20"/>
        <v>0</v>
      </c>
      <c r="AG69" s="396">
        <f t="shared" si="20"/>
        <v>0</v>
      </c>
      <c r="AH69" s="396">
        <f t="shared" si="20"/>
        <v>0</v>
      </c>
      <c r="AI69" s="396">
        <f t="shared" si="20"/>
        <v>0</v>
      </c>
      <c r="AJ69" s="396">
        <f t="shared" si="20"/>
        <v>0</v>
      </c>
      <c r="AK69" s="396">
        <f t="shared" si="20"/>
        <v>0</v>
      </c>
      <c r="AL69" s="396">
        <f t="shared" si="20"/>
        <v>0</v>
      </c>
      <c r="AM69" s="396">
        <f t="shared" si="20"/>
        <v>0</v>
      </c>
      <c r="AN69" s="396">
        <f t="shared" si="20"/>
        <v>0</v>
      </c>
      <c r="AO69" s="396">
        <f t="shared" si="20"/>
        <v>0</v>
      </c>
      <c r="AP69" s="396">
        <f t="shared" si="20"/>
        <v>0</v>
      </c>
      <c r="AQ69" s="396">
        <f t="shared" si="20"/>
        <v>0</v>
      </c>
      <c r="AR69" s="396">
        <f t="shared" si="20"/>
        <v>0</v>
      </c>
      <c r="AS69" s="396">
        <f t="shared" si="20"/>
        <v>0</v>
      </c>
      <c r="AT69" s="396">
        <f t="shared" si="20"/>
        <v>0</v>
      </c>
      <c r="AU69" s="396">
        <f t="shared" si="20"/>
        <v>0</v>
      </c>
      <c r="AV69" s="396">
        <f t="shared" si="20"/>
        <v>0</v>
      </c>
      <c r="AW69" s="396">
        <f>SUBTOTAL(9,AW70:AW72)</f>
        <v>26.423999999999999</v>
      </c>
      <c r="AX69" s="396">
        <f>SUBTOTAL(9,AX70:AX72)</f>
        <v>20.565999999999999</v>
      </c>
      <c r="AY69" s="396">
        <f t="shared" si="20"/>
        <v>0</v>
      </c>
      <c r="AZ69" s="396">
        <f t="shared" si="20"/>
        <v>0</v>
      </c>
      <c r="BA69" s="25">
        <f t="shared" si="3"/>
        <v>20.565999999999999</v>
      </c>
    </row>
    <row r="70" spans="1:60" s="384" customFormat="1" ht="33" customHeight="1" x14ac:dyDescent="0.25">
      <c r="A70" s="7"/>
      <c r="B70" s="76" t="s">
        <v>183</v>
      </c>
      <c r="C70" s="406" t="s">
        <v>749</v>
      </c>
      <c r="D70" s="76" t="s">
        <v>806</v>
      </c>
      <c r="E70" s="385"/>
      <c r="F70" s="385"/>
      <c r="G70" s="385"/>
      <c r="H70" s="385"/>
      <c r="I70" s="385"/>
      <c r="J70" s="385"/>
      <c r="K70" s="385"/>
      <c r="L70" s="385"/>
      <c r="M70" s="385"/>
      <c r="N70" s="385"/>
      <c r="O70" s="385"/>
      <c r="P70" s="385"/>
      <c r="Q70" s="385"/>
      <c r="R70" s="385"/>
      <c r="S70" s="385"/>
      <c r="T70" s="385"/>
      <c r="U70" s="385"/>
      <c r="V70" s="385"/>
      <c r="W70" s="77">
        <v>0.60499999999999998</v>
      </c>
      <c r="X70" s="77">
        <v>0.60499999999999998</v>
      </c>
      <c r="Y70" s="385"/>
      <c r="Z70" s="385"/>
      <c r="AA70" s="385"/>
      <c r="AB70" s="385"/>
      <c r="AC70" s="385"/>
      <c r="AD70" s="385"/>
      <c r="AE70" s="385"/>
      <c r="AF70" s="385"/>
      <c r="AG70" s="385"/>
      <c r="AH70" s="385"/>
      <c r="AI70" s="385"/>
      <c r="AJ70" s="385"/>
      <c r="AK70" s="385"/>
      <c r="AL70" s="385"/>
      <c r="AM70" s="385"/>
      <c r="AN70" s="385"/>
      <c r="AO70" s="385"/>
      <c r="AP70" s="385"/>
      <c r="AQ70" s="385"/>
      <c r="AR70" s="385"/>
      <c r="AS70" s="385"/>
      <c r="AT70" s="385"/>
      <c r="AU70" s="385"/>
      <c r="AV70" s="385"/>
      <c r="AW70" s="77">
        <v>5.008</v>
      </c>
      <c r="AX70" s="77">
        <f>'С № 2'!Y85</f>
        <v>3.391</v>
      </c>
      <c r="AY70" s="385"/>
      <c r="AZ70" s="385"/>
      <c r="BA70" s="25"/>
      <c r="BB70" s="4"/>
      <c r="BC70" s="4"/>
      <c r="BD70" s="4"/>
      <c r="BE70" s="4"/>
      <c r="BF70" s="4"/>
      <c r="BG70" s="4"/>
      <c r="BH70" s="4"/>
    </row>
    <row r="71" spans="1:60" s="384" customFormat="1" ht="33" customHeight="1" x14ac:dyDescent="0.25">
      <c r="A71" s="7"/>
      <c r="B71" s="76" t="s">
        <v>183</v>
      </c>
      <c r="C71" s="399" t="s">
        <v>805</v>
      </c>
      <c r="D71" s="76" t="s">
        <v>838</v>
      </c>
      <c r="E71" s="77">
        <v>0.4</v>
      </c>
      <c r="F71" s="77">
        <v>0.4</v>
      </c>
      <c r="G71" s="385"/>
      <c r="H71" s="385"/>
      <c r="I71" s="77">
        <v>1</v>
      </c>
      <c r="J71" s="77">
        <v>1</v>
      </c>
      <c r="K71" s="385"/>
      <c r="L71" s="385"/>
      <c r="M71" s="385"/>
      <c r="N71" s="385"/>
      <c r="O71" s="385"/>
      <c r="P71" s="385"/>
      <c r="Q71" s="385"/>
      <c r="R71" s="385"/>
      <c r="S71" s="385"/>
      <c r="T71" s="385"/>
      <c r="U71" s="385"/>
      <c r="V71" s="385"/>
      <c r="W71" s="385"/>
      <c r="X71" s="77"/>
      <c r="Y71" s="385"/>
      <c r="Z71" s="385"/>
      <c r="AA71" s="385"/>
      <c r="AB71" s="385"/>
      <c r="AC71" s="385"/>
      <c r="AD71" s="385"/>
      <c r="AE71" s="385"/>
      <c r="AF71" s="385"/>
      <c r="AG71" s="385"/>
      <c r="AH71" s="385"/>
      <c r="AI71" s="385"/>
      <c r="AJ71" s="385"/>
      <c r="AK71" s="385"/>
      <c r="AL71" s="385"/>
      <c r="AM71" s="385"/>
      <c r="AN71" s="385"/>
      <c r="AO71" s="385"/>
      <c r="AP71" s="385"/>
      <c r="AQ71" s="385"/>
      <c r="AR71" s="385"/>
      <c r="AS71" s="385"/>
      <c r="AT71" s="385"/>
      <c r="AU71" s="385"/>
      <c r="AV71" s="385"/>
      <c r="AW71" s="77">
        <v>8.8759999999999994</v>
      </c>
      <c r="AX71" s="77">
        <v>7.8339999999999996</v>
      </c>
      <c r="AY71" s="385"/>
      <c r="AZ71" s="385"/>
      <c r="BA71" s="25"/>
      <c r="BB71" s="4"/>
      <c r="BC71" s="4"/>
      <c r="BD71" s="4"/>
      <c r="BE71" s="4"/>
      <c r="BF71" s="4"/>
      <c r="BG71" s="4"/>
      <c r="BH71" s="4"/>
    </row>
    <row r="72" spans="1:60" s="460" customFormat="1" ht="33" customHeight="1" x14ac:dyDescent="0.25">
      <c r="A72" s="7"/>
      <c r="B72" s="76" t="s">
        <v>183</v>
      </c>
      <c r="C72" s="399" t="s">
        <v>732</v>
      </c>
      <c r="D72" s="76" t="s">
        <v>726</v>
      </c>
      <c r="E72" s="385"/>
      <c r="F72" s="385"/>
      <c r="G72" s="385"/>
      <c r="H72" s="385"/>
      <c r="I72" s="385"/>
      <c r="J72" s="385"/>
      <c r="K72" s="385"/>
      <c r="L72" s="385"/>
      <c r="M72" s="385"/>
      <c r="N72" s="385"/>
      <c r="O72" s="385"/>
      <c r="P72" s="385"/>
      <c r="Q72" s="385"/>
      <c r="R72" s="385"/>
      <c r="S72" s="385"/>
      <c r="T72" s="385"/>
      <c r="U72" s="77">
        <v>0.25</v>
      </c>
      <c r="V72" s="77">
        <v>0.25</v>
      </c>
      <c r="W72" s="77">
        <v>1.1000000000000001</v>
      </c>
      <c r="X72" s="77">
        <v>1.1000000000000001</v>
      </c>
      <c r="Y72" s="385"/>
      <c r="Z72" s="385"/>
      <c r="AA72" s="385"/>
      <c r="AB72" s="385"/>
      <c r="AC72" s="385"/>
      <c r="AD72" s="385"/>
      <c r="AE72" s="385"/>
      <c r="AF72" s="385"/>
      <c r="AG72" s="385"/>
      <c r="AH72" s="385"/>
      <c r="AI72" s="385"/>
      <c r="AJ72" s="385"/>
      <c r="AK72" s="385"/>
      <c r="AL72" s="385"/>
      <c r="AM72" s="385"/>
      <c r="AN72" s="385"/>
      <c r="AO72" s="385"/>
      <c r="AP72" s="385"/>
      <c r="AQ72" s="385"/>
      <c r="AR72" s="385"/>
      <c r="AS72" s="385"/>
      <c r="AT72" s="385"/>
      <c r="AU72" s="385"/>
      <c r="AV72" s="385"/>
      <c r="AW72" s="77">
        <v>12.54</v>
      </c>
      <c r="AX72" s="77">
        <v>9.3409999999999993</v>
      </c>
      <c r="AY72" s="385"/>
      <c r="AZ72" s="385"/>
      <c r="BA72" s="25"/>
      <c r="BB72" s="4"/>
      <c r="BC72" s="4"/>
      <c r="BD72" s="4"/>
      <c r="BE72" s="4"/>
      <c r="BF72" s="4"/>
      <c r="BG72" s="4"/>
      <c r="BH72" s="4"/>
    </row>
    <row r="73" spans="1:60" ht="48" customHeight="1" x14ac:dyDescent="0.25">
      <c r="A73" s="7"/>
      <c r="B73" s="394" t="s">
        <v>185</v>
      </c>
      <c r="C73" s="395" t="s">
        <v>186</v>
      </c>
      <c r="D73" s="394" t="s">
        <v>93</v>
      </c>
      <c r="E73" s="396">
        <v>0</v>
      </c>
      <c r="F73" s="396">
        <v>0</v>
      </c>
      <c r="G73" s="396">
        <v>0</v>
      </c>
      <c r="H73" s="396">
        <v>0</v>
      </c>
      <c r="I73" s="396">
        <v>0</v>
      </c>
      <c r="J73" s="396">
        <v>0</v>
      </c>
      <c r="K73" s="396">
        <v>0</v>
      </c>
      <c r="L73" s="396">
        <v>0</v>
      </c>
      <c r="M73" s="396">
        <v>0</v>
      </c>
      <c r="N73" s="396">
        <v>0</v>
      </c>
      <c r="O73" s="396">
        <v>0</v>
      </c>
      <c r="P73" s="396">
        <v>0</v>
      </c>
      <c r="Q73" s="396">
        <v>0</v>
      </c>
      <c r="R73" s="396">
        <v>0</v>
      </c>
      <c r="S73" s="396">
        <v>0</v>
      </c>
      <c r="T73" s="396">
        <v>0</v>
      </c>
      <c r="U73" s="396">
        <v>0</v>
      </c>
      <c r="V73" s="396">
        <v>0</v>
      </c>
      <c r="W73" s="396">
        <v>0</v>
      </c>
      <c r="X73" s="396">
        <v>0</v>
      </c>
      <c r="Y73" s="396">
        <v>0</v>
      </c>
      <c r="Z73" s="396">
        <v>0</v>
      </c>
      <c r="AA73" s="396">
        <v>0</v>
      </c>
      <c r="AB73" s="396">
        <v>0</v>
      </c>
      <c r="AC73" s="396">
        <v>0</v>
      </c>
      <c r="AD73" s="396">
        <v>0</v>
      </c>
      <c r="AE73" s="396">
        <v>0</v>
      </c>
      <c r="AF73" s="396">
        <v>0</v>
      </c>
      <c r="AG73" s="396">
        <v>0</v>
      </c>
      <c r="AH73" s="396">
        <v>0</v>
      </c>
      <c r="AI73" s="396">
        <v>0</v>
      </c>
      <c r="AJ73" s="396">
        <v>0</v>
      </c>
      <c r="AK73" s="396">
        <v>0</v>
      </c>
      <c r="AL73" s="396">
        <v>0</v>
      </c>
      <c r="AM73" s="396">
        <v>0</v>
      </c>
      <c r="AN73" s="396">
        <v>0</v>
      </c>
      <c r="AO73" s="396">
        <v>0</v>
      </c>
      <c r="AP73" s="396">
        <v>0</v>
      </c>
      <c r="AQ73" s="396">
        <v>0</v>
      </c>
      <c r="AR73" s="396">
        <v>0</v>
      </c>
      <c r="AS73" s="396">
        <v>0</v>
      </c>
      <c r="AT73" s="396">
        <v>0</v>
      </c>
      <c r="AU73" s="396">
        <v>0</v>
      </c>
      <c r="AV73" s="396">
        <v>0</v>
      </c>
      <c r="AW73" s="396">
        <v>0</v>
      </c>
      <c r="AX73" s="396">
        <v>0</v>
      </c>
      <c r="AY73" s="396">
        <v>0</v>
      </c>
      <c r="AZ73" s="396">
        <v>0</v>
      </c>
      <c r="BA73" s="25">
        <f t="shared" si="3"/>
        <v>0</v>
      </c>
    </row>
    <row r="74" spans="1:60" ht="48" customHeight="1" x14ac:dyDescent="0.25">
      <c r="A74" s="7"/>
      <c r="B74" s="394" t="s">
        <v>187</v>
      </c>
      <c r="C74" s="395" t="s">
        <v>188</v>
      </c>
      <c r="D74" s="394" t="s">
        <v>93</v>
      </c>
      <c r="E74" s="405">
        <f t="shared" ref="E74:AV74" si="21">SUM(E76:E76)</f>
        <v>0</v>
      </c>
      <c r="F74" s="405">
        <f t="shared" si="21"/>
        <v>0</v>
      </c>
      <c r="G74" s="405">
        <f t="shared" si="21"/>
        <v>0</v>
      </c>
      <c r="H74" s="405">
        <f t="shared" si="21"/>
        <v>0</v>
      </c>
      <c r="I74" s="405">
        <f t="shared" si="21"/>
        <v>0</v>
      </c>
      <c r="J74" s="405">
        <f t="shared" si="21"/>
        <v>0</v>
      </c>
      <c r="K74" s="405">
        <f t="shared" si="21"/>
        <v>0</v>
      </c>
      <c r="L74" s="405">
        <f t="shared" si="21"/>
        <v>0</v>
      </c>
      <c r="M74" s="405">
        <f t="shared" si="21"/>
        <v>0</v>
      </c>
      <c r="N74" s="405">
        <f t="shared" si="21"/>
        <v>0</v>
      </c>
      <c r="O74" s="405">
        <f t="shared" si="21"/>
        <v>0</v>
      </c>
      <c r="P74" s="405">
        <f t="shared" si="21"/>
        <v>0</v>
      </c>
      <c r="Q74" s="405">
        <f t="shared" si="21"/>
        <v>0</v>
      </c>
      <c r="R74" s="405">
        <f t="shared" si="21"/>
        <v>0</v>
      </c>
      <c r="S74" s="405">
        <f t="shared" si="21"/>
        <v>0</v>
      </c>
      <c r="T74" s="405">
        <f t="shared" si="21"/>
        <v>0</v>
      </c>
      <c r="U74" s="405">
        <f t="shared" si="21"/>
        <v>0</v>
      </c>
      <c r="V74" s="405">
        <f t="shared" si="21"/>
        <v>0</v>
      </c>
      <c r="W74" s="405">
        <f t="shared" si="21"/>
        <v>0</v>
      </c>
      <c r="X74" s="405">
        <f t="shared" si="21"/>
        <v>0</v>
      </c>
      <c r="Y74" s="405">
        <f t="shared" si="21"/>
        <v>0</v>
      </c>
      <c r="Z74" s="405">
        <f t="shared" si="21"/>
        <v>0</v>
      </c>
      <c r="AA74" s="405">
        <f t="shared" si="21"/>
        <v>0</v>
      </c>
      <c r="AB74" s="405">
        <f t="shared" si="21"/>
        <v>0</v>
      </c>
      <c r="AC74" s="405">
        <f t="shared" si="21"/>
        <v>0</v>
      </c>
      <c r="AD74" s="405">
        <f t="shared" si="21"/>
        <v>0</v>
      </c>
      <c r="AE74" s="405">
        <f t="shared" si="21"/>
        <v>0</v>
      </c>
      <c r="AF74" s="405">
        <f t="shared" si="21"/>
        <v>0</v>
      </c>
      <c r="AG74" s="405">
        <f t="shared" si="21"/>
        <v>0</v>
      </c>
      <c r="AH74" s="405">
        <f t="shared" si="21"/>
        <v>0</v>
      </c>
      <c r="AI74" s="405">
        <f t="shared" si="21"/>
        <v>0</v>
      </c>
      <c r="AJ74" s="405">
        <f t="shared" si="21"/>
        <v>0</v>
      </c>
      <c r="AK74" s="405">
        <f t="shared" si="21"/>
        <v>0</v>
      </c>
      <c r="AL74" s="405">
        <f t="shared" si="21"/>
        <v>0</v>
      </c>
      <c r="AM74" s="405">
        <f t="shared" si="21"/>
        <v>0</v>
      </c>
      <c r="AN74" s="405">
        <f t="shared" si="21"/>
        <v>0</v>
      </c>
      <c r="AO74" s="405">
        <f t="shared" si="21"/>
        <v>0</v>
      </c>
      <c r="AP74" s="405">
        <f t="shared" si="21"/>
        <v>0</v>
      </c>
      <c r="AQ74" s="405">
        <f t="shared" si="21"/>
        <v>0</v>
      </c>
      <c r="AR74" s="405">
        <f t="shared" si="21"/>
        <v>0</v>
      </c>
      <c r="AS74" s="405">
        <f t="shared" si="21"/>
        <v>0</v>
      </c>
      <c r="AT74" s="405">
        <f t="shared" si="21"/>
        <v>0</v>
      </c>
      <c r="AU74" s="405">
        <f t="shared" si="21"/>
        <v>0</v>
      </c>
      <c r="AV74" s="405">
        <f t="shared" si="21"/>
        <v>0</v>
      </c>
      <c r="AW74" s="405">
        <f>SUM(AW75:AW76)</f>
        <v>0.3</v>
      </c>
      <c r="AX74" s="405">
        <f>SUM(AX75:AX76)</f>
        <v>0.3</v>
      </c>
      <c r="AY74" s="405">
        <f>SUM(AY76:AY76)</f>
        <v>0</v>
      </c>
      <c r="AZ74" s="405">
        <f>SUM(AZ76:AZ76)</f>
        <v>0</v>
      </c>
      <c r="BA74" s="25">
        <f t="shared" si="3"/>
        <v>0.3</v>
      </c>
    </row>
    <row r="75" spans="1:60" s="384" customFormat="1" ht="33" customHeight="1" x14ac:dyDescent="0.25">
      <c r="A75" s="7"/>
      <c r="B75" s="76" t="s">
        <v>187</v>
      </c>
      <c r="C75" s="399" t="s">
        <v>713</v>
      </c>
      <c r="D75" s="76" t="s">
        <v>753</v>
      </c>
      <c r="E75" s="402"/>
      <c r="F75" s="402"/>
      <c r="G75" s="402"/>
      <c r="H75" s="402"/>
      <c r="I75" s="402"/>
      <c r="J75" s="402"/>
      <c r="K75" s="402"/>
      <c r="L75" s="402"/>
      <c r="M75" s="402"/>
      <c r="N75" s="402"/>
      <c r="O75" s="402"/>
      <c r="P75" s="402"/>
      <c r="Q75" s="402"/>
      <c r="R75" s="402"/>
      <c r="S75" s="402"/>
      <c r="T75" s="402"/>
      <c r="U75" s="402"/>
      <c r="V75" s="402"/>
      <c r="W75" s="402"/>
      <c r="X75" s="402"/>
      <c r="Y75" s="402"/>
      <c r="Z75" s="402"/>
      <c r="AA75" s="402"/>
      <c r="AB75" s="402"/>
      <c r="AC75" s="402"/>
      <c r="AD75" s="402"/>
      <c r="AE75" s="402"/>
      <c r="AF75" s="402"/>
      <c r="AG75" s="402"/>
      <c r="AH75" s="402"/>
      <c r="AI75" s="402"/>
      <c r="AJ75" s="402"/>
      <c r="AK75" s="402"/>
      <c r="AL75" s="402"/>
      <c r="AM75" s="402"/>
      <c r="AN75" s="402"/>
      <c r="AO75" s="402"/>
      <c r="AP75" s="402"/>
      <c r="AQ75" s="402"/>
      <c r="AR75" s="402"/>
      <c r="AS75" s="402"/>
      <c r="AT75" s="402"/>
      <c r="AU75" s="402"/>
      <c r="AV75" s="402"/>
      <c r="AW75" s="402">
        <v>0.15</v>
      </c>
      <c r="AX75" s="402">
        <v>0.15</v>
      </c>
      <c r="AY75" s="402"/>
      <c r="AZ75" s="402"/>
      <c r="BA75" s="25"/>
      <c r="BB75" s="4"/>
      <c r="BC75" s="4"/>
      <c r="BD75" s="4"/>
      <c r="BE75" s="4"/>
      <c r="BF75" s="4"/>
      <c r="BG75" s="4"/>
      <c r="BH75" s="4"/>
    </row>
    <row r="76" spans="1:60" ht="33" customHeight="1" x14ac:dyDescent="0.25">
      <c r="A76" s="7"/>
      <c r="B76" s="76" t="s">
        <v>187</v>
      </c>
      <c r="C76" s="404" t="s">
        <v>714</v>
      </c>
      <c r="D76" s="380" t="s">
        <v>837</v>
      </c>
      <c r="E76" s="403">
        <v>0</v>
      </c>
      <c r="F76" s="403">
        <v>0</v>
      </c>
      <c r="G76" s="403">
        <v>0</v>
      </c>
      <c r="H76" s="403">
        <v>0</v>
      </c>
      <c r="I76" s="403">
        <v>0</v>
      </c>
      <c r="J76" s="403">
        <v>0</v>
      </c>
      <c r="K76" s="403">
        <v>0</v>
      </c>
      <c r="L76" s="403">
        <v>0</v>
      </c>
      <c r="M76" s="403">
        <v>0</v>
      </c>
      <c r="N76" s="403">
        <v>0</v>
      </c>
      <c r="O76" s="403">
        <v>0</v>
      </c>
      <c r="P76" s="403">
        <v>0</v>
      </c>
      <c r="Q76" s="403">
        <v>0</v>
      </c>
      <c r="R76" s="403">
        <v>0</v>
      </c>
      <c r="S76" s="403">
        <v>0</v>
      </c>
      <c r="T76" s="403">
        <v>0</v>
      </c>
      <c r="U76" s="403">
        <v>0</v>
      </c>
      <c r="V76" s="403">
        <v>0</v>
      </c>
      <c r="W76" s="403">
        <v>0</v>
      </c>
      <c r="X76" s="403">
        <v>0</v>
      </c>
      <c r="Y76" s="403">
        <v>0</v>
      </c>
      <c r="Z76" s="403">
        <v>0</v>
      </c>
      <c r="AA76" s="403">
        <v>0</v>
      </c>
      <c r="AB76" s="403">
        <v>0</v>
      </c>
      <c r="AC76" s="403">
        <v>0</v>
      </c>
      <c r="AD76" s="403">
        <v>0</v>
      </c>
      <c r="AE76" s="403">
        <v>0</v>
      </c>
      <c r="AF76" s="403">
        <v>0</v>
      </c>
      <c r="AG76" s="403">
        <v>0</v>
      </c>
      <c r="AH76" s="403">
        <v>0</v>
      </c>
      <c r="AI76" s="403">
        <v>0</v>
      </c>
      <c r="AJ76" s="403">
        <v>0</v>
      </c>
      <c r="AK76" s="403">
        <v>0</v>
      </c>
      <c r="AL76" s="403">
        <v>0</v>
      </c>
      <c r="AM76" s="403">
        <v>0</v>
      </c>
      <c r="AN76" s="403">
        <v>0</v>
      </c>
      <c r="AO76" s="403">
        <v>0</v>
      </c>
      <c r="AP76" s="403">
        <v>0</v>
      </c>
      <c r="AQ76" s="403">
        <v>0</v>
      </c>
      <c r="AR76" s="403">
        <v>0</v>
      </c>
      <c r="AS76" s="403">
        <v>0</v>
      </c>
      <c r="AT76" s="403">
        <v>0</v>
      </c>
      <c r="AU76" s="403">
        <v>0</v>
      </c>
      <c r="AV76" s="403">
        <v>0</v>
      </c>
      <c r="AW76" s="403">
        <v>0.15</v>
      </c>
      <c r="AX76" s="403">
        <v>0.15</v>
      </c>
      <c r="AY76" s="403">
        <v>0</v>
      </c>
      <c r="AZ76" s="403">
        <v>0</v>
      </c>
      <c r="BA76" s="25">
        <f t="shared" si="3"/>
        <v>0.15</v>
      </c>
    </row>
    <row r="77" spans="1:60" x14ac:dyDescent="0.2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8"/>
    </row>
    <row r="78" spans="1:60" x14ac:dyDescent="0.25">
      <c r="AW78" s="7"/>
      <c r="AX78" s="7"/>
    </row>
    <row r="79" spans="1:60" x14ac:dyDescent="0.25">
      <c r="AW79" s="7"/>
      <c r="AX79" s="7"/>
    </row>
    <row r="80" spans="1:60" x14ac:dyDescent="0.25">
      <c r="AW80" s="7"/>
      <c r="AX80" s="7"/>
    </row>
  </sheetData>
  <sheetProtection formatCells="0" formatColumns="0" formatRows="0" insertColumns="0" insertRows="0" insertHyperlinks="0" deleteColumns="0" deleteRows="0" sort="0" autoFilter="0" pivotTables="0"/>
  <autoFilter ref="A19:CL80" xr:uid="{00000000-0009-0000-0000-000002000000}"/>
  <mergeCells count="44">
    <mergeCell ref="B9:AY9"/>
    <mergeCell ref="B4:AY4"/>
    <mergeCell ref="B5:AY5"/>
    <mergeCell ref="B6:AY6"/>
    <mergeCell ref="B7:AY7"/>
    <mergeCell ref="B8:AY8"/>
    <mergeCell ref="O17:P17"/>
    <mergeCell ref="B10:AY10"/>
    <mergeCell ref="B12:AY12"/>
    <mergeCell ref="B13:AY13"/>
    <mergeCell ref="B15:B18"/>
    <mergeCell ref="C15:C18"/>
    <mergeCell ref="D15:D18"/>
    <mergeCell ref="E15:AZ15"/>
    <mergeCell ref="E16:T16"/>
    <mergeCell ref="U16:AD16"/>
    <mergeCell ref="AE16:AJ16"/>
    <mergeCell ref="E17:F17"/>
    <mergeCell ref="G17:H17"/>
    <mergeCell ref="I17:J17"/>
    <mergeCell ref="K17:L17"/>
    <mergeCell ref="M17:N17"/>
    <mergeCell ref="AK16:AN16"/>
    <mergeCell ref="AO16:AT16"/>
    <mergeCell ref="AU16:AX16"/>
    <mergeCell ref="AY16:AZ16"/>
    <mergeCell ref="AY17:AZ17"/>
    <mergeCell ref="AK17:AL17"/>
    <mergeCell ref="AM17:AN17"/>
    <mergeCell ref="AO17:AP17"/>
    <mergeCell ref="AQ17:AR17"/>
    <mergeCell ref="AS17:AT17"/>
    <mergeCell ref="AU17:AV17"/>
    <mergeCell ref="AW17:AX17"/>
    <mergeCell ref="Q17:R17"/>
    <mergeCell ref="S17:T17"/>
    <mergeCell ref="U17:V17"/>
    <mergeCell ref="W17:X17"/>
    <mergeCell ref="Y17:Z17"/>
    <mergeCell ref="AA17:AB17"/>
    <mergeCell ref="AC17:AD17"/>
    <mergeCell ref="AE17:AF17"/>
    <mergeCell ref="AG17:AH17"/>
    <mergeCell ref="AI17:AJ17"/>
  </mergeCells>
  <conditionalFormatting sqref="B8 AZ4:AZ8 B10 AZ10 B13 AZ13 A77:AZ1048576 A9:AZ9 B1:AV3 A11:AZ12 A14:AZ14 A19:AZ19 B4:AY4 B7:AY7 D15:E15 D43 E63:AZ63 E33:AZ33 E27:AZ29 E50:AZ51 D76 E53:AZ53 E40:AZ43 B39:B49 B72:D75 B67:D70 E69:AZ75 BE1:XFD1048576">
    <cfRule type="containsText" dxfId="3375" priority="264" operator="containsText" text="Наименование инвестиционного проекта">
      <formula>NOT(ISERROR(SEARCH("Наименование инвестиционного проекта",A1)))</formula>
    </cfRule>
  </conditionalFormatting>
  <conditionalFormatting sqref="AW1:AX3 AZ1:AZ3 E33:AY33 E27:AZ29 E40:AZ43 B43 B44:D53 B72:D75 B67:D70 E69:AZ73">
    <cfRule type="cellIs" dxfId="3374" priority="263" operator="equal">
      <formula>0</formula>
    </cfRule>
  </conditionalFormatting>
  <conditionalFormatting sqref="B8 AZ4:AZ8 B10 AZ10 B13 AZ13 B1:AV3 A77:AZ1048576 A9:AZ9 A11:AZ12 A14:AZ14 A19:AZ19 E63:AZ63 E33:AZ33 E50:AZ51 E27:AZ29 E53:AZ53 E40:AZ43 BE1:XFD1048576 E69:AZ75">
    <cfRule type="cellIs" dxfId="3373" priority="262" operator="equal">
      <formula>0</formula>
    </cfRule>
  </conditionalFormatting>
  <conditionalFormatting sqref="E33:AY33 E27:AZ29 E40:AZ42">
    <cfRule type="cellIs" dxfId="3372" priority="259" operator="equal">
      <formula>0</formula>
    </cfRule>
    <cfRule type="cellIs" dxfId="3371" priority="261" operator="equal">
      <formula>0</formula>
    </cfRule>
  </conditionalFormatting>
  <conditionalFormatting sqref="B5:B6">
    <cfRule type="containsText" dxfId="3370" priority="260" operator="containsText" text="Наименование инвестиционного проекта">
      <formula>NOT(ISERROR(SEARCH("Наименование инвестиционного проекта",B5)))</formula>
    </cfRule>
  </conditionalFormatting>
  <conditionalFormatting sqref="E18:F18">
    <cfRule type="containsText" dxfId="3369" priority="236" operator="containsText" text="Наименование инвестиционного проекта">
      <formula>NOT(ISERROR(SEARCH("Наименование инвестиционного проекта",E18)))</formula>
    </cfRule>
  </conditionalFormatting>
  <conditionalFormatting sqref="D66">
    <cfRule type="cellIs" dxfId="3368" priority="240" operator="equal">
      <formula>0</formula>
    </cfRule>
  </conditionalFormatting>
  <conditionalFormatting sqref="G18:H18">
    <cfRule type="containsText" dxfId="3367" priority="234" operator="containsText" text="Наименование инвестиционного проекта">
      <formula>NOT(ISERROR(SEARCH("Наименование инвестиционного проекта",G18)))</formula>
    </cfRule>
  </conditionalFormatting>
  <conditionalFormatting sqref="K17">
    <cfRule type="containsText" dxfId="3366" priority="231" operator="containsText" text="Наименование инвестиционного проекта">
      <formula>NOT(ISERROR(SEARCH("Наименование инвестиционного проекта",K17)))</formula>
    </cfRule>
  </conditionalFormatting>
  <conditionalFormatting sqref="B61:C61">
    <cfRule type="cellIs" dxfId="3365" priority="244" operator="equal">
      <formula>0</formula>
    </cfRule>
  </conditionalFormatting>
  <conditionalFormatting sqref="M17">
    <cfRule type="containsText" dxfId="3364" priority="230" operator="containsText" text="Наименование инвестиционного проекта">
      <formula>NOT(ISERROR(SEARCH("Наименование инвестиционного проекта",M17)))</formula>
    </cfRule>
  </conditionalFormatting>
  <conditionalFormatting sqref="B62:C62">
    <cfRule type="cellIs" dxfId="3363" priority="242" operator="equal">
      <formula>0</formula>
    </cfRule>
  </conditionalFormatting>
  <conditionalFormatting sqref="I17">
    <cfRule type="containsText" dxfId="3362" priority="232" operator="containsText" text="Наименование инвестиционного проекта">
      <formula>NOT(ISERROR(SEARCH("Наименование инвестиционного проекта",I17)))</formula>
    </cfRule>
  </conditionalFormatting>
  <conditionalFormatting sqref="S17">
    <cfRule type="containsText" dxfId="3361" priority="227" operator="containsText" text="Наименование инвестиционного проекта">
      <formula>NOT(ISERROR(SEARCH("Наименование инвестиционного проекта",S17)))</formula>
    </cfRule>
  </conditionalFormatting>
  <conditionalFormatting sqref="C30:C32">
    <cfRule type="cellIs" dxfId="3360" priority="239" operator="equal">
      <formula>0</formula>
    </cfRule>
  </conditionalFormatting>
  <conditionalFormatting sqref="B15 AK16 AY16 E16:E17 G17 U16:U17 AE16:AE17 AO16:AO17 AQ17 AU16:AU17 AW17">
    <cfRule type="containsText" dxfId="3359" priority="258" operator="containsText" text="Наименование инвестиционного проекта">
      <formula>NOT(ISERROR(SEARCH("Наименование инвестиционного проекта",B15)))</formula>
    </cfRule>
  </conditionalFormatting>
  <conditionalFormatting sqref="C27:C28">
    <cfRule type="cellIs" dxfId="3358" priority="237" operator="equal">
      <formula>0</formula>
    </cfRule>
  </conditionalFormatting>
  <conditionalFormatting sqref="I18:T18">
    <cfRule type="containsText" dxfId="3357" priority="226" operator="containsText" text="Наименование инвестиционного проекта">
      <formula>NOT(ISERROR(SEARCH("Наименование инвестиционного проекта",I18)))</formula>
    </cfRule>
  </conditionalFormatting>
  <conditionalFormatting sqref="Y17">
    <cfRule type="containsText" dxfId="3356" priority="223" operator="containsText" text="Наименование инвестиционного проекта">
      <formula>NOT(ISERROR(SEARCH("Наименование инвестиционного проекта",Y17)))</formula>
    </cfRule>
  </conditionalFormatting>
  <conditionalFormatting sqref="D20:D29 D54:D56 B66:C66 B50:D53 B63:D65 D61:D62 C39:D42 B57:D60 C44:D49">
    <cfRule type="containsText" dxfId="3355" priority="257" operator="containsText" text="Наименование инвестиционного проекта">
      <formula>NOT(ISERROR(SEARCH("Наименование инвестиционного проекта",B20)))</formula>
    </cfRule>
  </conditionalFormatting>
  <conditionalFormatting sqref="D54:D56 B66:C66 D20:D29 B63:D65 B39:D42 D61:D62 B57:D60">
    <cfRule type="cellIs" dxfId="3354" priority="256" operator="equal">
      <formula>0</formula>
    </cfRule>
  </conditionalFormatting>
  <conditionalFormatting sqref="D43 D76">
    <cfRule type="cellIs" dxfId="3353" priority="254" operator="equal">
      <formula>0</formula>
    </cfRule>
  </conditionalFormatting>
  <conditionalFormatting sqref="B20:C20 B29:C29 B28">
    <cfRule type="cellIs" dxfId="3352" priority="253" operator="equal">
      <formula>0</formula>
    </cfRule>
  </conditionalFormatting>
  <conditionalFormatting sqref="B20">
    <cfRule type="cellIs" dxfId="3351" priority="251" operator="equal">
      <formula>0</formula>
    </cfRule>
    <cfRule type="cellIs" dxfId="3350" priority="252" operator="equal">
      <formula>0</formula>
    </cfRule>
  </conditionalFormatting>
  <conditionalFormatting sqref="B30:B32 D30:D32">
    <cfRule type="cellIs" dxfId="3349" priority="250" operator="equal">
      <formula>0</formula>
    </cfRule>
  </conditionalFormatting>
  <conditionalFormatting sqref="B33 D33 B34:D37">
    <cfRule type="cellIs" dxfId="3348" priority="249" operator="equal">
      <formula>0</formula>
    </cfRule>
  </conditionalFormatting>
  <conditionalFormatting sqref="B54:C54">
    <cfRule type="cellIs" dxfId="3347" priority="248" operator="equal">
      <formula>0</formula>
    </cfRule>
  </conditionalFormatting>
  <conditionalFormatting sqref="B54:C54">
    <cfRule type="cellIs" dxfId="3346" priority="247" operator="equal">
      <formula>0</formula>
    </cfRule>
  </conditionalFormatting>
  <conditionalFormatting sqref="B55:C56">
    <cfRule type="cellIs" dxfId="3345" priority="246" operator="equal">
      <formula>0</formula>
    </cfRule>
  </conditionalFormatting>
  <conditionalFormatting sqref="B55:C56">
    <cfRule type="cellIs" dxfId="3344" priority="245" operator="equal">
      <formula>0</formula>
    </cfRule>
  </conditionalFormatting>
  <conditionalFormatting sqref="B61:C61">
    <cfRule type="cellIs" dxfId="3343" priority="243" operator="equal">
      <formula>0</formula>
    </cfRule>
  </conditionalFormatting>
  <conditionalFormatting sqref="B62:C62">
    <cfRule type="cellIs" dxfId="3342" priority="241" operator="equal">
      <formula>0</formula>
    </cfRule>
  </conditionalFormatting>
  <conditionalFormatting sqref="C33">
    <cfRule type="cellIs" dxfId="3341" priority="238" operator="equal">
      <formula>0</formula>
    </cfRule>
  </conditionalFormatting>
  <conditionalFormatting sqref="E18:F18">
    <cfRule type="cellIs" dxfId="3340" priority="235" operator="equal">
      <formula>0</formula>
    </cfRule>
  </conditionalFormatting>
  <conditionalFormatting sqref="Q17">
    <cfRule type="containsText" dxfId="3339" priority="228" operator="containsText" text="Наименование инвестиционного проекта">
      <formula>NOT(ISERROR(SEARCH("Наименование инвестиционного проекта",Q17)))</formula>
    </cfRule>
  </conditionalFormatting>
  <conditionalFormatting sqref="G18:H18">
    <cfRule type="cellIs" dxfId="3338" priority="233" operator="equal">
      <formula>0</formula>
    </cfRule>
  </conditionalFormatting>
  <conditionalFormatting sqref="I18:T18">
    <cfRule type="cellIs" dxfId="3337" priority="225" operator="equal">
      <formula>0</formula>
    </cfRule>
  </conditionalFormatting>
  <conditionalFormatting sqref="O17">
    <cfRule type="containsText" dxfId="3336" priority="229" operator="containsText" text="Наименование инвестиционного проекта">
      <formula>NOT(ISERROR(SEARCH("Наименование инвестиционного проекта",O17)))</formula>
    </cfRule>
  </conditionalFormatting>
  <conditionalFormatting sqref="W17">
    <cfRule type="containsText" dxfId="3335" priority="224" operator="containsText" text="Наименование инвестиционного проекта">
      <formula>NOT(ISERROR(SEARCH("Наименование инвестиционного проекта",W17)))</formula>
    </cfRule>
  </conditionalFormatting>
  <conditionalFormatting sqref="AC17">
    <cfRule type="containsText" dxfId="3334" priority="221" operator="containsText" text="Наименование инвестиционного проекта">
      <formula>NOT(ISERROR(SEARCH("Наименование инвестиционного проекта",AC17)))</formula>
    </cfRule>
  </conditionalFormatting>
  <conditionalFormatting sqref="AI17">
    <cfRule type="containsText" dxfId="3333" priority="217" operator="containsText" text="Наименование инвестиционного проекта">
      <formula>NOT(ISERROR(SEARCH("Наименование инвестиционного проекта",AI17)))</formula>
    </cfRule>
  </conditionalFormatting>
  <conditionalFormatting sqref="AA17">
    <cfRule type="containsText" dxfId="3332" priority="222" operator="containsText" text="Наименование инвестиционного проекта">
      <formula>NOT(ISERROR(SEARCH("Наименование инвестиционного проекта",AA17)))</formula>
    </cfRule>
  </conditionalFormatting>
  <conditionalFormatting sqref="AM17">
    <cfRule type="containsText" dxfId="3331" priority="213" operator="containsText" text="Наименование инвестиционного проекта">
      <formula>NOT(ISERROR(SEARCH("Наименование инвестиционного проекта",AM17)))</formula>
    </cfRule>
  </conditionalFormatting>
  <conditionalFormatting sqref="U18:AD18">
    <cfRule type="containsText" dxfId="3330" priority="220" operator="containsText" text="Наименование инвестиционного проекта">
      <formula>NOT(ISERROR(SEARCH("Наименование инвестиционного проекта",U18)))</formula>
    </cfRule>
  </conditionalFormatting>
  <conditionalFormatting sqref="U18:AD18">
    <cfRule type="cellIs" dxfId="3329" priority="219" operator="equal">
      <formula>0</formula>
    </cfRule>
  </conditionalFormatting>
  <conditionalFormatting sqref="AG17">
    <cfRule type="containsText" dxfId="3328" priority="218" operator="containsText" text="Наименование инвестиционного проекта">
      <formula>NOT(ISERROR(SEARCH("Наименование инвестиционного проекта",AG17)))</formula>
    </cfRule>
  </conditionalFormatting>
  <conditionalFormatting sqref="AE18:AJ18">
    <cfRule type="cellIs" dxfId="3327" priority="215" operator="equal">
      <formula>0</formula>
    </cfRule>
  </conditionalFormatting>
  <conditionalFormatting sqref="AK18:AN18">
    <cfRule type="cellIs" dxfId="3326" priority="211" operator="equal">
      <formula>0</formula>
    </cfRule>
  </conditionalFormatting>
  <conditionalFormatting sqref="AK17">
    <cfRule type="containsText" dxfId="3325" priority="214" operator="containsText" text="Наименование инвестиционного проекта">
      <formula>NOT(ISERROR(SEARCH("Наименование инвестиционного проекта",AK17)))</formula>
    </cfRule>
  </conditionalFormatting>
  <conditionalFormatting sqref="AQ18:AR18">
    <cfRule type="containsText" dxfId="3324" priority="209" operator="containsText" text="Наименование инвестиционного проекта">
      <formula>NOT(ISERROR(SEARCH("Наименование инвестиционного проекта",AQ18)))</formula>
    </cfRule>
  </conditionalFormatting>
  <conditionalFormatting sqref="AO18:AX18">
    <cfRule type="cellIs" dxfId="3323" priority="205" operator="equal">
      <formula>0</formula>
    </cfRule>
  </conditionalFormatting>
  <conditionalFormatting sqref="AY18:AZ18">
    <cfRule type="cellIs" dxfId="3322" priority="203" operator="equal">
      <formula>0</formula>
    </cfRule>
  </conditionalFormatting>
  <conditionalFormatting sqref="AE18:AJ18">
    <cfRule type="containsText" dxfId="3321" priority="216" operator="containsText" text="Наименование инвестиционного проекта">
      <formula>NOT(ISERROR(SEARCH("Наименование инвестиционного проекта",AE18)))</formula>
    </cfRule>
  </conditionalFormatting>
  <conditionalFormatting sqref="AK18:AN18">
    <cfRule type="containsText" dxfId="3320" priority="212" operator="containsText" text="Наименование инвестиционного проекта">
      <formula>NOT(ISERROR(SEARCH("Наименование инвестиционного проекта",AK18)))</formula>
    </cfRule>
  </conditionalFormatting>
  <conditionalFormatting sqref="AU18:AV18">
    <cfRule type="containsText" dxfId="3319" priority="207" operator="containsText" text="Наименование инвестиционного проекта">
      <formula>NOT(ISERROR(SEARCH("Наименование инвестиционного проекта",AU18)))</formula>
    </cfRule>
  </conditionalFormatting>
  <conditionalFormatting sqref="AW18:AX18">
    <cfRule type="containsText" dxfId="3318" priority="206" operator="containsText" text="Наименование инвестиционного проекта">
      <formula>NOT(ISERROR(SEARCH("Наименование инвестиционного проекта",AW18)))</formula>
    </cfRule>
  </conditionalFormatting>
  <conditionalFormatting sqref="AY18:AZ18">
    <cfRule type="containsText" dxfId="3317" priority="204" operator="containsText" text="Наименование инвестиционного проекта">
      <formula>NOT(ISERROR(SEARCH("Наименование инвестиционного проекта",AY18)))</formula>
    </cfRule>
  </conditionalFormatting>
  <conditionalFormatting sqref="AO18:AP18">
    <cfRule type="containsText" dxfId="3316" priority="210" operator="containsText" text="Наименование инвестиционного проекта">
      <formula>NOT(ISERROR(SEARCH("Наименование инвестиционного проекта",AO18)))</formula>
    </cfRule>
  </conditionalFormatting>
  <conditionalFormatting sqref="AS18:AT18">
    <cfRule type="containsText" dxfId="3315" priority="208" operator="containsText" text="Наименование инвестиционного проекта">
      <formula>NOT(ISERROR(SEARCH("Наименование инвестиционного проекта",AS18)))</formula>
    </cfRule>
  </conditionalFormatting>
  <conditionalFormatting sqref="E76:F76">
    <cfRule type="cellIs" dxfId="3314" priority="197" operator="equal">
      <formula>0</formula>
    </cfRule>
  </conditionalFormatting>
  <conditionalFormatting sqref="E76:F76">
    <cfRule type="cellIs" dxfId="3313" priority="199" operator="equal">
      <formula>0</formula>
    </cfRule>
  </conditionalFormatting>
  <conditionalFormatting sqref="E76:F76 E43:AZ43 E69:AZ73">
    <cfRule type="cellIs" dxfId="3312" priority="198" operator="equal">
      <formula>0</formula>
    </cfRule>
  </conditionalFormatting>
  <conditionalFormatting sqref="E76:F76">
    <cfRule type="containsText" dxfId="3311" priority="202" operator="containsText" text="Наименование инвестиционного проекта">
      <formula>NOT(ISERROR(SEARCH("Наименование инвестиционного проекта",E76)))</formula>
    </cfRule>
  </conditionalFormatting>
  <conditionalFormatting sqref="E76:F76 E43:AZ43">
    <cfRule type="cellIs" dxfId="3310" priority="200" operator="equal">
      <formula>0</formula>
    </cfRule>
    <cfRule type="cellIs" dxfId="3309" priority="201" operator="equal">
      <formula>0</formula>
    </cfRule>
  </conditionalFormatting>
  <conditionalFormatting sqref="G76:AZ76">
    <cfRule type="cellIs" dxfId="3308" priority="191" operator="equal">
      <formula>0</formula>
    </cfRule>
  </conditionalFormatting>
  <conditionalFormatting sqref="G76:AZ76">
    <cfRule type="cellIs" dxfId="3307" priority="193" operator="equal">
      <formula>0</formula>
    </cfRule>
  </conditionalFormatting>
  <conditionalFormatting sqref="G76:AZ76">
    <cfRule type="cellIs" dxfId="3306" priority="192" operator="equal">
      <formula>0</formula>
    </cfRule>
  </conditionalFormatting>
  <conditionalFormatting sqref="G76:AZ76">
    <cfRule type="containsText" dxfId="3305" priority="196" operator="containsText" text="Наименование инвестиционного проекта">
      <formula>NOT(ISERROR(SEARCH("Наименование инвестиционного проекта",G76)))</formula>
    </cfRule>
  </conditionalFormatting>
  <conditionalFormatting sqref="G76:AZ76">
    <cfRule type="cellIs" dxfId="3304" priority="194" operator="equal">
      <formula>0</formula>
    </cfRule>
    <cfRule type="cellIs" dxfId="3303" priority="195" operator="equal">
      <formula>0</formula>
    </cfRule>
  </conditionalFormatting>
  <conditionalFormatting sqref="AO66:AZ66">
    <cfRule type="containsText" dxfId="3302" priority="174" operator="containsText" text="Наименование инвестиционного проекта">
      <formula>NOT(ISERROR(SEARCH("Наименование инвестиционного проекта",AO66)))</formula>
    </cfRule>
  </conditionalFormatting>
  <conditionalFormatting sqref="AO66:AZ66">
    <cfRule type="cellIs" dxfId="3301" priority="173" operator="equal">
      <formula>0</formula>
    </cfRule>
  </conditionalFormatting>
  <conditionalFormatting sqref="AO67:AZ68">
    <cfRule type="containsText" dxfId="3300" priority="172" operator="containsText" text="Наименование инвестиционного проекта">
      <formula>NOT(ISERROR(SEARCH("Наименование инвестиционного проекта",AO67)))</formula>
    </cfRule>
  </conditionalFormatting>
  <conditionalFormatting sqref="AO67:AZ68">
    <cfRule type="cellIs" dxfId="3299" priority="171" operator="equal">
      <formula>0</formula>
    </cfRule>
  </conditionalFormatting>
  <conditionalFormatting sqref="AO67:AZ68">
    <cfRule type="cellIs" dxfId="3298" priority="170" operator="equal">
      <formula>0</formula>
    </cfRule>
  </conditionalFormatting>
  <conditionalFormatting sqref="AO67:AZ68">
    <cfRule type="cellIs" dxfId="3297" priority="169" operator="equal">
      <formula>0</formula>
    </cfRule>
  </conditionalFormatting>
  <conditionalFormatting sqref="E66:AN66">
    <cfRule type="containsText" dxfId="3296" priority="168" operator="containsText" text="Наименование инвестиционного проекта">
      <formula>NOT(ISERROR(SEARCH("Наименование инвестиционного проекта",E66)))</formula>
    </cfRule>
  </conditionalFormatting>
  <conditionalFormatting sqref="E66:AN66">
    <cfRule type="cellIs" dxfId="3295" priority="167" operator="equal">
      <formula>0</formula>
    </cfRule>
  </conditionalFormatting>
  <conditionalFormatting sqref="E67:AN68">
    <cfRule type="containsText" dxfId="3294" priority="166" operator="containsText" text="Наименование инвестиционного проекта">
      <formula>NOT(ISERROR(SEARCH("Наименование инвестиционного проекта",E67)))</formula>
    </cfRule>
  </conditionalFormatting>
  <conditionalFormatting sqref="E67:AN68">
    <cfRule type="cellIs" dxfId="3293" priority="165" operator="equal">
      <formula>0</formula>
    </cfRule>
  </conditionalFormatting>
  <conditionalFormatting sqref="E67:AN68">
    <cfRule type="cellIs" dxfId="3292" priority="164" operator="equal">
      <formula>0</formula>
    </cfRule>
  </conditionalFormatting>
  <conditionalFormatting sqref="E67:AN68">
    <cfRule type="cellIs" dxfId="3291" priority="163" operator="equal">
      <formula>0</formula>
    </cfRule>
  </conditionalFormatting>
  <conditionalFormatting sqref="AO65:AZ65">
    <cfRule type="cellIs" dxfId="3290" priority="161" operator="equal">
      <formula>0</formula>
    </cfRule>
  </conditionalFormatting>
  <conditionalFormatting sqref="AO65:AZ65">
    <cfRule type="containsText" dxfId="3289" priority="162" operator="containsText" text="Наименование инвестиционного проекта">
      <formula>NOT(ISERROR(SEARCH("Наименование инвестиционного проекта",AO65)))</formula>
    </cfRule>
  </conditionalFormatting>
  <conditionalFormatting sqref="AO65:AZ65">
    <cfRule type="cellIs" dxfId="3288" priority="160" operator="equal">
      <formula>0</formula>
    </cfRule>
  </conditionalFormatting>
  <conditionalFormatting sqref="AO65:AZ65">
    <cfRule type="cellIs" dxfId="3287" priority="159" operator="equal">
      <formula>0</formula>
    </cfRule>
  </conditionalFormatting>
  <conditionalFormatting sqref="E65:AN65">
    <cfRule type="containsText" dxfId="3286" priority="158" operator="containsText" text="Наименование инвестиционного проекта">
      <formula>NOT(ISERROR(SEARCH("Наименование инвестиционного проекта",E65)))</formula>
    </cfRule>
  </conditionalFormatting>
  <conditionalFormatting sqref="E65:AN65">
    <cfRule type="cellIs" dxfId="3285" priority="157" operator="equal">
      <formula>0</formula>
    </cfRule>
  </conditionalFormatting>
  <conditionalFormatting sqref="E65:AN65">
    <cfRule type="cellIs" dxfId="3284" priority="156" operator="equal">
      <formula>0</formula>
    </cfRule>
  </conditionalFormatting>
  <conditionalFormatting sqref="E65:AN65">
    <cfRule type="cellIs" dxfId="3283" priority="155" operator="equal">
      <formula>0</formula>
    </cfRule>
  </conditionalFormatting>
  <conditionalFormatting sqref="AO64:AZ64">
    <cfRule type="cellIs" dxfId="3282" priority="153" operator="equal">
      <formula>0</formula>
    </cfRule>
  </conditionalFormatting>
  <conditionalFormatting sqref="AO64:AZ64">
    <cfRule type="containsText" dxfId="3281" priority="154" operator="containsText" text="Наименование инвестиционного проекта">
      <formula>NOT(ISERROR(SEARCH("Наименование инвестиционного проекта",AO64)))</formula>
    </cfRule>
  </conditionalFormatting>
  <conditionalFormatting sqref="AO64:AZ64">
    <cfRule type="cellIs" dxfId="3280" priority="152" operator="equal">
      <formula>0</formula>
    </cfRule>
  </conditionalFormatting>
  <conditionalFormatting sqref="AO64:AZ64">
    <cfRule type="cellIs" dxfId="3279" priority="151" operator="equal">
      <formula>0</formula>
    </cfRule>
  </conditionalFormatting>
  <conditionalFormatting sqref="E64:AN64">
    <cfRule type="containsText" dxfId="3278" priority="150" operator="containsText" text="Наименование инвестиционного проекта">
      <formula>NOT(ISERROR(SEARCH("Наименование инвестиционного проекта",E64)))</formula>
    </cfRule>
  </conditionalFormatting>
  <conditionalFormatting sqref="E64:AN64">
    <cfRule type="cellIs" dxfId="3277" priority="149" operator="equal">
      <formula>0</formula>
    </cfRule>
  </conditionalFormatting>
  <conditionalFormatting sqref="E64:AN64">
    <cfRule type="cellIs" dxfId="3276" priority="148" operator="equal">
      <formula>0</formula>
    </cfRule>
  </conditionalFormatting>
  <conditionalFormatting sqref="E64:AN64">
    <cfRule type="cellIs" dxfId="3275" priority="147" operator="equal">
      <formula>0</formula>
    </cfRule>
  </conditionalFormatting>
  <conditionalFormatting sqref="AO54:AZ62">
    <cfRule type="containsText" dxfId="3274" priority="146" operator="containsText" text="Наименование инвестиционного проекта">
      <formula>NOT(ISERROR(SEARCH("Наименование инвестиционного проекта",AO54)))</formula>
    </cfRule>
  </conditionalFormatting>
  <conditionalFormatting sqref="AO54:AZ62">
    <cfRule type="cellIs" dxfId="3273" priority="145" operator="equal">
      <formula>0</formula>
    </cfRule>
  </conditionalFormatting>
  <conditionalFormatting sqref="AO54:AZ62">
    <cfRule type="cellIs" dxfId="3272" priority="144" operator="equal">
      <formula>0</formula>
    </cfRule>
  </conditionalFormatting>
  <conditionalFormatting sqref="AO54:AZ62">
    <cfRule type="cellIs" dxfId="3271" priority="143" operator="equal">
      <formula>0</formula>
    </cfRule>
  </conditionalFormatting>
  <conditionalFormatting sqref="E54:AN62">
    <cfRule type="containsText" dxfId="3270" priority="142" operator="containsText" text="Наименование инвестиционного проекта">
      <formula>NOT(ISERROR(SEARCH("Наименование инвестиционного проекта",E54)))</formula>
    </cfRule>
  </conditionalFormatting>
  <conditionalFormatting sqref="E54:AN62">
    <cfRule type="cellIs" dxfId="3269" priority="141" operator="equal">
      <formula>0</formula>
    </cfRule>
  </conditionalFormatting>
  <conditionalFormatting sqref="E54:AN62">
    <cfRule type="cellIs" dxfId="3268" priority="140" operator="equal">
      <formula>0</formula>
    </cfRule>
  </conditionalFormatting>
  <conditionalFormatting sqref="E54:AN62">
    <cfRule type="cellIs" dxfId="3267" priority="139" operator="equal">
      <formula>0</formula>
    </cfRule>
  </conditionalFormatting>
  <conditionalFormatting sqref="AO52:AZ52">
    <cfRule type="containsText" dxfId="3266" priority="138" operator="containsText" text="Наименование инвестиционного проекта">
      <formula>NOT(ISERROR(SEARCH("Наименование инвестиционного проекта",AO52)))</formula>
    </cfRule>
  </conditionalFormatting>
  <conditionalFormatting sqref="AO52:AZ52">
    <cfRule type="cellIs" dxfId="3265" priority="137" operator="equal">
      <formula>0</formula>
    </cfRule>
  </conditionalFormatting>
  <conditionalFormatting sqref="AO52:AZ52">
    <cfRule type="cellIs" dxfId="3264" priority="136" operator="equal">
      <formula>0</formula>
    </cfRule>
  </conditionalFormatting>
  <conditionalFormatting sqref="AO52:AZ52">
    <cfRule type="cellIs" dxfId="3263" priority="135" operator="equal">
      <formula>0</formula>
    </cfRule>
  </conditionalFormatting>
  <conditionalFormatting sqref="E52:AN52">
    <cfRule type="containsText" dxfId="3262" priority="134" operator="containsText" text="Наименование инвестиционного проекта">
      <formula>NOT(ISERROR(SEARCH("Наименование инвестиционного проекта",E52)))</formula>
    </cfRule>
  </conditionalFormatting>
  <conditionalFormatting sqref="E52:AN52">
    <cfRule type="cellIs" dxfId="3261" priority="133" operator="equal">
      <formula>0</formula>
    </cfRule>
  </conditionalFormatting>
  <conditionalFormatting sqref="E52:AN52">
    <cfRule type="cellIs" dxfId="3260" priority="132" operator="equal">
      <formula>0</formula>
    </cfRule>
  </conditionalFormatting>
  <conditionalFormatting sqref="E52:AN52">
    <cfRule type="cellIs" dxfId="3259" priority="131" operator="equal">
      <formula>0</formula>
    </cfRule>
  </conditionalFormatting>
  <conditionalFormatting sqref="AO45:AZ49">
    <cfRule type="containsText" dxfId="3258" priority="118" operator="containsText" text="Наименование инвестиционного проекта">
      <formula>NOT(ISERROR(SEARCH("Наименование инвестиционного проекта",AO45)))</formula>
    </cfRule>
  </conditionalFormatting>
  <conditionalFormatting sqref="AO45:AZ49">
    <cfRule type="cellIs" dxfId="3257" priority="117" operator="equal">
      <formula>0</formula>
    </cfRule>
  </conditionalFormatting>
  <conditionalFormatting sqref="AO45:AZ49">
    <cfRule type="cellIs" dxfId="3256" priority="116" operator="equal">
      <formula>0</formula>
    </cfRule>
  </conditionalFormatting>
  <conditionalFormatting sqref="AO45:AZ49">
    <cfRule type="cellIs" dxfId="3255" priority="115" operator="equal">
      <formula>0</formula>
    </cfRule>
  </conditionalFormatting>
  <conditionalFormatting sqref="E45:AN49 E44:AZ44">
    <cfRule type="containsText" dxfId="3254" priority="114" operator="containsText" text="Наименование инвестиционного проекта">
      <formula>NOT(ISERROR(SEARCH("Наименование инвестиционного проекта",E44)))</formula>
    </cfRule>
  </conditionalFormatting>
  <conditionalFormatting sqref="E45:AN49 E44:AZ44">
    <cfRule type="cellIs" dxfId="3253" priority="113" operator="equal">
      <formula>0</formula>
    </cfRule>
  </conditionalFormatting>
  <conditionalFormatting sqref="E45:AN49 E44:AZ44">
    <cfRule type="cellIs" dxfId="3252" priority="112" operator="equal">
      <formula>0</formula>
    </cfRule>
  </conditionalFormatting>
  <conditionalFormatting sqref="E45:AN49 E44:AZ44">
    <cfRule type="cellIs" dxfId="3251" priority="111" operator="equal">
      <formula>0</formula>
    </cfRule>
  </conditionalFormatting>
  <conditionalFormatting sqref="AO39:AZ39">
    <cfRule type="containsText" dxfId="3250" priority="98" operator="containsText" text="Наименование инвестиционного проекта">
      <formula>NOT(ISERROR(SEARCH("Наименование инвестиционного проекта",AO39)))</formula>
    </cfRule>
  </conditionalFormatting>
  <conditionalFormatting sqref="AO39:AZ39">
    <cfRule type="cellIs" dxfId="3249" priority="97" operator="equal">
      <formula>0</formula>
    </cfRule>
  </conditionalFormatting>
  <conditionalFormatting sqref="AO39:AZ39">
    <cfRule type="cellIs" dxfId="3248" priority="96" operator="equal">
      <formula>0</formula>
    </cfRule>
  </conditionalFormatting>
  <conditionalFormatting sqref="AO39:AZ39">
    <cfRule type="cellIs" dxfId="3247" priority="95" operator="equal">
      <formula>0</formula>
    </cfRule>
  </conditionalFormatting>
  <conditionalFormatting sqref="E39:AN39">
    <cfRule type="containsText" dxfId="3246" priority="94" operator="containsText" text="Наименование инвестиционного проекта">
      <formula>NOT(ISERROR(SEARCH("Наименование инвестиционного проекта",E39)))</formula>
    </cfRule>
  </conditionalFormatting>
  <conditionalFormatting sqref="E39:AN39">
    <cfRule type="cellIs" dxfId="3245" priority="93" operator="equal">
      <formula>0</formula>
    </cfRule>
  </conditionalFormatting>
  <conditionalFormatting sqref="E39:AN39">
    <cfRule type="cellIs" dxfId="3244" priority="92" operator="equal">
      <formula>0</formula>
    </cfRule>
  </conditionalFormatting>
  <conditionalFormatting sqref="E39:AN39">
    <cfRule type="cellIs" dxfId="3243" priority="91" operator="equal">
      <formula>0</formula>
    </cfRule>
  </conditionalFormatting>
  <conditionalFormatting sqref="E36:E37">
    <cfRule type="containsText" dxfId="3242" priority="90" operator="containsText" text="Наименование инвестиционного проекта">
      <formula>NOT(ISERROR(SEARCH("Наименование инвестиционного проекта",E36)))</formula>
    </cfRule>
  </conditionalFormatting>
  <conditionalFormatting sqref="E36:E37">
    <cfRule type="cellIs" dxfId="3241" priority="89" operator="equal">
      <formula>0</formula>
    </cfRule>
  </conditionalFormatting>
  <conditionalFormatting sqref="E36:E37">
    <cfRule type="cellIs" dxfId="3240" priority="88" operator="equal">
      <formula>0</formula>
    </cfRule>
  </conditionalFormatting>
  <conditionalFormatting sqref="E36:E37">
    <cfRule type="cellIs" dxfId="3239" priority="87" operator="equal">
      <formula>0</formula>
    </cfRule>
  </conditionalFormatting>
  <conditionalFormatting sqref="F36:F37">
    <cfRule type="containsText" dxfId="3238" priority="86" operator="containsText" text="Наименование инвестиционного проекта">
      <formula>NOT(ISERROR(SEARCH("Наименование инвестиционного проекта",F36)))</formula>
    </cfRule>
  </conditionalFormatting>
  <conditionalFormatting sqref="F36:F37">
    <cfRule type="cellIs" dxfId="3237" priority="85" operator="equal">
      <formula>0</formula>
    </cfRule>
  </conditionalFormatting>
  <conditionalFormatting sqref="F36:F37">
    <cfRule type="cellIs" dxfId="3236" priority="84" operator="equal">
      <formula>0</formula>
    </cfRule>
  </conditionalFormatting>
  <conditionalFormatting sqref="F36:F37">
    <cfRule type="cellIs" dxfId="3235" priority="83" operator="equal">
      <formula>0</formula>
    </cfRule>
  </conditionalFormatting>
  <conditionalFormatting sqref="G36:G37 I36:I37 K36:K37 M36:M37 O36:O37 Q36:Q37 S36:S37 U36:U37 W36:W37 Y36:Y37 AA36:AA37 AC36:AC37 X37 AE36:AE37 AG36:AG37 AI36:AI37 AK36:AK37 AM36:AM37 AO36:AO37 AQ36:AQ37 AS36:AS37 AU36:AU37 AW36:AW37 AY36:AY37">
    <cfRule type="containsText" dxfId="3234" priority="82" operator="containsText" text="Наименование инвестиционного проекта">
      <formula>NOT(ISERROR(SEARCH("Наименование инвестиционного проекта",G36)))</formula>
    </cfRule>
  </conditionalFormatting>
  <conditionalFormatting sqref="G36:G37 I36:I37 K36:K37 M36:M37 O36:O37 Q36:Q37 S36:S37 U36:U37 W36:W37 Y36:Y37 AA36:AA37 AC36:AC37 X37 AE36:AE37 AG36:AG37 AI36:AI37 AK36:AK37 AM36:AM37 AO36:AO37 AQ36:AQ37 AS36:AS37 AU36:AU37 AW36:AW37 AY36:AY37">
    <cfRule type="cellIs" dxfId="3233" priority="81" operator="equal">
      <formula>0</formula>
    </cfRule>
  </conditionalFormatting>
  <conditionalFormatting sqref="G36:G37 I36:I37 K36:K37 M36:M37 O36:O37 Q36:Q37 S36:S37 U36:U37 W36:W37 Y36:Y37 AA36:AA37 AC36:AC37 X37 AE36:AE37 AG36:AG37 AI36:AI37 AK36:AK37 AM36:AM37 AO36:AO37 AQ36:AQ37 AS36:AS37 AU36:AU37 AW36:AW37 AY36:AY37">
    <cfRule type="cellIs" dxfId="3232" priority="80" operator="equal">
      <formula>0</formula>
    </cfRule>
  </conditionalFormatting>
  <conditionalFormatting sqref="G36:G37 I36:I37 K36:K37 M36:M37 O36:O37 Q36:Q37 S36:S37 U36:U37 W36:W37 Y36:Y37 AA36:AA37 AC36:AC37 X37 AE36:AE37 AG36:AG37 AI36:AI37 AK36:AK37 AM36:AM37 AO36:AO37 AQ36:AQ37 AS36:AS37 AU36:AU37 AW36:AW37 AY36:AY37">
    <cfRule type="cellIs" dxfId="3231" priority="79" operator="equal">
      <formula>0</formula>
    </cfRule>
  </conditionalFormatting>
  <conditionalFormatting sqref="H36:H37 J36:J37 L36:L37 N36:N37 P36:P37 R36:R37 T36:T37 V36:V37 X36 Z36:Z37 AB36:AB37 AD36:AD37 AF36:AF37 AH36:AH37 AJ36:AJ37 AL36:AL37 AN36:AN37 AP36:AP37 AR36:AR37 AT36:AT37 AV36:AV37 AX36:AX37 AZ36:AZ37">
    <cfRule type="containsText" dxfId="3230" priority="78" operator="containsText" text="Наименование инвестиционного проекта">
      <formula>NOT(ISERROR(SEARCH("Наименование инвестиционного проекта",H36)))</formula>
    </cfRule>
  </conditionalFormatting>
  <conditionalFormatting sqref="H36:H37 J36:J37 L36:L37 N36:N37 P36:P37 R36:R37 T36:T37 V36:V37 X36 Z36:Z37 AB36:AB37 AD36:AD37 AF36:AF37 AH36:AH37 AJ36:AJ37 AL36:AL37 AN36:AN37 AP36:AP37 AR36:AR37 AT36:AT37 AV36:AV37 AX36:AX37 AZ36:AZ37">
    <cfRule type="cellIs" dxfId="3229" priority="77" operator="equal">
      <formula>0</formula>
    </cfRule>
  </conditionalFormatting>
  <conditionalFormatting sqref="H36:H37 J36:J37 L36:L37 N36:N37 P36:P37 R36:R37 T36:T37 V36:V37 X36 Z36:Z37 AB36:AB37 AD36:AD37 AF36:AF37 AH36:AH37 AJ36:AJ37 AL36:AL37 AN36:AN37 AP36:AP37 AR36:AR37 AT36:AT37 AV36:AV37 AX36:AX37 AZ36:AZ37">
    <cfRule type="cellIs" dxfId="3228" priority="76" operator="equal">
      <formula>0</formula>
    </cfRule>
  </conditionalFormatting>
  <conditionalFormatting sqref="H36:H37 J36:J37 L36:L37 N36:N37 P36:P37 R36:R37 T36:T37 V36:V37 X36 Z36:Z37 AB36:AB37 AD36:AD37 AF36:AF37 AH36:AH37 AJ36:AJ37 AL36:AL37 AN36:AN37 AP36:AP37 AR36:AR37 AT36:AT37 AV36:AV37 AX36:AX37 AZ36:AZ37">
    <cfRule type="cellIs" dxfId="3227" priority="75" operator="equal">
      <formula>0</formula>
    </cfRule>
  </conditionalFormatting>
  <conditionalFormatting sqref="AO34:AZ35">
    <cfRule type="containsText" dxfId="3226" priority="74" operator="containsText" text="Наименование инвестиционного проекта">
      <formula>NOT(ISERROR(SEARCH("Наименование инвестиционного проекта",AO34)))</formula>
    </cfRule>
  </conditionalFormatting>
  <conditionalFormatting sqref="AO34:AZ35">
    <cfRule type="cellIs" dxfId="3225" priority="73" operator="equal">
      <formula>0</formula>
    </cfRule>
  </conditionalFormatting>
  <conditionalFormatting sqref="AO34:AZ35">
    <cfRule type="cellIs" dxfId="3224" priority="72" operator="equal">
      <formula>0</formula>
    </cfRule>
  </conditionalFormatting>
  <conditionalFormatting sqref="AO34:AZ35">
    <cfRule type="cellIs" dxfId="3223" priority="71" operator="equal">
      <formula>0</formula>
    </cfRule>
  </conditionalFormatting>
  <conditionalFormatting sqref="E34:AN35">
    <cfRule type="containsText" dxfId="3222" priority="70" operator="containsText" text="Наименование инвестиционного проекта">
      <formula>NOT(ISERROR(SEARCH("Наименование инвестиционного проекта",E34)))</formula>
    </cfRule>
  </conditionalFormatting>
  <conditionalFormatting sqref="E34:AN35">
    <cfRule type="cellIs" dxfId="3221" priority="69" operator="equal">
      <formula>0</formula>
    </cfRule>
  </conditionalFormatting>
  <conditionalFormatting sqref="E34:AN35">
    <cfRule type="cellIs" dxfId="3220" priority="68" operator="equal">
      <formula>0</formula>
    </cfRule>
  </conditionalFormatting>
  <conditionalFormatting sqref="E34:AN35">
    <cfRule type="cellIs" dxfId="3219" priority="67" operator="equal">
      <formula>0</formula>
    </cfRule>
  </conditionalFormatting>
  <conditionalFormatting sqref="AO30:AZ32">
    <cfRule type="containsText" dxfId="3218" priority="66" operator="containsText" text="Наименование инвестиционного проекта">
      <formula>NOT(ISERROR(SEARCH("Наименование инвестиционного проекта",AO30)))</formula>
    </cfRule>
  </conditionalFormatting>
  <conditionalFormatting sqref="AO30:AZ32">
    <cfRule type="cellIs" dxfId="3217" priority="65" operator="equal">
      <formula>0</formula>
    </cfRule>
  </conditionalFormatting>
  <conditionalFormatting sqref="AO30:AZ32">
    <cfRule type="cellIs" dxfId="3216" priority="64" operator="equal">
      <formula>0</formula>
    </cfRule>
  </conditionalFormatting>
  <conditionalFormatting sqref="AO30:AZ32">
    <cfRule type="cellIs" dxfId="3215" priority="63" operator="equal">
      <formula>0</formula>
    </cfRule>
  </conditionalFormatting>
  <conditionalFormatting sqref="E30:AN32">
    <cfRule type="containsText" dxfId="3214" priority="62" operator="containsText" text="Наименование инвестиционного проекта">
      <formula>NOT(ISERROR(SEARCH("Наименование инвестиционного проекта",E30)))</formula>
    </cfRule>
  </conditionalFormatting>
  <conditionalFormatting sqref="E30:AN32">
    <cfRule type="cellIs" dxfId="3213" priority="61" operator="equal">
      <formula>0</formula>
    </cfRule>
  </conditionalFormatting>
  <conditionalFormatting sqref="E30:AN32">
    <cfRule type="cellIs" dxfId="3212" priority="60" operator="equal">
      <formula>0</formula>
    </cfRule>
  </conditionalFormatting>
  <conditionalFormatting sqref="E30:AN32">
    <cfRule type="cellIs" dxfId="3211" priority="59" operator="equal">
      <formula>0</formula>
    </cfRule>
  </conditionalFormatting>
  <conditionalFormatting sqref="E20:F26">
    <cfRule type="containsText" dxfId="3210" priority="58" operator="containsText" text="Наименование инвестиционного проекта">
      <formula>NOT(ISERROR(SEARCH("Наименование инвестиционного проекта",E20)))</formula>
    </cfRule>
  </conditionalFormatting>
  <conditionalFormatting sqref="E20:F26">
    <cfRule type="cellIs" dxfId="3209" priority="57" operator="equal">
      <formula>0</formula>
    </cfRule>
  </conditionalFormatting>
  <conditionalFormatting sqref="E20:F26">
    <cfRule type="cellIs" dxfId="3208" priority="56" operator="equal">
      <formula>0</formula>
    </cfRule>
  </conditionalFormatting>
  <conditionalFormatting sqref="E20:F26">
    <cfRule type="cellIs" dxfId="3207" priority="54" operator="equal">
      <formula>0</formula>
    </cfRule>
    <cfRule type="cellIs" dxfId="3206" priority="55" operator="equal">
      <formula>0</formula>
    </cfRule>
  </conditionalFormatting>
  <conditionalFormatting sqref="G20:AZ26">
    <cfRule type="containsText" dxfId="3205" priority="53" operator="containsText" text="Наименование инвестиционного проекта">
      <formula>NOT(ISERROR(SEARCH("Наименование инвестиционного проекта",G20)))</formula>
    </cfRule>
  </conditionalFormatting>
  <conditionalFormatting sqref="G20:AZ26">
    <cfRule type="cellIs" dxfId="3204" priority="52" operator="equal">
      <formula>0</formula>
    </cfRule>
  </conditionalFormatting>
  <conditionalFormatting sqref="G20:AZ26">
    <cfRule type="cellIs" dxfId="3203" priority="51" operator="equal">
      <formula>0</formula>
    </cfRule>
  </conditionalFormatting>
  <conditionalFormatting sqref="G20:AZ26">
    <cfRule type="cellIs" dxfId="3202" priority="49" operator="equal">
      <formula>0</formula>
    </cfRule>
    <cfRule type="cellIs" dxfId="3201" priority="50" operator="equal">
      <formula>0</formula>
    </cfRule>
  </conditionalFormatting>
  <conditionalFormatting sqref="C43">
    <cfRule type="cellIs" dxfId="3200" priority="41" operator="equal">
      <formula>0</formula>
    </cfRule>
  </conditionalFormatting>
  <conditionalFormatting sqref="B76">
    <cfRule type="containsText" dxfId="3199" priority="37" operator="containsText" text="Наименование инвестиционного проекта">
      <formula>NOT(ISERROR(SEARCH("Наименование инвестиционного проекта",B76)))</formula>
    </cfRule>
  </conditionalFormatting>
  <conditionalFormatting sqref="B76">
    <cfRule type="cellIs" dxfId="3198" priority="36" operator="equal">
      <formula>0</formula>
    </cfRule>
  </conditionalFormatting>
  <conditionalFormatting sqref="C76">
    <cfRule type="cellIs" dxfId="3197" priority="35" operator="equal">
      <formula>0</formula>
    </cfRule>
  </conditionalFormatting>
  <conditionalFormatting sqref="E38">
    <cfRule type="containsText" dxfId="3196" priority="14" operator="containsText" text="Наименование инвестиционного проекта">
      <formula>NOT(ISERROR(SEARCH("Наименование инвестиционного проекта",E38)))</formula>
    </cfRule>
  </conditionalFormatting>
  <conditionalFormatting sqref="E38 B38:C38">
    <cfRule type="cellIs" dxfId="3195" priority="13" operator="equal">
      <formula>0</formula>
    </cfRule>
  </conditionalFormatting>
  <conditionalFormatting sqref="E38">
    <cfRule type="cellIs" dxfId="3194" priority="12" operator="equal">
      <formula>0</formula>
    </cfRule>
  </conditionalFormatting>
  <conditionalFormatting sqref="D38">
    <cfRule type="containsText" dxfId="3193" priority="11" operator="containsText" text="Наименование инвестиционного проекта">
      <formula>NOT(ISERROR(SEARCH("Наименование инвестиционного проекта",D38)))</formula>
    </cfRule>
  </conditionalFormatting>
  <conditionalFormatting sqref="D38">
    <cfRule type="cellIs" dxfId="3192" priority="10" operator="equal">
      <formula>0</formula>
    </cfRule>
  </conditionalFormatting>
  <conditionalFormatting sqref="E38">
    <cfRule type="cellIs" dxfId="3191" priority="9" operator="equal">
      <formula>0</formula>
    </cfRule>
  </conditionalFormatting>
  <conditionalFormatting sqref="F38:AZ38">
    <cfRule type="containsText" dxfId="3190" priority="8" operator="containsText" text="Наименование инвестиционного проекта">
      <formula>NOT(ISERROR(SEARCH("Наименование инвестиционного проекта",F38)))</formula>
    </cfRule>
  </conditionalFormatting>
  <conditionalFormatting sqref="F38:AZ38">
    <cfRule type="cellIs" dxfId="3189" priority="7" operator="equal">
      <formula>0</formula>
    </cfRule>
  </conditionalFormatting>
  <conditionalFormatting sqref="F38:AZ38">
    <cfRule type="cellIs" dxfId="3188" priority="6" operator="equal">
      <formula>0</formula>
    </cfRule>
  </conditionalFormatting>
  <conditionalFormatting sqref="F38:AZ38">
    <cfRule type="cellIs" dxfId="3187" priority="5" operator="equal">
      <formula>0</formula>
    </cfRule>
  </conditionalFormatting>
  <conditionalFormatting sqref="B71:D71">
    <cfRule type="containsText" dxfId="3186" priority="4" operator="containsText" text="Наименование инвестиционного проекта">
      <formula>NOT(ISERROR(SEARCH("Наименование инвестиционного проекта",B71)))</formula>
    </cfRule>
  </conditionalFormatting>
  <conditionalFormatting sqref="B71:D71">
    <cfRule type="cellIs" dxfId="3185" priority="3" operator="equal">
      <formula>0</formula>
    </cfRule>
  </conditionalFormatting>
  <pageMargins left="0.70866141732283472" right="0.70866141732283472" top="0.74803149606299213" bottom="0.74803149606299213" header="0.31496062992125984" footer="0.31496062992125984"/>
  <pageSetup paperSize="9" scale="14" orientation="landscape" r:id="rId1"/>
  <ignoredErrors>
    <ignoredError sqref="E69" formulaRange="1"/>
    <ignoredError sqref="AW74" formula="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7A83E-4568-4F8B-9732-2F48BCB6E95A}">
  <dimension ref="A1:M52"/>
  <sheetViews>
    <sheetView zoomScale="85" zoomScaleNormal="85" workbookViewId="0">
      <pane xSplit="2" ySplit="3" topLeftCell="C4" activePane="bottomRight" state="frozen"/>
      <selection pane="topRight" activeCell="C1" sqref="C1"/>
      <selection pane="bottomLeft" activeCell="A4" sqref="A4"/>
      <selection pane="bottomRight" activeCell="G44" sqref="G44"/>
    </sheetView>
  </sheetViews>
  <sheetFormatPr defaultRowHeight="15" x14ac:dyDescent="0.25"/>
  <cols>
    <col min="2" max="2" width="59.85546875" customWidth="1"/>
    <col min="3" max="3" width="16.28515625" customWidth="1"/>
    <col min="4" max="5" width="15.7109375" customWidth="1"/>
    <col min="6" max="9" width="20.85546875" customWidth="1"/>
    <col min="10" max="10" width="16.85546875" customWidth="1"/>
    <col min="11" max="11" width="20.140625" customWidth="1"/>
    <col min="12" max="12" width="23.28515625" customWidth="1"/>
  </cols>
  <sheetData>
    <row r="1" spans="1:12" x14ac:dyDescent="0.25">
      <c r="B1" t="s">
        <v>1783</v>
      </c>
    </row>
    <row r="2" spans="1:12" ht="15.75" x14ac:dyDescent="0.25">
      <c r="A2" s="1418" t="s">
        <v>687</v>
      </c>
      <c r="B2" s="1418" t="s">
        <v>688</v>
      </c>
      <c r="C2" s="1420">
        <v>2020</v>
      </c>
      <c r="D2" s="1420"/>
      <c r="E2" s="1421">
        <v>2021</v>
      </c>
      <c r="F2" s="1422"/>
      <c r="G2" s="1422"/>
      <c r="H2" s="1423"/>
      <c r="I2" s="1424">
        <v>2022</v>
      </c>
      <c r="J2" s="1424"/>
      <c r="K2" s="1424"/>
      <c r="L2" s="1424"/>
    </row>
    <row r="3" spans="1:12" ht="63" x14ac:dyDescent="0.25">
      <c r="A3" s="1419"/>
      <c r="B3" s="1419"/>
      <c r="C3" s="991" t="s">
        <v>1784</v>
      </c>
      <c r="D3" s="991" t="s">
        <v>1785</v>
      </c>
      <c r="E3" s="991" t="s">
        <v>1784</v>
      </c>
      <c r="F3" s="991" t="s">
        <v>1785</v>
      </c>
      <c r="G3" s="991" t="s">
        <v>1786</v>
      </c>
      <c r="H3" s="991" t="s">
        <v>1787</v>
      </c>
      <c r="I3" s="991" t="s">
        <v>1784</v>
      </c>
      <c r="J3" s="991" t="s">
        <v>1785</v>
      </c>
      <c r="K3" s="991" t="s">
        <v>1786</v>
      </c>
      <c r="L3" s="991" t="s">
        <v>1787</v>
      </c>
    </row>
    <row r="4" spans="1:12" ht="31.5" x14ac:dyDescent="0.25">
      <c r="A4" s="998">
        <v>1</v>
      </c>
      <c r="B4" s="399" t="s">
        <v>1738</v>
      </c>
      <c r="C4" s="922"/>
      <c r="D4" s="922"/>
      <c r="E4" s="922"/>
      <c r="F4" s="922"/>
      <c r="G4" s="922"/>
      <c r="H4" s="920">
        <v>1.33</v>
      </c>
      <c r="I4" s="922"/>
      <c r="J4" s="922"/>
      <c r="K4" s="920"/>
      <c r="L4" s="937"/>
    </row>
    <row r="5" spans="1:12" ht="47.25" x14ac:dyDescent="0.25">
      <c r="A5" s="922">
        <v>2</v>
      </c>
      <c r="B5" s="879" t="s">
        <v>814</v>
      </c>
      <c r="C5" s="920">
        <v>0.4</v>
      </c>
      <c r="D5" s="920">
        <v>0.4</v>
      </c>
      <c r="E5" s="920">
        <v>1.9810000000000001</v>
      </c>
      <c r="F5" s="920">
        <v>1.9810000000000001</v>
      </c>
      <c r="G5" s="920">
        <v>14.170999999999999</v>
      </c>
      <c r="H5" s="920"/>
      <c r="I5" s="920"/>
      <c r="J5" s="920"/>
      <c r="K5" s="920"/>
      <c r="L5" s="937"/>
    </row>
    <row r="6" spans="1:12" ht="47.25" x14ac:dyDescent="0.25">
      <c r="A6" s="998">
        <v>3</v>
      </c>
      <c r="B6" s="879" t="s">
        <v>815</v>
      </c>
      <c r="C6" s="920">
        <v>0.4</v>
      </c>
      <c r="D6" s="920">
        <v>0.4</v>
      </c>
      <c r="E6" s="920"/>
      <c r="F6" s="920"/>
      <c r="G6" s="920"/>
      <c r="H6" s="920"/>
      <c r="I6" s="920">
        <v>1.98</v>
      </c>
      <c r="J6" s="920">
        <v>1.98</v>
      </c>
      <c r="K6" s="920">
        <v>11.441000000000001</v>
      </c>
      <c r="L6" s="937"/>
    </row>
    <row r="7" spans="1:12" ht="47.25" x14ac:dyDescent="0.25">
      <c r="A7" s="922">
        <v>4</v>
      </c>
      <c r="B7" s="879" t="s">
        <v>816</v>
      </c>
      <c r="C7" s="920">
        <v>0.4</v>
      </c>
      <c r="D7" s="920">
        <v>0.4</v>
      </c>
      <c r="E7" s="920"/>
      <c r="F7" s="920"/>
      <c r="G7" s="920"/>
      <c r="H7" s="920"/>
      <c r="I7" s="920">
        <v>2.907</v>
      </c>
      <c r="J7" s="920">
        <v>2.907</v>
      </c>
      <c r="K7" s="920">
        <v>0</v>
      </c>
      <c r="L7" s="937"/>
    </row>
    <row r="8" spans="1:12" ht="47.25" x14ac:dyDescent="0.25">
      <c r="A8" s="998">
        <v>5</v>
      </c>
      <c r="B8" s="879" t="s">
        <v>817</v>
      </c>
      <c r="C8" s="920">
        <v>0.4</v>
      </c>
      <c r="D8" s="920">
        <v>0.4</v>
      </c>
      <c r="E8" s="920"/>
      <c r="F8" s="920"/>
      <c r="G8" s="920"/>
      <c r="H8" s="920"/>
      <c r="I8" s="920">
        <v>2.907</v>
      </c>
      <c r="J8" s="920">
        <v>2.907</v>
      </c>
      <c r="K8" s="920">
        <v>4.0209999999999999</v>
      </c>
      <c r="L8" s="937"/>
    </row>
    <row r="9" spans="1:12" ht="47.25" x14ac:dyDescent="0.25">
      <c r="A9" s="922">
        <v>6</v>
      </c>
      <c r="B9" s="879" t="s">
        <v>818</v>
      </c>
      <c r="C9" s="920">
        <v>0.4</v>
      </c>
      <c r="D9" s="920">
        <v>0.4</v>
      </c>
      <c r="E9" s="920">
        <v>0.96</v>
      </c>
      <c r="F9" s="920">
        <v>0.96</v>
      </c>
      <c r="G9" s="920">
        <v>1.7849999999999999</v>
      </c>
      <c r="H9" s="920"/>
      <c r="I9" s="920"/>
      <c r="J9" s="920"/>
      <c r="K9" s="920"/>
      <c r="L9" s="937"/>
    </row>
    <row r="10" spans="1:12" ht="31.5" x14ac:dyDescent="0.25">
      <c r="A10" s="998">
        <v>7</v>
      </c>
      <c r="B10" s="879" t="s">
        <v>1690</v>
      </c>
      <c r="C10" s="968"/>
      <c r="D10" s="922"/>
      <c r="E10" s="922"/>
      <c r="F10" s="922"/>
      <c r="G10" s="922"/>
      <c r="H10" s="922"/>
      <c r="I10" s="920">
        <v>0</v>
      </c>
      <c r="J10" s="920">
        <v>0.5</v>
      </c>
      <c r="K10" s="920">
        <v>0.5</v>
      </c>
      <c r="L10" s="937"/>
    </row>
    <row r="11" spans="1:12" ht="31.5" x14ac:dyDescent="0.25">
      <c r="A11" s="922">
        <v>8</v>
      </c>
      <c r="B11" s="879" t="s">
        <v>1692</v>
      </c>
      <c r="C11" s="968"/>
      <c r="D11" s="922"/>
      <c r="E11" s="922"/>
      <c r="F11" s="922"/>
      <c r="G11" s="922"/>
      <c r="H11" s="922"/>
      <c r="I11" s="920">
        <v>0</v>
      </c>
      <c r="J11" s="920">
        <v>0.5</v>
      </c>
      <c r="K11" s="920">
        <v>0.5</v>
      </c>
      <c r="L11" s="937"/>
    </row>
    <row r="12" spans="1:12" ht="47.25" x14ac:dyDescent="0.25">
      <c r="A12" s="998">
        <v>9</v>
      </c>
      <c r="B12" s="879" t="s">
        <v>725</v>
      </c>
      <c r="C12" s="992">
        <v>2.5</v>
      </c>
      <c r="D12" s="920">
        <v>0</v>
      </c>
      <c r="E12" s="920"/>
      <c r="F12" s="922"/>
      <c r="G12" s="922"/>
      <c r="H12" s="922"/>
      <c r="I12" s="922"/>
      <c r="J12" s="920"/>
      <c r="K12" s="920"/>
      <c r="L12" s="937"/>
    </row>
    <row r="13" spans="1:12" ht="31.5" x14ac:dyDescent="0.25">
      <c r="A13" s="922">
        <v>10</v>
      </c>
      <c r="B13" s="399" t="s">
        <v>809</v>
      </c>
      <c r="C13" s="920">
        <v>6.0549999999999997</v>
      </c>
      <c r="D13" s="920">
        <v>6.0549999999999997</v>
      </c>
      <c r="E13" s="920"/>
      <c r="F13" s="922"/>
      <c r="G13" s="922"/>
      <c r="H13" s="922">
        <v>1.651</v>
      </c>
      <c r="I13" s="922"/>
      <c r="J13" s="920"/>
      <c r="K13" s="920"/>
      <c r="L13" s="937"/>
    </row>
    <row r="14" spans="1:12" ht="15.75" x14ac:dyDescent="0.25">
      <c r="A14" s="998">
        <v>11</v>
      </c>
      <c r="B14" s="399" t="s">
        <v>1717</v>
      </c>
      <c r="C14" s="992">
        <v>0</v>
      </c>
      <c r="D14" s="920">
        <v>10.459</v>
      </c>
      <c r="E14" s="920"/>
      <c r="F14" s="922"/>
      <c r="G14" s="922"/>
      <c r="H14" s="922"/>
      <c r="I14" s="922"/>
      <c r="J14" s="920"/>
      <c r="K14" s="920"/>
      <c r="L14" s="937"/>
    </row>
    <row r="15" spans="1:12" ht="31.5" x14ac:dyDescent="0.25">
      <c r="A15" s="922">
        <v>12</v>
      </c>
      <c r="B15" s="995" t="s">
        <v>729</v>
      </c>
      <c r="C15" s="920">
        <v>6.96</v>
      </c>
      <c r="D15" s="920">
        <v>6.96</v>
      </c>
      <c r="E15" s="920"/>
      <c r="F15" s="922"/>
      <c r="G15" s="922"/>
      <c r="H15" s="922"/>
      <c r="I15" s="922"/>
      <c r="J15" s="920"/>
      <c r="K15" s="920"/>
      <c r="L15" s="937"/>
    </row>
    <row r="16" spans="1:12" ht="31.5" x14ac:dyDescent="0.25">
      <c r="A16" s="998">
        <v>13</v>
      </c>
      <c r="B16" s="995" t="s">
        <v>712</v>
      </c>
      <c r="C16" s="920">
        <v>4.47</v>
      </c>
      <c r="D16" s="920">
        <v>4.47</v>
      </c>
      <c r="E16" s="920"/>
      <c r="F16" s="922"/>
      <c r="G16" s="922"/>
      <c r="H16" s="922"/>
      <c r="I16" s="922"/>
      <c r="J16" s="920"/>
      <c r="K16" s="920"/>
      <c r="L16" s="937"/>
    </row>
    <row r="17" spans="1:12" ht="31.5" x14ac:dyDescent="0.25">
      <c r="A17" s="922">
        <v>14</v>
      </c>
      <c r="B17" s="995" t="s">
        <v>711</v>
      </c>
      <c r="C17" s="920">
        <v>32.959000000000003</v>
      </c>
      <c r="D17" s="920">
        <v>32.959000000000003</v>
      </c>
      <c r="E17" s="920"/>
      <c r="F17" s="922"/>
      <c r="G17" s="922"/>
      <c r="H17" s="922"/>
      <c r="I17" s="922"/>
      <c r="J17" s="920"/>
      <c r="K17" s="920"/>
      <c r="L17" s="937"/>
    </row>
    <row r="18" spans="1:12" ht="31.5" x14ac:dyDescent="0.25">
      <c r="A18" s="998">
        <v>15</v>
      </c>
      <c r="B18" s="989" t="s">
        <v>808</v>
      </c>
      <c r="C18" s="920">
        <v>3</v>
      </c>
      <c r="D18" s="920">
        <v>3</v>
      </c>
      <c r="E18" s="920">
        <v>11.5</v>
      </c>
      <c r="F18" s="920">
        <v>11.5</v>
      </c>
      <c r="G18" s="920">
        <v>13.292</v>
      </c>
      <c r="H18" s="920"/>
      <c r="I18" s="920"/>
      <c r="J18" s="920"/>
      <c r="K18" s="920"/>
      <c r="L18" s="937"/>
    </row>
    <row r="19" spans="1:12" ht="31.5" x14ac:dyDescent="0.25">
      <c r="A19" s="922">
        <v>16</v>
      </c>
      <c r="B19" s="879" t="s">
        <v>813</v>
      </c>
      <c r="C19" s="968"/>
      <c r="D19" s="920"/>
      <c r="E19" s="920">
        <v>2.1</v>
      </c>
      <c r="F19" s="920">
        <v>2.1</v>
      </c>
      <c r="G19" s="920">
        <v>2.1</v>
      </c>
      <c r="H19" s="920"/>
      <c r="I19" s="920"/>
      <c r="J19" s="920"/>
      <c r="K19" s="920"/>
      <c r="L19" s="937"/>
    </row>
    <row r="20" spans="1:12" ht="31.5" x14ac:dyDescent="0.25">
      <c r="A20" s="998">
        <v>17</v>
      </c>
      <c r="B20" s="879" t="s">
        <v>819</v>
      </c>
      <c r="C20" s="968"/>
      <c r="D20" s="920"/>
      <c r="E20" s="920">
        <v>2.9</v>
      </c>
      <c r="F20" s="920">
        <v>2.9</v>
      </c>
      <c r="G20" s="920">
        <v>3.4</v>
      </c>
      <c r="H20" s="920"/>
      <c r="I20" s="920"/>
      <c r="J20" s="920"/>
      <c r="K20" s="920"/>
      <c r="L20" s="937"/>
    </row>
    <row r="21" spans="1:12" ht="31.5" x14ac:dyDescent="0.25">
      <c r="A21" s="922">
        <v>18</v>
      </c>
      <c r="B21" s="995" t="s">
        <v>1688</v>
      </c>
      <c r="C21" s="923"/>
      <c r="D21" s="920"/>
      <c r="E21" s="920">
        <v>0</v>
      </c>
      <c r="F21" s="920">
        <v>2.6070000000000002</v>
      </c>
      <c r="G21" s="920">
        <v>2.6070000000000002</v>
      </c>
      <c r="H21" s="920"/>
      <c r="I21" s="920"/>
      <c r="J21" s="920"/>
      <c r="K21" s="920"/>
      <c r="L21" s="937"/>
    </row>
    <row r="22" spans="1:12" ht="31.5" x14ac:dyDescent="0.25">
      <c r="A22" s="998">
        <v>19</v>
      </c>
      <c r="B22" s="879" t="s">
        <v>749</v>
      </c>
      <c r="C22" s="968"/>
      <c r="D22" s="920"/>
      <c r="E22" s="920"/>
      <c r="F22" s="920"/>
      <c r="G22" s="920"/>
      <c r="H22" s="920"/>
      <c r="I22" s="920">
        <v>5.008</v>
      </c>
      <c r="J22" s="920">
        <v>5.008</v>
      </c>
      <c r="K22" s="920">
        <v>3.391</v>
      </c>
      <c r="L22" s="920"/>
    </row>
    <row r="23" spans="1:12" ht="31.5" x14ac:dyDescent="0.25">
      <c r="A23" s="922">
        <v>20</v>
      </c>
      <c r="B23" s="879" t="s">
        <v>805</v>
      </c>
      <c r="C23" s="968"/>
      <c r="D23" s="920"/>
      <c r="E23" s="920"/>
      <c r="F23" s="920"/>
      <c r="G23" s="920"/>
      <c r="H23" s="920"/>
      <c r="I23" s="920">
        <v>8.8759999999999994</v>
      </c>
      <c r="J23" s="920">
        <v>8.8759999999999994</v>
      </c>
      <c r="K23" s="920">
        <v>6.7919999999999998</v>
      </c>
      <c r="L23" s="937"/>
    </row>
    <row r="24" spans="1:12" ht="31.5" x14ac:dyDescent="0.25">
      <c r="A24" s="998">
        <v>21</v>
      </c>
      <c r="B24" s="879" t="s">
        <v>732</v>
      </c>
      <c r="C24" s="968"/>
      <c r="D24" s="920"/>
      <c r="E24" s="920"/>
      <c r="F24" s="920"/>
      <c r="G24" s="920"/>
      <c r="H24" s="920"/>
      <c r="I24" s="920">
        <v>12.54</v>
      </c>
      <c r="J24" s="920">
        <v>12.54</v>
      </c>
      <c r="K24" s="920">
        <v>9.3409999999999993</v>
      </c>
      <c r="L24" s="937"/>
    </row>
    <row r="25" spans="1:12" ht="15.75" x14ac:dyDescent="0.25">
      <c r="A25" s="922">
        <v>22</v>
      </c>
      <c r="B25" s="995" t="s">
        <v>713</v>
      </c>
      <c r="C25" s="920">
        <v>0.15</v>
      </c>
      <c r="D25" s="920">
        <v>0.15</v>
      </c>
      <c r="E25" s="920">
        <v>0.15</v>
      </c>
      <c r="F25" s="920">
        <v>0.15</v>
      </c>
      <c r="G25" s="920">
        <v>0.15</v>
      </c>
      <c r="H25" s="920"/>
      <c r="I25" s="920">
        <v>0.15</v>
      </c>
      <c r="J25" s="920">
        <v>0.15</v>
      </c>
      <c r="K25" s="920">
        <v>0.15</v>
      </c>
      <c r="L25" s="937"/>
    </row>
    <row r="26" spans="1:12" ht="15.75" x14ac:dyDescent="0.25">
      <c r="A26" s="998">
        <v>23</v>
      </c>
      <c r="B26" s="995" t="s">
        <v>1684</v>
      </c>
      <c r="C26" s="992">
        <v>0</v>
      </c>
      <c r="D26" s="920">
        <v>8</v>
      </c>
      <c r="E26" s="920">
        <v>8</v>
      </c>
      <c r="F26" s="977">
        <v>0</v>
      </c>
      <c r="G26" s="977"/>
      <c r="H26" s="977"/>
      <c r="I26" s="971"/>
      <c r="J26" s="920"/>
      <c r="K26" s="920"/>
      <c r="L26" s="937"/>
    </row>
    <row r="27" spans="1:12" ht="15.75" x14ac:dyDescent="0.25">
      <c r="A27" s="922">
        <v>24</v>
      </c>
      <c r="B27" s="995" t="s">
        <v>714</v>
      </c>
      <c r="C27" s="992">
        <v>0.15</v>
      </c>
      <c r="D27" s="920">
        <v>0.15</v>
      </c>
      <c r="E27" s="920">
        <v>0.15</v>
      </c>
      <c r="F27" s="920">
        <v>0.15</v>
      </c>
      <c r="G27" s="920">
        <v>0.15</v>
      </c>
      <c r="H27" s="920"/>
      <c r="I27" s="920">
        <v>0.15</v>
      </c>
      <c r="J27" s="920">
        <v>0.15</v>
      </c>
      <c r="K27" s="920">
        <v>0.15</v>
      </c>
      <c r="L27" s="937"/>
    </row>
    <row r="28" spans="1:12" ht="47.25" x14ac:dyDescent="0.25">
      <c r="A28" s="998">
        <v>25</v>
      </c>
      <c r="B28" s="995" t="s">
        <v>715</v>
      </c>
      <c r="C28" s="920">
        <v>0.8</v>
      </c>
      <c r="D28" s="920">
        <v>0.8</v>
      </c>
      <c r="E28" s="920"/>
      <c r="F28" s="920"/>
      <c r="G28" s="920"/>
      <c r="H28" s="920"/>
      <c r="I28" s="920"/>
      <c r="J28" s="920"/>
      <c r="K28" s="920"/>
      <c r="L28" s="937"/>
    </row>
    <row r="29" spans="1:12" ht="15.75" x14ac:dyDescent="0.25">
      <c r="A29" s="922"/>
      <c r="B29" s="925" t="s">
        <v>1696</v>
      </c>
      <c r="C29" s="924">
        <f t="shared" ref="C29:I29" si="0">SUM(C5:C28)</f>
        <v>59.043999999999997</v>
      </c>
      <c r="D29" s="924">
        <f t="shared" si="0"/>
        <v>75.003000000000014</v>
      </c>
      <c r="E29" s="924">
        <f>SUM(E4:E28)</f>
        <v>27.740999999999996</v>
      </c>
      <c r="F29" s="924">
        <f>SUM(F4:F28)</f>
        <v>22.347999999999995</v>
      </c>
      <c r="G29" s="924">
        <f>SUM(G4:G28)</f>
        <v>37.654999999999994</v>
      </c>
      <c r="H29" s="924">
        <f>SUM(H4:H28)</f>
        <v>2.9809999999999999</v>
      </c>
      <c r="I29" s="924">
        <f t="shared" si="0"/>
        <v>34.517999999999994</v>
      </c>
      <c r="J29" s="924">
        <f>SUM(J4:J28)</f>
        <v>35.517999999999994</v>
      </c>
      <c r="K29" s="921">
        <f>SUM(K4:K28)</f>
        <v>36.286000000000001</v>
      </c>
      <c r="L29" s="921">
        <f>SUM(L4:L28)</f>
        <v>0</v>
      </c>
    </row>
    <row r="30" spans="1:12" ht="45" x14ac:dyDescent="0.25">
      <c r="A30" s="936">
        <v>1</v>
      </c>
      <c r="B30" s="935" t="s">
        <v>1022</v>
      </c>
      <c r="C30" s="992">
        <v>7</v>
      </c>
      <c r="D30" s="977">
        <v>0</v>
      </c>
      <c r="E30" s="920">
        <v>13</v>
      </c>
      <c r="F30" s="920">
        <v>0</v>
      </c>
      <c r="G30" s="920">
        <v>3.1739999999999999</v>
      </c>
      <c r="H30" s="920"/>
      <c r="I30" s="920">
        <v>10</v>
      </c>
      <c r="J30" s="920">
        <v>14</v>
      </c>
      <c r="K30" s="920">
        <v>14</v>
      </c>
      <c r="L30" s="920"/>
    </row>
    <row r="31" spans="1:12" ht="15.75" x14ac:dyDescent="0.25">
      <c r="A31" s="936">
        <v>2</v>
      </c>
      <c r="B31" s="935" t="s">
        <v>1697</v>
      </c>
      <c r="C31" s="977">
        <v>0</v>
      </c>
      <c r="D31" s="977">
        <v>0</v>
      </c>
      <c r="E31" s="920">
        <v>0</v>
      </c>
      <c r="F31" s="920">
        <v>7.5</v>
      </c>
      <c r="G31" s="920">
        <v>7.4</v>
      </c>
      <c r="H31" s="920"/>
      <c r="I31" s="920">
        <v>3.8</v>
      </c>
      <c r="J31" s="920">
        <v>19.8</v>
      </c>
      <c r="K31" s="920">
        <v>19</v>
      </c>
      <c r="L31" s="920"/>
    </row>
    <row r="32" spans="1:12" ht="30" x14ac:dyDescent="0.25">
      <c r="A32" s="936">
        <v>3</v>
      </c>
      <c r="B32" s="935" t="s">
        <v>1027</v>
      </c>
      <c r="C32" s="992">
        <v>17</v>
      </c>
      <c r="D32" s="977">
        <v>0</v>
      </c>
      <c r="E32" s="920">
        <v>42.814</v>
      </c>
      <c r="F32" s="920">
        <v>27</v>
      </c>
      <c r="G32" s="920">
        <v>27</v>
      </c>
      <c r="H32" s="920"/>
      <c r="I32" s="920">
        <v>42.814</v>
      </c>
      <c r="J32" s="920">
        <v>75.628</v>
      </c>
      <c r="K32" s="920">
        <v>22</v>
      </c>
      <c r="L32" s="920">
        <v>34.115000000000002</v>
      </c>
    </row>
    <row r="33" spans="1:12" ht="15.75" x14ac:dyDescent="0.25">
      <c r="A33" s="936">
        <v>4</v>
      </c>
      <c r="B33" s="935" t="s">
        <v>1698</v>
      </c>
      <c r="C33" s="992"/>
      <c r="D33" s="977"/>
      <c r="E33" s="920">
        <v>0</v>
      </c>
      <c r="F33" s="920">
        <v>3</v>
      </c>
      <c r="G33" s="920">
        <v>3</v>
      </c>
      <c r="H33" s="920"/>
      <c r="I33" s="920"/>
      <c r="J33" s="920"/>
      <c r="K33" s="920"/>
      <c r="L33" s="920"/>
    </row>
    <row r="34" spans="1:12" ht="15.75" x14ac:dyDescent="0.25">
      <c r="A34" s="936">
        <v>5</v>
      </c>
      <c r="B34" s="935" t="s">
        <v>1031</v>
      </c>
      <c r="C34" s="977">
        <v>0.94199999999999995</v>
      </c>
      <c r="D34" s="977">
        <v>0.94199999999999995</v>
      </c>
      <c r="E34" s="920"/>
      <c r="F34" s="920"/>
      <c r="G34" s="920"/>
      <c r="H34" s="920"/>
      <c r="I34" s="920"/>
      <c r="J34" s="920"/>
      <c r="K34" s="920"/>
      <c r="L34" s="920"/>
    </row>
    <row r="35" spans="1:12" ht="30" x14ac:dyDescent="0.25">
      <c r="A35" s="936">
        <v>6</v>
      </c>
      <c r="B35" s="935" t="s">
        <v>1032</v>
      </c>
      <c r="C35" s="977">
        <v>0.5</v>
      </c>
      <c r="D35" s="977">
        <v>0.5</v>
      </c>
      <c r="E35" s="920"/>
      <c r="F35" s="920"/>
      <c r="G35" s="920"/>
      <c r="H35" s="920"/>
      <c r="I35" s="920"/>
      <c r="J35" s="920"/>
      <c r="K35" s="920"/>
      <c r="L35" s="920"/>
    </row>
    <row r="36" spans="1:12" ht="30" x14ac:dyDescent="0.25">
      <c r="A36" s="936">
        <v>7</v>
      </c>
      <c r="B36" s="935" t="s">
        <v>1033</v>
      </c>
      <c r="C36" s="977">
        <v>0.5</v>
      </c>
      <c r="D36" s="977">
        <v>0.5</v>
      </c>
      <c r="E36" s="920"/>
      <c r="F36" s="920"/>
      <c r="G36" s="920"/>
      <c r="H36" s="920"/>
      <c r="I36" s="920"/>
      <c r="J36" s="920"/>
      <c r="K36" s="920"/>
      <c r="L36" s="920"/>
    </row>
    <row r="37" spans="1:12" ht="30" x14ac:dyDescent="0.25">
      <c r="A37" s="936">
        <v>8</v>
      </c>
      <c r="B37" s="935" t="s">
        <v>1035</v>
      </c>
      <c r="C37" s="977">
        <v>0.3</v>
      </c>
      <c r="D37" s="977">
        <v>0.3</v>
      </c>
      <c r="E37" s="920"/>
      <c r="F37" s="920"/>
      <c r="G37" s="920"/>
      <c r="H37" s="920"/>
      <c r="I37" s="920"/>
      <c r="J37" s="920"/>
      <c r="K37" s="920"/>
      <c r="L37" s="920"/>
    </row>
    <row r="38" spans="1:12" ht="30" x14ac:dyDescent="0.25">
      <c r="A38" s="936">
        <v>9</v>
      </c>
      <c r="B38" s="935" t="s">
        <v>1699</v>
      </c>
      <c r="C38" s="977">
        <v>0</v>
      </c>
      <c r="D38" s="977">
        <v>6.5090000000000003</v>
      </c>
      <c r="E38" s="920">
        <v>0</v>
      </c>
      <c r="F38" s="920">
        <v>145.87</v>
      </c>
      <c r="G38" s="920"/>
      <c r="H38" s="920">
        <v>126.8</v>
      </c>
      <c r="I38" s="920"/>
      <c r="J38" s="920"/>
      <c r="K38" s="920"/>
      <c r="L38" s="920"/>
    </row>
    <row r="39" spans="1:12" ht="30" x14ac:dyDescent="0.25">
      <c r="A39" s="936">
        <v>10</v>
      </c>
      <c r="B39" s="935" t="s">
        <v>1700</v>
      </c>
      <c r="C39" s="923"/>
      <c r="D39" s="977"/>
      <c r="E39" s="920"/>
      <c r="F39" s="920"/>
      <c r="G39" s="920"/>
      <c r="H39" s="920"/>
      <c r="I39" s="920">
        <v>0</v>
      </c>
      <c r="J39" s="920">
        <v>8</v>
      </c>
      <c r="K39" s="920">
        <v>8</v>
      </c>
      <c r="L39" s="920"/>
    </row>
    <row r="40" spans="1:12" ht="45" x14ac:dyDescent="0.25">
      <c r="A40" s="936">
        <v>11</v>
      </c>
      <c r="B40" s="935" t="s">
        <v>1701</v>
      </c>
      <c r="C40" s="923"/>
      <c r="D40" s="977"/>
      <c r="E40" s="920"/>
      <c r="F40" s="920"/>
      <c r="G40" s="920"/>
      <c r="H40" s="920"/>
      <c r="I40" s="920">
        <v>0</v>
      </c>
      <c r="J40" s="920">
        <v>1.1000000000000001</v>
      </c>
      <c r="K40" s="920">
        <v>1.1000000000000001</v>
      </c>
      <c r="L40" s="920"/>
    </row>
    <row r="41" spans="1:12" ht="30" x14ac:dyDescent="0.25">
      <c r="A41" s="936">
        <v>12</v>
      </c>
      <c r="B41" s="935" t="s">
        <v>1702</v>
      </c>
      <c r="C41" s="923"/>
      <c r="D41" s="977"/>
      <c r="E41" s="920">
        <v>0</v>
      </c>
      <c r="F41" s="920">
        <v>0.47</v>
      </c>
      <c r="G41" s="920">
        <v>0.47</v>
      </c>
      <c r="H41" s="920"/>
      <c r="I41" s="920"/>
      <c r="J41" s="920"/>
      <c r="K41" s="920"/>
      <c r="L41" s="920"/>
    </row>
    <row r="42" spans="1:12" ht="30" x14ac:dyDescent="0.25">
      <c r="A42" s="936">
        <v>13</v>
      </c>
      <c r="B42" s="935" t="s">
        <v>1060</v>
      </c>
      <c r="C42" s="993"/>
      <c r="D42" s="977"/>
      <c r="E42" s="920">
        <v>1</v>
      </c>
      <c r="F42" s="920">
        <v>1</v>
      </c>
      <c r="G42" s="920">
        <v>2.8</v>
      </c>
      <c r="H42" s="920"/>
      <c r="I42" s="920"/>
      <c r="J42" s="920"/>
      <c r="K42" s="920"/>
      <c r="L42" s="920"/>
    </row>
    <row r="43" spans="1:12" ht="30" x14ac:dyDescent="0.25">
      <c r="A43" s="936">
        <v>14</v>
      </c>
      <c r="B43" s="935" t="s">
        <v>1061</v>
      </c>
      <c r="C43" s="920">
        <v>3.8</v>
      </c>
      <c r="D43" s="977">
        <v>3.8</v>
      </c>
      <c r="E43" s="920"/>
      <c r="F43" s="920"/>
      <c r="G43" s="920">
        <v>2.16</v>
      </c>
      <c r="H43" s="920"/>
      <c r="I43" s="920"/>
      <c r="J43" s="920"/>
      <c r="K43" s="920"/>
      <c r="L43" s="920"/>
    </row>
    <row r="44" spans="1:12" ht="30" x14ac:dyDescent="0.25">
      <c r="A44" s="936">
        <v>15</v>
      </c>
      <c r="B44" s="935" t="s">
        <v>1703</v>
      </c>
      <c r="C44" s="993"/>
      <c r="D44" s="977"/>
      <c r="E44" s="920">
        <v>0</v>
      </c>
      <c r="F44" s="920">
        <v>4</v>
      </c>
      <c r="G44" s="920">
        <v>4</v>
      </c>
      <c r="H44" s="920"/>
      <c r="I44" s="920"/>
      <c r="J44" s="920"/>
      <c r="K44" s="920"/>
      <c r="L44" s="920"/>
    </row>
    <row r="45" spans="1:12" ht="15.75" x14ac:dyDescent="0.25">
      <c r="A45" s="936">
        <v>16</v>
      </c>
      <c r="B45" s="935" t="s">
        <v>1704</v>
      </c>
      <c r="C45" s="993"/>
      <c r="D45" s="977"/>
      <c r="E45" s="920">
        <v>0</v>
      </c>
      <c r="F45" s="920">
        <v>0.5</v>
      </c>
      <c r="G45" s="920">
        <v>0.5</v>
      </c>
      <c r="H45" s="920"/>
      <c r="I45" s="920"/>
      <c r="J45" s="920"/>
      <c r="K45" s="920"/>
      <c r="L45" s="920"/>
    </row>
    <row r="46" spans="1:12" ht="15.75" x14ac:dyDescent="0.25">
      <c r="A46" s="936">
        <v>17</v>
      </c>
      <c r="B46" s="935" t="s">
        <v>1705</v>
      </c>
      <c r="C46" s="993"/>
      <c r="D46" s="977"/>
      <c r="E46" s="920">
        <v>0</v>
      </c>
      <c r="F46" s="920">
        <v>0.5</v>
      </c>
      <c r="G46" s="920">
        <v>0.5</v>
      </c>
      <c r="H46" s="920"/>
      <c r="I46" s="920"/>
      <c r="J46" s="920"/>
      <c r="K46" s="920"/>
      <c r="L46" s="920"/>
    </row>
    <row r="47" spans="1:12" ht="15.75" x14ac:dyDescent="0.25">
      <c r="A47" s="936">
        <v>18</v>
      </c>
      <c r="B47" s="935" t="s">
        <v>1063</v>
      </c>
      <c r="C47" s="920">
        <v>0.15</v>
      </c>
      <c r="D47" s="977">
        <v>0.15</v>
      </c>
      <c r="E47" s="920">
        <v>0.15</v>
      </c>
      <c r="F47" s="920">
        <v>0.15</v>
      </c>
      <c r="G47" s="920">
        <v>0.72</v>
      </c>
      <c r="H47" s="920"/>
      <c r="I47" s="920">
        <v>0.15</v>
      </c>
      <c r="J47" s="920">
        <v>0.15</v>
      </c>
      <c r="K47" s="920">
        <v>0.15</v>
      </c>
      <c r="L47" s="920"/>
    </row>
    <row r="48" spans="1:12" ht="15.75" x14ac:dyDescent="0.25">
      <c r="A48" s="936">
        <v>19</v>
      </c>
      <c r="B48" s="935" t="s">
        <v>1706</v>
      </c>
      <c r="C48" s="993"/>
      <c r="D48" s="977"/>
      <c r="E48" s="920">
        <v>0</v>
      </c>
      <c r="F48" s="920">
        <v>1.6</v>
      </c>
      <c r="G48" s="920">
        <v>1.6</v>
      </c>
      <c r="H48" s="920"/>
      <c r="I48" s="920"/>
      <c r="J48" s="920"/>
      <c r="K48" s="920"/>
      <c r="L48" s="920"/>
    </row>
    <row r="49" spans="1:13" ht="15.75" x14ac:dyDescent="0.25">
      <c r="A49" s="936">
        <v>20</v>
      </c>
      <c r="B49" s="935" t="s">
        <v>714</v>
      </c>
      <c r="C49" s="977">
        <v>0.15</v>
      </c>
      <c r="D49" s="977">
        <v>0.15</v>
      </c>
      <c r="E49" s="920">
        <v>0.15</v>
      </c>
      <c r="F49" s="920">
        <v>0.15</v>
      </c>
      <c r="G49" s="920">
        <v>0.27500000000000002</v>
      </c>
      <c r="H49" s="920"/>
      <c r="I49" s="920">
        <v>0.15</v>
      </c>
      <c r="J49" s="920">
        <v>0.15</v>
      </c>
      <c r="K49" s="920">
        <v>0.15</v>
      </c>
      <c r="L49" s="920"/>
    </row>
    <row r="50" spans="1:13" ht="15.75" x14ac:dyDescent="0.25">
      <c r="A50" s="938"/>
      <c r="B50" s="925" t="s">
        <v>1711</v>
      </c>
      <c r="C50" s="924">
        <f t="shared" ref="C50:L50" si="1">SUM(C30:C49)</f>
        <v>30.341999999999999</v>
      </c>
      <c r="D50" s="924">
        <f t="shared" si="1"/>
        <v>12.851000000000003</v>
      </c>
      <c r="E50" s="924">
        <f t="shared" si="1"/>
        <v>57.113999999999997</v>
      </c>
      <c r="F50" s="924">
        <f>SUM(F30:F49)</f>
        <v>191.74</v>
      </c>
      <c r="G50" s="924">
        <f>SUM(G30:G49)</f>
        <v>53.59899999999999</v>
      </c>
      <c r="H50" s="924">
        <f>SUM(H30:H49)</f>
        <v>126.8</v>
      </c>
      <c r="I50" s="924">
        <f t="shared" si="1"/>
        <v>56.914000000000001</v>
      </c>
      <c r="J50" s="924">
        <f t="shared" si="1"/>
        <v>118.828</v>
      </c>
      <c r="K50" s="924">
        <f t="shared" si="1"/>
        <v>64.400000000000006</v>
      </c>
      <c r="L50" s="924">
        <f t="shared" si="1"/>
        <v>34.115000000000002</v>
      </c>
      <c r="M50" s="953">
        <f>K50+L50</f>
        <v>98.515000000000015</v>
      </c>
    </row>
    <row r="51" spans="1:13" ht="15.75" x14ac:dyDescent="0.25">
      <c r="A51" s="938"/>
      <c r="B51" s="925" t="s">
        <v>1712</v>
      </c>
      <c r="C51" s="924">
        <f t="shared" ref="C51:L51" si="2">C29+C50</f>
        <v>89.385999999999996</v>
      </c>
      <c r="D51" s="924">
        <f t="shared" si="2"/>
        <v>87.854000000000013</v>
      </c>
      <c r="E51" s="924">
        <f t="shared" si="2"/>
        <v>84.85499999999999</v>
      </c>
      <c r="F51" s="924">
        <f>F29+F50</f>
        <v>214.08799999999999</v>
      </c>
      <c r="G51" s="924">
        <f>G29+G50</f>
        <v>91.253999999999991</v>
      </c>
      <c r="H51" s="924">
        <f>H29+H50</f>
        <v>129.78100000000001</v>
      </c>
      <c r="I51" s="924">
        <f t="shared" si="2"/>
        <v>91.431999999999988</v>
      </c>
      <c r="J51" s="924">
        <f t="shared" si="2"/>
        <v>154.346</v>
      </c>
      <c r="K51" s="924">
        <f t="shared" si="2"/>
        <v>100.68600000000001</v>
      </c>
      <c r="L51" s="924">
        <f t="shared" si="2"/>
        <v>34.115000000000002</v>
      </c>
      <c r="M51">
        <f>K51+L51</f>
        <v>134.80100000000002</v>
      </c>
    </row>
    <row r="52" spans="1:13" ht="15.75" x14ac:dyDescent="0.25">
      <c r="K52" s="994"/>
      <c r="L52" s="994"/>
    </row>
  </sheetData>
  <mergeCells count="5">
    <mergeCell ref="A2:A3"/>
    <mergeCell ref="B2:B3"/>
    <mergeCell ref="C2:D2"/>
    <mergeCell ref="E2:H2"/>
    <mergeCell ref="I2:L2"/>
  </mergeCells>
  <conditionalFormatting sqref="B14">
    <cfRule type="cellIs" dxfId="6" priority="1" operator="equal">
      <formula>0</formula>
    </cfRule>
  </conditionalFormatting>
  <conditionalFormatting sqref="B4">
    <cfRule type="cellIs" dxfId="5" priority="6" operator="equal">
      <formula>0</formula>
    </cfRule>
  </conditionalFormatting>
  <conditionalFormatting sqref="B4">
    <cfRule type="containsText" dxfId="4" priority="7" operator="containsText" text="Наименование инвестиционного проекта">
      <formula>NOT(ISERROR(SEARCH("Наименование инвестиционного проекта",B4)))</formula>
    </cfRule>
  </conditionalFormatting>
  <conditionalFormatting sqref="B13">
    <cfRule type="containsText" dxfId="3" priority="5" operator="containsText" text="Наименование инвестиционного проекта">
      <formula>NOT(ISERROR(SEARCH("Наименование инвестиционного проекта",B13)))</formula>
    </cfRule>
  </conditionalFormatting>
  <conditionalFormatting sqref="B13">
    <cfRule type="cellIs" dxfId="2" priority="4" operator="equal">
      <formula>0</formula>
    </cfRule>
  </conditionalFormatting>
  <conditionalFormatting sqref="B18">
    <cfRule type="cellIs" dxfId="1" priority="3" operator="equal">
      <formula>0</formula>
    </cfRule>
  </conditionalFormatting>
  <conditionalFormatting sqref="B14">
    <cfRule type="containsText" dxfId="0" priority="2" operator="containsText" text="Наименование инвестиционного проекта">
      <formula>NOT(ISERROR(SEARCH("Наименование инвестиционного проекта",B14)))</formula>
    </cfRule>
  </conditionalFormatting>
  <pageMargins left="0.23622047244094491" right="0.23622047244094491" top="0.74803149606299213" bottom="0.74803149606299213" header="0.31496062992125984" footer="0.31496062992125984"/>
  <pageSetup paperSize="9" scale="80" orientation="landscape" r:id="rId1"/>
  <ignoredErrors>
    <ignoredError sqref="I29" formula="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219A4-5038-494D-8AE5-1B3F4664DCCF}">
  <sheetPr>
    <tabColor theme="9" tint="0.39997558519241921"/>
  </sheetPr>
  <dimension ref="A1:H51"/>
  <sheetViews>
    <sheetView topLeftCell="B1" zoomScale="85" zoomScaleNormal="85" workbookViewId="0">
      <pane xSplit="1" topLeftCell="C1" activePane="topRight" state="frozen"/>
      <selection activeCell="B1" sqref="B1"/>
      <selection pane="topRight" activeCell="V48" sqref="V48"/>
    </sheetView>
  </sheetViews>
  <sheetFormatPr defaultRowHeight="15" x14ac:dyDescent="0.25"/>
  <cols>
    <col min="1" max="1" width="7.28515625" customWidth="1"/>
    <col min="2" max="2" width="81.5703125" customWidth="1"/>
    <col min="3" max="3" width="19.85546875" customWidth="1"/>
    <col min="4" max="4" width="20.85546875" customWidth="1"/>
    <col min="5" max="6" width="18.28515625" customWidth="1"/>
    <col min="7" max="7" width="17.42578125" customWidth="1"/>
    <col min="8" max="8" width="13.7109375" customWidth="1"/>
  </cols>
  <sheetData>
    <row r="1" spans="1:8" ht="48.75" customHeight="1" x14ac:dyDescent="0.25">
      <c r="A1" s="969" t="s">
        <v>687</v>
      </c>
      <c r="B1" s="969" t="s">
        <v>688</v>
      </c>
      <c r="C1" s="970" t="s">
        <v>1742</v>
      </c>
      <c r="D1" s="970" t="s">
        <v>1743</v>
      </c>
      <c r="E1" s="970" t="s">
        <v>1744</v>
      </c>
      <c r="F1" s="970" t="s">
        <v>1745</v>
      </c>
      <c r="G1" s="970" t="s">
        <v>1746</v>
      </c>
    </row>
    <row r="2" spans="1:8" ht="33" customHeight="1" x14ac:dyDescent="0.25">
      <c r="A2" s="936">
        <v>1</v>
      </c>
      <c r="B2" s="399" t="s">
        <v>814</v>
      </c>
      <c r="C2" s="980"/>
      <c r="D2" s="996"/>
      <c r="E2" s="980"/>
      <c r="F2" s="975">
        <v>467958</v>
      </c>
      <c r="G2" s="975">
        <f>SUM(C2:F2)</f>
        <v>467958</v>
      </c>
    </row>
    <row r="3" spans="1:8" ht="33" customHeight="1" x14ac:dyDescent="0.25">
      <c r="A3" s="936">
        <v>2</v>
      </c>
      <c r="B3" s="649" t="s">
        <v>815</v>
      </c>
      <c r="C3" s="980"/>
      <c r="D3" s="996"/>
      <c r="E3" s="980"/>
      <c r="F3" s="975"/>
      <c r="G3" s="975">
        <f t="shared" ref="G3:G50" si="0">SUM(C3:F3)</f>
        <v>0</v>
      </c>
    </row>
    <row r="4" spans="1:8" ht="33" customHeight="1" x14ac:dyDescent="0.25">
      <c r="A4" s="936">
        <v>3</v>
      </c>
      <c r="B4" s="649" t="s">
        <v>816</v>
      </c>
      <c r="C4" s="980"/>
      <c r="D4" s="996"/>
      <c r="E4" s="980"/>
      <c r="F4" s="975"/>
      <c r="G4" s="975">
        <f t="shared" si="0"/>
        <v>0</v>
      </c>
    </row>
    <row r="5" spans="1:8" ht="33" customHeight="1" x14ac:dyDescent="0.25">
      <c r="A5" s="936">
        <v>4</v>
      </c>
      <c r="B5" s="649" t="s">
        <v>817</v>
      </c>
      <c r="C5" s="980"/>
      <c r="D5" s="996"/>
      <c r="E5" s="980"/>
      <c r="F5" s="975">
        <v>450000</v>
      </c>
      <c r="G5" s="975">
        <f t="shared" si="0"/>
        <v>450000</v>
      </c>
    </row>
    <row r="6" spans="1:8" ht="33" customHeight="1" x14ac:dyDescent="0.25">
      <c r="A6" s="936">
        <v>5</v>
      </c>
      <c r="B6" s="649" t="s">
        <v>818</v>
      </c>
      <c r="C6" s="980"/>
      <c r="D6" s="996"/>
      <c r="E6" s="980"/>
      <c r="F6" s="975">
        <v>539479.96</v>
      </c>
      <c r="G6" s="975">
        <f t="shared" si="0"/>
        <v>539479.96</v>
      </c>
    </row>
    <row r="7" spans="1:8" ht="33" customHeight="1" x14ac:dyDescent="0.25">
      <c r="A7" s="936">
        <v>6</v>
      </c>
      <c r="B7" s="649" t="s">
        <v>725</v>
      </c>
      <c r="C7" s="980"/>
      <c r="D7" s="996"/>
      <c r="E7" s="980"/>
      <c r="F7" s="975"/>
      <c r="G7" s="975">
        <f t="shared" si="0"/>
        <v>0</v>
      </c>
    </row>
    <row r="8" spans="1:8" ht="33" customHeight="1" x14ac:dyDescent="0.25">
      <c r="A8" s="936">
        <v>7</v>
      </c>
      <c r="B8" s="649" t="s">
        <v>728</v>
      </c>
      <c r="C8" s="980"/>
      <c r="D8" s="996"/>
      <c r="E8" s="980"/>
      <c r="F8" s="975">
        <v>2642950.4700000002</v>
      </c>
      <c r="G8" s="975">
        <f t="shared" si="0"/>
        <v>2642950.4700000002</v>
      </c>
      <c r="H8" s="974"/>
    </row>
    <row r="9" spans="1:8" ht="33" customHeight="1" x14ac:dyDescent="0.25">
      <c r="A9" s="936">
        <v>8</v>
      </c>
      <c r="B9" s="649" t="s">
        <v>729</v>
      </c>
      <c r="C9" s="975">
        <v>27879.33</v>
      </c>
      <c r="D9" s="975">
        <v>2242154</v>
      </c>
      <c r="E9" s="975">
        <f>1603426+81474.21</f>
        <v>1684900.21</v>
      </c>
      <c r="F9" s="975"/>
      <c r="G9" s="975">
        <f t="shared" si="0"/>
        <v>3954933.54</v>
      </c>
      <c r="H9" s="974"/>
    </row>
    <row r="10" spans="1:8" ht="33" customHeight="1" x14ac:dyDescent="0.25">
      <c r="A10" s="936">
        <v>9</v>
      </c>
      <c r="B10" s="649" t="s">
        <v>712</v>
      </c>
      <c r="C10" s="980"/>
      <c r="D10" s="975">
        <v>5976.85</v>
      </c>
      <c r="E10" s="975">
        <v>1240396</v>
      </c>
      <c r="F10" s="975">
        <v>1636596</v>
      </c>
      <c r="G10" s="975">
        <f t="shared" si="0"/>
        <v>2882968.85</v>
      </c>
      <c r="H10" s="974"/>
    </row>
    <row r="11" spans="1:8" ht="33" customHeight="1" x14ac:dyDescent="0.25">
      <c r="A11" s="936">
        <v>10</v>
      </c>
      <c r="B11" s="649" t="s">
        <v>711</v>
      </c>
      <c r="C11" s="980"/>
      <c r="D11" s="996"/>
      <c r="E11" s="975">
        <v>7386.45</v>
      </c>
      <c r="F11" s="975">
        <v>32412529.699999999</v>
      </c>
      <c r="G11" s="975">
        <f t="shared" si="0"/>
        <v>32419916.149999999</v>
      </c>
      <c r="H11" s="974"/>
    </row>
    <row r="12" spans="1:8" ht="33" customHeight="1" x14ac:dyDescent="0.25">
      <c r="A12" s="936">
        <v>11</v>
      </c>
      <c r="B12" s="989" t="s">
        <v>707</v>
      </c>
      <c r="C12" s="980"/>
      <c r="D12" s="975">
        <v>48273.1</v>
      </c>
      <c r="E12" s="980"/>
      <c r="F12" s="975">
        <v>1159000</v>
      </c>
      <c r="G12" s="975">
        <f t="shared" si="0"/>
        <v>1207273.1000000001</v>
      </c>
      <c r="H12" s="976"/>
    </row>
    <row r="13" spans="1:8" ht="33" customHeight="1" x14ac:dyDescent="0.25">
      <c r="A13" s="936">
        <v>12</v>
      </c>
      <c r="B13" s="399" t="s">
        <v>741</v>
      </c>
      <c r="C13" s="980"/>
      <c r="D13" s="975">
        <v>3415.34</v>
      </c>
      <c r="E13" s="980"/>
      <c r="F13" s="975">
        <v>11343808.65</v>
      </c>
      <c r="G13" s="975">
        <f t="shared" si="0"/>
        <v>11347223.99</v>
      </c>
      <c r="H13" s="974"/>
    </row>
    <row r="14" spans="1:8" ht="33" customHeight="1" x14ac:dyDescent="0.25">
      <c r="A14" s="936">
        <v>13</v>
      </c>
      <c r="B14" s="399" t="s">
        <v>743</v>
      </c>
      <c r="C14" s="980"/>
      <c r="D14" s="996"/>
      <c r="E14" s="980"/>
      <c r="F14" s="975"/>
      <c r="G14" s="975">
        <f t="shared" si="0"/>
        <v>0</v>
      </c>
      <c r="H14" s="976"/>
    </row>
    <row r="15" spans="1:8" ht="33" customHeight="1" x14ac:dyDescent="0.25">
      <c r="A15" s="936">
        <v>14</v>
      </c>
      <c r="B15" s="399" t="s">
        <v>756</v>
      </c>
      <c r="C15" s="980"/>
      <c r="D15" s="996"/>
      <c r="E15" s="980"/>
      <c r="F15" s="975"/>
      <c r="G15" s="975">
        <f t="shared" si="0"/>
        <v>0</v>
      </c>
      <c r="H15" s="976"/>
    </row>
    <row r="16" spans="1:8" ht="33" customHeight="1" x14ac:dyDescent="0.25">
      <c r="A16" s="936">
        <v>15</v>
      </c>
      <c r="B16" s="399" t="s">
        <v>749</v>
      </c>
      <c r="C16" s="980"/>
      <c r="D16" s="996"/>
      <c r="E16" s="980"/>
      <c r="F16" s="975"/>
      <c r="G16" s="975">
        <f t="shared" si="0"/>
        <v>0</v>
      </c>
      <c r="H16" s="976"/>
    </row>
    <row r="17" spans="1:8" ht="33" customHeight="1" x14ac:dyDescent="0.25">
      <c r="A17" s="936">
        <v>16</v>
      </c>
      <c r="B17" s="399" t="s">
        <v>805</v>
      </c>
      <c r="C17" s="980"/>
      <c r="D17" s="996"/>
      <c r="E17" s="980"/>
      <c r="F17" s="975"/>
      <c r="G17" s="975">
        <f t="shared" si="0"/>
        <v>0</v>
      </c>
      <c r="H17" s="976"/>
    </row>
    <row r="18" spans="1:8" ht="33" customHeight="1" x14ac:dyDescent="0.25">
      <c r="A18" s="936">
        <v>17</v>
      </c>
      <c r="B18" s="399" t="s">
        <v>732</v>
      </c>
      <c r="C18" s="980"/>
      <c r="D18" s="996"/>
      <c r="E18" s="980"/>
      <c r="F18" s="897"/>
      <c r="G18" s="975">
        <f t="shared" si="0"/>
        <v>0</v>
      </c>
      <c r="H18" s="976"/>
    </row>
    <row r="19" spans="1:8" ht="33" customHeight="1" x14ac:dyDescent="0.25">
      <c r="A19" s="936">
        <v>18</v>
      </c>
      <c r="B19" s="649" t="s">
        <v>713</v>
      </c>
      <c r="C19" s="980"/>
      <c r="D19" s="975">
        <f>188333.33+148800.01+220800+313975.2</f>
        <v>871908.54</v>
      </c>
      <c r="E19" s="980"/>
      <c r="F19" s="975"/>
      <c r="G19" s="975">
        <f t="shared" si="0"/>
        <v>871908.54</v>
      </c>
      <c r="H19" s="976"/>
    </row>
    <row r="20" spans="1:8" ht="33" customHeight="1" x14ac:dyDescent="0.25">
      <c r="A20" s="936">
        <v>19</v>
      </c>
      <c r="B20" s="399" t="s">
        <v>714</v>
      </c>
      <c r="C20" s="980"/>
      <c r="D20" s="975">
        <f>394092.87+347993.63+254983.34+40297.27</f>
        <v>1037367.11</v>
      </c>
      <c r="E20" s="980"/>
      <c r="F20" s="975"/>
      <c r="G20" s="975">
        <f t="shared" si="0"/>
        <v>1037367.11</v>
      </c>
      <c r="H20" s="976"/>
    </row>
    <row r="21" spans="1:8" ht="33" customHeight="1" x14ac:dyDescent="0.25">
      <c r="A21" s="936">
        <v>20</v>
      </c>
      <c r="B21" s="990" t="s">
        <v>715</v>
      </c>
      <c r="C21" s="980"/>
      <c r="D21" s="975">
        <v>677100</v>
      </c>
      <c r="E21" s="980"/>
      <c r="F21" s="975"/>
      <c r="G21" s="975">
        <f t="shared" si="0"/>
        <v>677100</v>
      </c>
      <c r="H21" s="974"/>
    </row>
    <row r="22" spans="1:8" ht="33" customHeight="1" x14ac:dyDescent="0.25">
      <c r="A22" s="936">
        <v>21</v>
      </c>
      <c r="B22" s="965" t="s">
        <v>761</v>
      </c>
      <c r="C22" s="980"/>
      <c r="D22" s="996"/>
      <c r="E22" s="975">
        <v>6740000</v>
      </c>
      <c r="F22" s="975"/>
      <c r="G22" s="975">
        <f t="shared" si="0"/>
        <v>6740000</v>
      </c>
      <c r="H22" s="976"/>
    </row>
    <row r="23" spans="1:8" ht="33" customHeight="1" x14ac:dyDescent="0.25">
      <c r="A23" s="936">
        <v>22</v>
      </c>
      <c r="B23" s="965" t="s">
        <v>1747</v>
      </c>
      <c r="C23" s="975">
        <v>1760126.67</v>
      </c>
      <c r="D23" s="996"/>
      <c r="E23" s="980"/>
      <c r="F23" s="975"/>
      <c r="G23" s="975">
        <f t="shared" si="0"/>
        <v>1760126.67</v>
      </c>
      <c r="H23" s="976"/>
    </row>
    <row r="24" spans="1:8" ht="33" customHeight="1" x14ac:dyDescent="0.25">
      <c r="A24" s="936">
        <v>23</v>
      </c>
      <c r="B24" s="965" t="s">
        <v>1748</v>
      </c>
      <c r="C24" s="975">
        <v>1000000</v>
      </c>
      <c r="D24" s="975">
        <v>147041.24</v>
      </c>
      <c r="E24" s="980"/>
      <c r="F24" s="975">
        <v>271300.25</v>
      </c>
      <c r="G24" s="975">
        <f t="shared" si="0"/>
        <v>1418341.49</v>
      </c>
      <c r="H24" s="976"/>
    </row>
    <row r="25" spans="1:8" ht="33" customHeight="1" x14ac:dyDescent="0.25">
      <c r="A25" s="936">
        <v>24</v>
      </c>
      <c r="B25" s="965" t="s">
        <v>1749</v>
      </c>
      <c r="C25" s="975">
        <v>1616207.15</v>
      </c>
      <c r="D25" s="996"/>
      <c r="E25" s="980"/>
      <c r="F25" s="975"/>
      <c r="G25" s="975">
        <f t="shared" si="0"/>
        <v>1616207.15</v>
      </c>
      <c r="H25" s="976"/>
    </row>
    <row r="26" spans="1:8" ht="33" customHeight="1" x14ac:dyDescent="0.25">
      <c r="A26" s="936">
        <v>25</v>
      </c>
      <c r="B26" s="965" t="s">
        <v>1750</v>
      </c>
      <c r="C26" s="975">
        <v>1871722.16</v>
      </c>
      <c r="D26" s="996"/>
      <c r="E26" s="980"/>
      <c r="F26" s="975"/>
      <c r="G26" s="975">
        <f t="shared" si="0"/>
        <v>1871722.16</v>
      </c>
      <c r="H26" s="976"/>
    </row>
    <row r="27" spans="1:8" ht="33" customHeight="1" x14ac:dyDescent="0.25">
      <c r="A27" s="936">
        <v>26</v>
      </c>
      <c r="B27" s="965" t="s">
        <v>1751</v>
      </c>
      <c r="C27" s="975">
        <v>1938399.03</v>
      </c>
      <c r="D27" s="996"/>
      <c r="E27" s="980"/>
      <c r="F27" s="975"/>
      <c r="G27" s="975">
        <f t="shared" si="0"/>
        <v>1938399.03</v>
      </c>
      <c r="H27" s="976"/>
    </row>
    <row r="28" spans="1:8" ht="33" customHeight="1" x14ac:dyDescent="0.25">
      <c r="A28" s="936">
        <v>27</v>
      </c>
      <c r="B28" s="965" t="s">
        <v>1752</v>
      </c>
      <c r="C28" s="980"/>
      <c r="D28" s="996"/>
      <c r="E28" s="975">
        <v>1109475.43</v>
      </c>
      <c r="F28" s="975"/>
      <c r="G28" s="975">
        <f t="shared" si="0"/>
        <v>1109475.43</v>
      </c>
      <c r="H28" s="976"/>
    </row>
    <row r="29" spans="1:8" ht="33" customHeight="1" x14ac:dyDescent="0.25">
      <c r="A29" s="936">
        <v>28</v>
      </c>
      <c r="B29" s="965" t="s">
        <v>1753</v>
      </c>
      <c r="C29" s="975">
        <v>1041196.25</v>
      </c>
      <c r="D29" s="996"/>
      <c r="E29" s="980"/>
      <c r="F29" s="975"/>
      <c r="G29" s="975">
        <f t="shared" si="0"/>
        <v>1041196.25</v>
      </c>
      <c r="H29" s="976"/>
    </row>
    <row r="30" spans="1:8" ht="33" customHeight="1" x14ac:dyDescent="0.25">
      <c r="A30" s="936">
        <v>29</v>
      </c>
      <c r="B30" s="965" t="s">
        <v>1754</v>
      </c>
      <c r="C30" s="975">
        <v>1661163.89</v>
      </c>
      <c r="D30" s="997"/>
      <c r="E30" s="980"/>
      <c r="F30" s="975"/>
      <c r="G30" s="975">
        <f t="shared" si="0"/>
        <v>1661163.89</v>
      </c>
      <c r="H30" s="976"/>
    </row>
    <row r="31" spans="1:8" ht="33" customHeight="1" x14ac:dyDescent="0.25">
      <c r="A31" s="936">
        <v>30</v>
      </c>
      <c r="B31" s="965" t="s">
        <v>1755</v>
      </c>
      <c r="C31" s="975">
        <v>62116.04</v>
      </c>
      <c r="D31" s="975">
        <v>12582.98</v>
      </c>
      <c r="E31" s="980"/>
      <c r="F31" s="975">
        <v>3800000</v>
      </c>
      <c r="G31" s="975">
        <f t="shared" si="0"/>
        <v>3874699.02</v>
      </c>
      <c r="H31" s="976"/>
    </row>
    <row r="32" spans="1:8" ht="33" customHeight="1" x14ac:dyDescent="0.25">
      <c r="A32" s="936">
        <v>31</v>
      </c>
      <c r="B32" s="965" t="s">
        <v>1756</v>
      </c>
      <c r="C32" s="975">
        <v>32500.7</v>
      </c>
      <c r="D32" s="996"/>
      <c r="E32" s="980"/>
      <c r="F32" s="975">
        <v>2165760.0699999998</v>
      </c>
      <c r="G32" s="975">
        <f>SUM(C32:F32)</f>
        <v>2198260.77</v>
      </c>
      <c r="H32" s="976"/>
    </row>
    <row r="33" spans="1:8" ht="14.25" customHeight="1" x14ac:dyDescent="0.25">
      <c r="A33" s="936"/>
      <c r="B33" s="978" t="s">
        <v>1696</v>
      </c>
      <c r="C33" s="979">
        <f t="shared" ref="C33:E33" si="1">SUM(C2:C32)</f>
        <v>11011311.219999999</v>
      </c>
      <c r="D33" s="979">
        <f t="shared" si="1"/>
        <v>5045819.1600000011</v>
      </c>
      <c r="E33" s="979">
        <f t="shared" si="1"/>
        <v>10782158.09</v>
      </c>
      <c r="F33" s="979">
        <f>SUM(F2:F32)</f>
        <v>56889383.099999994</v>
      </c>
      <c r="G33" s="979">
        <f t="shared" si="0"/>
        <v>83728671.569999993</v>
      </c>
      <c r="H33" s="976"/>
    </row>
    <row r="34" spans="1:8" ht="33" customHeight="1" x14ac:dyDescent="0.25">
      <c r="A34" s="936">
        <v>1</v>
      </c>
      <c r="B34" s="845" t="s">
        <v>1022</v>
      </c>
      <c r="C34" s="980"/>
      <c r="D34" s="972"/>
      <c r="E34" s="971"/>
      <c r="F34" s="981"/>
      <c r="G34" s="973">
        <f t="shared" si="0"/>
        <v>0</v>
      </c>
      <c r="H34" s="976"/>
    </row>
    <row r="35" spans="1:8" ht="33" customHeight="1" x14ac:dyDescent="0.25">
      <c r="A35" s="936">
        <v>2</v>
      </c>
      <c r="B35" s="845" t="s">
        <v>1757</v>
      </c>
      <c r="C35" s="980"/>
      <c r="D35" s="972"/>
      <c r="E35" s="971"/>
      <c r="F35" s="981">
        <v>11595.61</v>
      </c>
      <c r="G35" s="973">
        <f t="shared" si="0"/>
        <v>11595.61</v>
      </c>
      <c r="H35" s="976"/>
    </row>
    <row r="36" spans="1:8" ht="33" customHeight="1" x14ac:dyDescent="0.25">
      <c r="A36" s="936">
        <v>3</v>
      </c>
      <c r="B36" s="845" t="s">
        <v>1027</v>
      </c>
      <c r="C36" s="980"/>
      <c r="D36" s="972"/>
      <c r="E36" s="971"/>
      <c r="F36" s="981">
        <v>303794.45</v>
      </c>
      <c r="G36" s="973">
        <f t="shared" si="0"/>
        <v>303794.45</v>
      </c>
      <c r="H36" s="976"/>
    </row>
    <row r="37" spans="1:8" ht="33" customHeight="1" x14ac:dyDescent="0.25">
      <c r="A37" s="936">
        <v>4</v>
      </c>
      <c r="B37" s="845" t="s">
        <v>1031</v>
      </c>
      <c r="C37" s="980"/>
      <c r="D37" s="972"/>
      <c r="E37" s="971"/>
      <c r="F37" s="981"/>
      <c r="G37" s="973">
        <f t="shared" si="0"/>
        <v>0</v>
      </c>
      <c r="H37" s="976"/>
    </row>
    <row r="38" spans="1:8" ht="33" customHeight="1" x14ac:dyDescent="0.25">
      <c r="A38" s="936">
        <v>5</v>
      </c>
      <c r="B38" s="845" t="s">
        <v>1032</v>
      </c>
      <c r="C38" s="980"/>
      <c r="D38" s="972"/>
      <c r="E38" s="973">
        <v>454000</v>
      </c>
      <c r="F38" s="981"/>
      <c r="G38" s="973">
        <f t="shared" si="0"/>
        <v>454000</v>
      </c>
      <c r="H38" s="976"/>
    </row>
    <row r="39" spans="1:8" ht="33" customHeight="1" x14ac:dyDescent="0.25">
      <c r="A39" s="936">
        <v>6</v>
      </c>
      <c r="B39" s="845" t="s">
        <v>1033</v>
      </c>
      <c r="C39" s="980"/>
      <c r="D39" s="972"/>
      <c r="E39" s="971"/>
      <c r="F39" s="981"/>
      <c r="G39" s="973">
        <f t="shared" si="0"/>
        <v>0</v>
      </c>
      <c r="H39" s="976"/>
    </row>
    <row r="40" spans="1:8" ht="33" customHeight="1" x14ac:dyDescent="0.25">
      <c r="A40" s="936">
        <v>7</v>
      </c>
      <c r="B40" s="845" t="s">
        <v>1035</v>
      </c>
      <c r="C40" s="975">
        <v>172673.43</v>
      </c>
      <c r="D40" s="972"/>
      <c r="E40" s="971"/>
      <c r="F40" s="981"/>
      <c r="G40" s="973">
        <f t="shared" si="0"/>
        <v>172673.43</v>
      </c>
      <c r="H40" s="974"/>
    </row>
    <row r="41" spans="1:8" ht="33" customHeight="1" x14ac:dyDescent="0.25">
      <c r="A41" s="936">
        <v>8</v>
      </c>
      <c r="B41" s="845" t="s">
        <v>1758</v>
      </c>
      <c r="C41" s="975">
        <v>2021098.95</v>
      </c>
      <c r="D41" s="973">
        <v>31224.74</v>
      </c>
      <c r="E41" s="973">
        <v>9585353.8599999994</v>
      </c>
      <c r="F41" s="981">
        <v>817802.44</v>
      </c>
      <c r="G41" s="973">
        <f t="shared" si="0"/>
        <v>12455479.989999998</v>
      </c>
      <c r="H41" s="974"/>
    </row>
    <row r="42" spans="1:8" ht="33" customHeight="1" x14ac:dyDescent="0.25">
      <c r="A42" s="936">
        <v>9</v>
      </c>
      <c r="B42" s="845" t="s">
        <v>1759</v>
      </c>
      <c r="C42" s="975"/>
      <c r="D42" s="972"/>
      <c r="E42" s="971"/>
      <c r="F42" s="981"/>
      <c r="G42" s="973">
        <f t="shared" si="0"/>
        <v>0</v>
      </c>
      <c r="H42" s="976"/>
    </row>
    <row r="43" spans="1:8" ht="33" customHeight="1" x14ac:dyDescent="0.25">
      <c r="A43" s="936">
        <v>10</v>
      </c>
      <c r="B43" s="845" t="s">
        <v>1760</v>
      </c>
      <c r="C43" s="975"/>
      <c r="D43" s="972"/>
      <c r="E43" s="971"/>
      <c r="F43" s="981"/>
      <c r="G43" s="973">
        <f t="shared" si="0"/>
        <v>0</v>
      </c>
      <c r="H43" s="976"/>
    </row>
    <row r="44" spans="1:8" ht="33" customHeight="1" x14ac:dyDescent="0.25">
      <c r="A44" s="936">
        <v>11</v>
      </c>
      <c r="B44" s="845" t="s">
        <v>1761</v>
      </c>
      <c r="C44" s="975"/>
      <c r="D44" s="972"/>
      <c r="E44" s="973">
        <v>6509156.2599999998</v>
      </c>
      <c r="F44" s="981"/>
      <c r="G44" s="973">
        <f t="shared" si="0"/>
        <v>6509156.2599999998</v>
      </c>
      <c r="H44" s="976"/>
    </row>
    <row r="45" spans="1:8" ht="33" customHeight="1" x14ac:dyDescent="0.25">
      <c r="A45" s="936">
        <v>12</v>
      </c>
      <c r="B45" s="845" t="s">
        <v>1060</v>
      </c>
      <c r="C45" s="980"/>
      <c r="D45" s="972"/>
      <c r="E45" s="971"/>
      <c r="F45" s="981"/>
      <c r="G45" s="973">
        <f t="shared" si="0"/>
        <v>0</v>
      </c>
      <c r="H45" s="976"/>
    </row>
    <row r="46" spans="1:8" ht="33" customHeight="1" x14ac:dyDescent="0.25">
      <c r="A46" s="936">
        <v>13</v>
      </c>
      <c r="B46" s="845" t="s">
        <v>1061</v>
      </c>
      <c r="C46" s="980"/>
      <c r="D46" s="972"/>
      <c r="E46" s="971"/>
      <c r="F46" s="981"/>
      <c r="G46" s="973">
        <f t="shared" si="0"/>
        <v>0</v>
      </c>
      <c r="H46" s="976"/>
    </row>
    <row r="47" spans="1:8" ht="33" customHeight="1" x14ac:dyDescent="0.25">
      <c r="A47" s="936">
        <v>14</v>
      </c>
      <c r="B47" s="845" t="s">
        <v>1063</v>
      </c>
      <c r="C47" s="975">
        <v>61500</v>
      </c>
      <c r="D47" s="973">
        <f>81458.27+52325</f>
        <v>133783.27000000002</v>
      </c>
      <c r="E47" s="971"/>
      <c r="F47" s="981"/>
      <c r="G47" s="973">
        <f t="shared" si="0"/>
        <v>195283.27000000002</v>
      </c>
      <c r="H47" s="976"/>
    </row>
    <row r="48" spans="1:8" ht="33" customHeight="1" x14ac:dyDescent="0.25">
      <c r="A48" s="936">
        <v>15</v>
      </c>
      <c r="B48" s="845" t="s">
        <v>714</v>
      </c>
      <c r="C48" s="975">
        <f>525332.43</f>
        <v>525332.43000000005</v>
      </c>
      <c r="D48" s="972"/>
      <c r="E48" s="973">
        <f>115494.34+160390.26+169255.66</f>
        <v>445140.26</v>
      </c>
      <c r="F48" s="981"/>
      <c r="G48" s="973">
        <f t="shared" si="0"/>
        <v>970472.69000000006</v>
      </c>
      <c r="H48" s="976"/>
    </row>
    <row r="49" spans="1:8" ht="15.75" x14ac:dyDescent="0.25">
      <c r="A49" s="971"/>
      <c r="B49" s="982" t="s">
        <v>1711</v>
      </c>
      <c r="C49" s="983">
        <f t="shared" ref="C49:F49" si="2">SUM(C34:C48)</f>
        <v>2780604.81</v>
      </c>
      <c r="D49" s="983">
        <f t="shared" si="2"/>
        <v>165008.01</v>
      </c>
      <c r="E49" s="983">
        <f t="shared" si="2"/>
        <v>16993650.379999999</v>
      </c>
      <c r="F49" s="984">
        <f t="shared" si="2"/>
        <v>1133192.5</v>
      </c>
      <c r="G49" s="979">
        <f t="shared" si="0"/>
        <v>21072455.699999999</v>
      </c>
      <c r="H49" s="976"/>
    </row>
    <row r="50" spans="1:8" ht="15.75" x14ac:dyDescent="0.25">
      <c r="A50" s="971"/>
      <c r="B50" s="982" t="s">
        <v>1762</v>
      </c>
      <c r="C50" s="979">
        <f t="shared" ref="C50:F50" si="3">C33+C49</f>
        <v>13791916.029999999</v>
      </c>
      <c r="D50" s="979">
        <f t="shared" si="3"/>
        <v>5210827.1700000009</v>
      </c>
      <c r="E50" s="979">
        <f t="shared" si="3"/>
        <v>27775808.469999999</v>
      </c>
      <c r="F50" s="985">
        <f t="shared" si="3"/>
        <v>58022575.599999994</v>
      </c>
      <c r="G50" s="979">
        <f t="shared" si="0"/>
        <v>104801127.27</v>
      </c>
      <c r="H50" s="976"/>
    </row>
    <row r="51" spans="1:8" ht="15.75" x14ac:dyDescent="0.25">
      <c r="D51" s="986">
        <f>SUM(C50:D50)</f>
        <v>19002743.199999999</v>
      </c>
      <c r="E51" s="986">
        <f>SUM(C50:E50)</f>
        <v>46778551.670000002</v>
      </c>
      <c r="F51" s="987">
        <f>SUM(C50:F50)</f>
        <v>104801127.27</v>
      </c>
      <c r="G51" s="971"/>
      <c r="H51" s="976"/>
    </row>
  </sheetData>
  <sheetProtection formatCells="0" formatColumns="0" formatRows="0" insertColumns="0" insertRows="0" insertHyperlinks="0" deleteColumns="0" deleteRows="0" sort="0" autoFilter="0" pivotTables="0"/>
  <pageMargins left="0.23622047244094491" right="0.23622047244094491" top="0.74803149606299213" bottom="0.74803149606299213" header="0.31496062992125984" footer="0.31496062992125984"/>
  <pageSetup paperSize="9" scale="60" orientation="landscape" horizontalDpi="0" verticalDpi="0" r:id="rId1"/>
  <ignoredErrors>
    <ignoredError sqref="G37:G40 G46"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EQ696"/>
  <sheetViews>
    <sheetView zoomScale="70" zoomScaleNormal="70" zoomScaleSheetLayoutView="55" workbookViewId="0">
      <pane xSplit="3" ySplit="20" topLeftCell="AB36" activePane="bottomRight" state="frozen"/>
      <selection activeCell="A16" sqref="A16"/>
      <selection pane="topRight" activeCell="D16" sqref="D16"/>
      <selection pane="bottomLeft" activeCell="A21" sqref="A21"/>
      <selection pane="bottomRight" activeCell="B10" sqref="B10:BX10"/>
    </sheetView>
  </sheetViews>
  <sheetFormatPr defaultRowHeight="15.75" outlineLevelRow="1" outlineLevelCol="1" x14ac:dyDescent="0.25"/>
  <cols>
    <col min="1" max="1" width="3.42578125" style="37" customWidth="1"/>
    <col min="2" max="2" width="16.140625" style="80" bestFit="1" customWidth="1"/>
    <col min="3" max="3" width="75.85546875" style="81" customWidth="1"/>
    <col min="4" max="4" width="23.140625" style="37" customWidth="1" outlineLevel="1"/>
    <col min="5" max="5" width="19.140625" style="37" customWidth="1" outlineLevel="1"/>
    <col min="6" max="6" width="14.42578125" style="37" customWidth="1"/>
    <col min="7" max="7" width="13.28515625" style="37" customWidth="1"/>
    <col min="8" max="8" width="18.42578125" style="37" customWidth="1"/>
    <col min="9" max="9" width="16.42578125" style="83" customWidth="1" outlineLevel="1"/>
    <col min="10" max="10" width="26.140625" style="83" customWidth="1" outlineLevel="1"/>
    <col min="11" max="14" width="16.7109375" style="37" customWidth="1" outlineLevel="1"/>
    <col min="15" max="15" width="18.140625" style="37" customWidth="1" outlineLevel="1"/>
    <col min="16" max="16" width="25.85546875" style="37" customWidth="1" outlineLevel="1"/>
    <col min="17" max="17" width="20" style="37" customWidth="1" outlineLevel="1" collapsed="1"/>
    <col min="18" max="18" width="25.85546875" style="37" customWidth="1" outlineLevel="1"/>
    <col min="19" max="19" width="20" style="37" customWidth="1" outlineLevel="1"/>
    <col min="20" max="20" width="31" style="37" customWidth="1" outlineLevel="1"/>
    <col min="21" max="21" width="23.5703125" style="37" customWidth="1" outlineLevel="1" collapsed="1"/>
    <col min="22" max="22" width="34.85546875" style="37" customWidth="1" outlineLevel="1"/>
    <col min="23" max="23" width="20" style="37" customWidth="1" outlineLevel="1"/>
    <col min="24" max="24" width="19" style="37" customWidth="1" outlineLevel="1"/>
    <col min="25" max="25" width="27.42578125" style="37" customWidth="1" outlineLevel="1"/>
    <col min="26" max="26" width="14.42578125" style="102" customWidth="1" outlineLevel="1" collapsed="1"/>
    <col min="27" max="27" width="12.28515625" style="94" customWidth="1" outlineLevel="1"/>
    <col min="28" max="28" width="13" style="94" customWidth="1" outlineLevel="1"/>
    <col min="29" max="29" width="18.7109375" style="94" customWidth="1" outlineLevel="1"/>
    <col min="30" max="30" width="15.85546875" style="103" customWidth="1" outlineLevel="1"/>
    <col min="31" max="35" width="15.85546875" style="94" customWidth="1" outlineLevel="1"/>
    <col min="36" max="36" width="21.5703125" style="94" customWidth="1"/>
    <col min="37" max="40" width="15.85546875" style="94" customWidth="1"/>
    <col min="41" max="45" width="15.85546875" style="94" customWidth="1" outlineLevel="1"/>
    <col min="46" max="46" width="21.5703125" style="94" customWidth="1"/>
    <col min="47" max="47" width="16.85546875" style="94" customWidth="1"/>
    <col min="48" max="48" width="18.85546875" style="94" customWidth="1"/>
    <col min="49" max="49" width="24.28515625" style="94" customWidth="1"/>
    <col min="50" max="50" width="19.7109375" style="94" customWidth="1"/>
    <col min="51" max="51" width="21.5703125" style="94" customWidth="1" outlineLevel="1"/>
    <col min="52" max="52" width="16.85546875" style="94" customWidth="1" outlineLevel="1"/>
    <col min="53" max="53" width="18.85546875" style="94" customWidth="1" outlineLevel="1"/>
    <col min="54" max="54" width="24.28515625" style="94" customWidth="1" outlineLevel="1"/>
    <col min="55" max="55" width="20.42578125" style="94" customWidth="1" outlineLevel="1"/>
    <col min="56" max="56" width="18.5703125" style="37" customWidth="1"/>
    <col min="57" max="57" width="14.7109375" style="37" customWidth="1"/>
    <col min="58" max="58" width="16.140625" style="37" customWidth="1"/>
    <col min="59" max="59" width="31.140625" style="37" customWidth="1"/>
    <col min="60" max="60" width="19.7109375" style="37" customWidth="1"/>
    <col min="61" max="65" width="19.7109375" style="37" customWidth="1" outlineLevel="1"/>
    <col min="66" max="66" width="16.140625" style="37" customWidth="1"/>
    <col min="67" max="67" width="14.28515625" style="37" customWidth="1"/>
    <col min="68" max="68" width="14.42578125" style="37" customWidth="1"/>
    <col min="69" max="69" width="22" style="37" customWidth="1"/>
    <col min="70" max="70" width="19.5703125" style="37" customWidth="1"/>
    <col min="71" max="71" width="19.28515625" style="37" customWidth="1" outlineLevel="1"/>
    <col min="72" max="72" width="13.28515625" style="30" customWidth="1" outlineLevel="1"/>
    <col min="73" max="73" width="17" style="30" customWidth="1" outlineLevel="1"/>
    <col min="74" max="74" width="22" style="30" customWidth="1" outlineLevel="1"/>
    <col min="75" max="75" width="13.5703125" style="30" customWidth="1" outlineLevel="1"/>
    <col min="76" max="76" width="82.28515625" style="30" customWidth="1" outlineLevel="1" collapsed="1"/>
    <col min="77" max="100" width="9.140625" style="30"/>
    <col min="101" max="108" width="9.140625" style="32"/>
    <col min="109" max="16384" width="9.140625" style="37"/>
  </cols>
  <sheetData>
    <row r="1" spans="2:100" ht="18.75" x14ac:dyDescent="0.25">
      <c r="B1" s="28"/>
      <c r="C1" s="29"/>
      <c r="D1" s="30"/>
      <c r="E1" s="30"/>
      <c r="F1" s="30"/>
      <c r="G1" s="30"/>
      <c r="H1" s="30"/>
      <c r="I1" s="31"/>
      <c r="J1" s="31"/>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2"/>
      <c r="BE1" s="32"/>
      <c r="BF1" s="32"/>
      <c r="BG1" s="32"/>
      <c r="BH1" s="32"/>
      <c r="BI1" s="32"/>
      <c r="BJ1" s="32"/>
      <c r="BK1" s="32"/>
      <c r="BL1" s="32"/>
      <c r="BM1" s="32"/>
      <c r="BN1" s="32"/>
      <c r="BO1" s="32"/>
      <c r="BP1" s="32"/>
      <c r="BQ1" s="1088"/>
      <c r="BR1" s="1089"/>
      <c r="BS1" s="33"/>
      <c r="BX1" s="34" t="s">
        <v>195</v>
      </c>
    </row>
    <row r="2" spans="2:100" ht="18.75" x14ac:dyDescent="0.25">
      <c r="B2" s="28"/>
      <c r="C2" s="29"/>
      <c r="D2" s="30"/>
      <c r="E2" s="30"/>
      <c r="F2" s="30"/>
      <c r="G2" s="30"/>
      <c r="H2" s="30"/>
      <c r="I2" s="31"/>
      <c r="J2" s="31"/>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2"/>
      <c r="BE2" s="32"/>
      <c r="BF2" s="32"/>
      <c r="BG2" s="32"/>
      <c r="BH2" s="32"/>
      <c r="BI2" s="32"/>
      <c r="BJ2" s="32"/>
      <c r="BK2" s="32"/>
      <c r="BL2" s="32"/>
      <c r="BM2" s="32"/>
      <c r="BN2" s="32"/>
      <c r="BO2" s="32"/>
      <c r="BP2" s="32"/>
      <c r="BQ2" s="1090"/>
      <c r="BR2" s="1091"/>
      <c r="BS2" s="35"/>
      <c r="BX2" s="34" t="s">
        <v>1</v>
      </c>
    </row>
    <row r="3" spans="2:100" ht="18.75" x14ac:dyDescent="0.25">
      <c r="B3" s="28"/>
      <c r="C3" s="29"/>
      <c r="D3" s="30"/>
      <c r="E3" s="30"/>
      <c r="F3" s="30"/>
      <c r="G3" s="30"/>
      <c r="H3" s="30"/>
      <c r="I3" s="31"/>
      <c r="J3" s="31"/>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2"/>
      <c r="BE3" s="32"/>
      <c r="BF3" s="32"/>
      <c r="BG3" s="32"/>
      <c r="BH3" s="32"/>
      <c r="BI3" s="32"/>
      <c r="BJ3" s="32"/>
      <c r="BK3" s="32"/>
      <c r="BL3" s="32"/>
      <c r="BM3" s="32"/>
      <c r="BN3" s="32"/>
      <c r="BO3" s="32"/>
      <c r="BP3" s="32"/>
      <c r="BQ3" s="1088"/>
      <c r="BR3" s="1089"/>
      <c r="BS3" s="33"/>
      <c r="BX3" s="34" t="s">
        <v>2</v>
      </c>
    </row>
    <row r="4" spans="2:100" ht="18.75" x14ac:dyDescent="0.25">
      <c r="B4" s="1092"/>
      <c r="C4" s="1092"/>
      <c r="D4" s="1092"/>
      <c r="E4" s="1092"/>
      <c r="F4" s="1092"/>
      <c r="G4" s="1092"/>
      <c r="H4" s="1092"/>
      <c r="I4" s="1093"/>
      <c r="J4" s="1093"/>
      <c r="K4" s="1092"/>
      <c r="L4" s="1092"/>
      <c r="M4" s="1092"/>
      <c r="N4" s="1092"/>
      <c r="O4" s="1092"/>
      <c r="P4" s="1092"/>
      <c r="Q4" s="1092"/>
      <c r="R4" s="1092"/>
      <c r="S4" s="1092"/>
      <c r="T4" s="1092"/>
      <c r="U4" s="1092"/>
      <c r="V4" s="1092"/>
      <c r="W4" s="1092"/>
      <c r="X4" s="1092"/>
      <c r="Y4" s="1092"/>
      <c r="Z4" s="1092"/>
      <c r="AA4" s="1092"/>
      <c r="AB4" s="1092"/>
      <c r="AC4" s="1092"/>
      <c r="AD4" s="1092"/>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2"/>
      <c r="BE4" s="32"/>
      <c r="BF4" s="32"/>
      <c r="BG4" s="32"/>
      <c r="BH4" s="32"/>
      <c r="BI4" s="32"/>
      <c r="BJ4" s="32"/>
      <c r="BK4" s="32"/>
      <c r="BL4" s="32"/>
      <c r="BM4" s="32"/>
      <c r="BN4" s="32"/>
      <c r="BO4" s="32"/>
      <c r="BP4" s="32"/>
      <c r="BQ4" s="32"/>
      <c r="BR4" s="32"/>
    </row>
    <row r="5" spans="2:100" ht="20.25" x14ac:dyDescent="0.25">
      <c r="B5" s="1094" t="s">
        <v>196</v>
      </c>
      <c r="C5" s="1094"/>
      <c r="D5" s="1094"/>
      <c r="E5" s="1094"/>
      <c r="F5" s="1094"/>
      <c r="G5" s="1094"/>
      <c r="H5" s="1094"/>
      <c r="I5" s="1094"/>
      <c r="J5" s="1094"/>
      <c r="K5" s="1094"/>
      <c r="L5" s="1094"/>
      <c r="M5" s="1094"/>
      <c r="N5" s="1094"/>
      <c r="O5" s="1094"/>
      <c r="P5" s="1094"/>
      <c r="Q5" s="1094"/>
      <c r="R5" s="1094"/>
      <c r="S5" s="1094"/>
      <c r="T5" s="1094"/>
      <c r="U5" s="1094"/>
      <c r="V5" s="1094"/>
      <c r="W5" s="1094"/>
      <c r="X5" s="1094"/>
      <c r="Y5" s="1094"/>
      <c r="Z5" s="1094"/>
      <c r="AA5" s="1094"/>
      <c r="AB5" s="1094"/>
      <c r="AC5" s="1094"/>
      <c r="AD5" s="1094"/>
      <c r="AE5" s="1094"/>
      <c r="AF5" s="1094"/>
      <c r="AG5" s="1094"/>
      <c r="AH5" s="1094"/>
      <c r="AI5" s="1094"/>
      <c r="AJ5" s="1094"/>
      <c r="AK5" s="1094"/>
      <c r="AL5" s="1094"/>
      <c r="AM5" s="1094"/>
      <c r="AN5" s="1094"/>
      <c r="AO5" s="1094"/>
      <c r="AP5" s="1094"/>
      <c r="AQ5" s="1094"/>
      <c r="AR5" s="1094"/>
      <c r="AS5" s="1094"/>
      <c r="AT5" s="1094"/>
      <c r="AU5" s="1094"/>
      <c r="AV5" s="1094"/>
      <c r="AW5" s="1094"/>
      <c r="AX5" s="1094"/>
      <c r="AY5" s="1094"/>
      <c r="AZ5" s="1094"/>
      <c r="BA5" s="1094"/>
      <c r="BB5" s="1094"/>
      <c r="BC5" s="1094"/>
      <c r="BD5" s="1094"/>
      <c r="BE5" s="1094"/>
      <c r="BF5" s="1094"/>
      <c r="BG5" s="1094"/>
      <c r="BH5" s="1094"/>
      <c r="BI5" s="1094"/>
      <c r="BJ5" s="1094"/>
      <c r="BK5" s="1094"/>
      <c r="BL5" s="1094"/>
      <c r="BM5" s="1094"/>
      <c r="BN5" s="1094"/>
      <c r="BO5" s="1094"/>
      <c r="BP5" s="1094"/>
      <c r="BQ5" s="1094"/>
      <c r="BR5" s="1094"/>
      <c r="BS5" s="1094"/>
      <c r="BT5" s="1094"/>
      <c r="BU5" s="1094"/>
      <c r="BV5" s="1094"/>
      <c r="BW5" s="1094"/>
      <c r="BX5" s="1094"/>
    </row>
    <row r="6" spans="2:100" x14ac:dyDescent="0.25">
      <c r="B6" s="38"/>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40"/>
    </row>
    <row r="7" spans="2:100" x14ac:dyDescent="0.25">
      <c r="B7" s="1087" t="str">
        <f>'С № 1 (2020)'!B7:AY7</f>
        <v>Инвестиционная программа  ГУП НАО "Нарьян-Марская электростанция"</v>
      </c>
      <c r="C7" s="1087"/>
      <c r="D7" s="1087"/>
      <c r="E7" s="1087"/>
      <c r="F7" s="1087"/>
      <c r="G7" s="1087"/>
      <c r="H7" s="1087"/>
      <c r="I7" s="1087"/>
      <c r="J7" s="1087"/>
      <c r="K7" s="1087"/>
      <c r="L7" s="1087"/>
      <c r="M7" s="1087"/>
      <c r="N7" s="1087"/>
      <c r="O7" s="1087"/>
      <c r="P7" s="1087"/>
      <c r="Q7" s="1087"/>
      <c r="R7" s="1087"/>
      <c r="S7" s="1087"/>
      <c r="T7" s="1087"/>
      <c r="U7" s="1087"/>
      <c r="V7" s="1087"/>
      <c r="W7" s="1087"/>
      <c r="X7" s="1087"/>
      <c r="Y7" s="1087"/>
      <c r="Z7" s="1087"/>
      <c r="AA7" s="1087"/>
      <c r="AB7" s="1087"/>
      <c r="AC7" s="1087"/>
      <c r="AD7" s="1087"/>
      <c r="AE7" s="1087"/>
      <c r="AF7" s="1087"/>
      <c r="AG7" s="1087"/>
      <c r="AH7" s="1087"/>
      <c r="AI7" s="1087"/>
      <c r="AJ7" s="1087"/>
      <c r="AK7" s="1087"/>
      <c r="AL7" s="1087"/>
      <c r="AM7" s="1087"/>
      <c r="AN7" s="1087"/>
      <c r="AO7" s="1087"/>
      <c r="AP7" s="1087"/>
      <c r="AQ7" s="1087"/>
      <c r="AR7" s="1087"/>
      <c r="AS7" s="1087"/>
      <c r="AT7" s="1087"/>
      <c r="AU7" s="1087"/>
      <c r="AV7" s="1087"/>
      <c r="AW7" s="1087"/>
      <c r="AX7" s="1087"/>
      <c r="AY7" s="1087"/>
      <c r="AZ7" s="1087"/>
      <c r="BA7" s="1087"/>
      <c r="BB7" s="1087"/>
      <c r="BC7" s="1087"/>
      <c r="BD7" s="1087"/>
      <c r="BE7" s="1087"/>
      <c r="BF7" s="1087"/>
      <c r="BG7" s="1087"/>
      <c r="BH7" s="1087"/>
      <c r="BI7" s="1087"/>
      <c r="BJ7" s="1087"/>
      <c r="BK7" s="1087"/>
      <c r="BL7" s="1087"/>
      <c r="BM7" s="1087"/>
      <c r="BN7" s="1087"/>
      <c r="BO7" s="1087"/>
      <c r="BP7" s="1087"/>
      <c r="BQ7" s="1087"/>
      <c r="BR7" s="1087"/>
      <c r="BS7" s="1087"/>
      <c r="BT7" s="1087"/>
      <c r="BU7" s="1087"/>
      <c r="BV7" s="1087"/>
      <c r="BW7" s="1087"/>
      <c r="BX7" s="1087"/>
    </row>
    <row r="8" spans="2:100" x14ac:dyDescent="0.25">
      <c r="B8" s="1067" t="s">
        <v>4</v>
      </c>
      <c r="C8" s="1067"/>
      <c r="D8" s="1067"/>
      <c r="E8" s="1067"/>
      <c r="F8" s="1067"/>
      <c r="G8" s="1067"/>
      <c r="H8" s="1067"/>
      <c r="I8" s="1067"/>
      <c r="J8" s="1067"/>
      <c r="K8" s="1067"/>
      <c r="L8" s="1067"/>
      <c r="M8" s="1067"/>
      <c r="N8" s="1067"/>
      <c r="O8" s="1067"/>
      <c r="P8" s="1067"/>
      <c r="Q8" s="1067"/>
      <c r="R8" s="1067"/>
      <c r="S8" s="1067"/>
      <c r="T8" s="1067"/>
      <c r="U8" s="1067"/>
      <c r="V8" s="1067"/>
      <c r="W8" s="1067"/>
      <c r="X8" s="1067"/>
      <c r="Y8" s="1067"/>
      <c r="Z8" s="1067"/>
      <c r="AA8" s="1067"/>
      <c r="AB8" s="1067"/>
      <c r="AC8" s="1067"/>
      <c r="AD8" s="1067"/>
      <c r="AE8" s="1067"/>
      <c r="AF8" s="1067"/>
      <c r="AG8" s="1067"/>
      <c r="AH8" s="1067"/>
      <c r="AI8" s="1067"/>
      <c r="AJ8" s="1067"/>
      <c r="AK8" s="1067"/>
      <c r="AL8" s="1067"/>
      <c r="AM8" s="1067"/>
      <c r="AN8" s="1067"/>
      <c r="AO8" s="1067"/>
      <c r="AP8" s="1067"/>
      <c r="AQ8" s="1067"/>
      <c r="AR8" s="1067"/>
      <c r="AS8" s="1067"/>
      <c r="AT8" s="1067"/>
      <c r="AU8" s="1067"/>
      <c r="AV8" s="1067"/>
      <c r="AW8" s="1067"/>
      <c r="AX8" s="1067"/>
      <c r="AY8" s="1067"/>
      <c r="AZ8" s="1067"/>
      <c r="BA8" s="1067"/>
      <c r="BB8" s="1067"/>
      <c r="BC8" s="1067"/>
      <c r="BD8" s="1067"/>
      <c r="BE8" s="1067"/>
      <c r="BF8" s="1067"/>
      <c r="BG8" s="1067"/>
      <c r="BH8" s="1067"/>
      <c r="BI8" s="1067"/>
      <c r="BJ8" s="1067"/>
      <c r="BK8" s="1067"/>
      <c r="BL8" s="1067"/>
      <c r="BM8" s="1067"/>
      <c r="BN8" s="1067"/>
      <c r="BO8" s="1067"/>
      <c r="BP8" s="1067"/>
      <c r="BQ8" s="1067"/>
      <c r="BR8" s="1067"/>
      <c r="BS8" s="1067"/>
      <c r="BT8" s="1067"/>
      <c r="BU8" s="1067"/>
      <c r="BV8" s="1067"/>
      <c r="BW8" s="1067"/>
      <c r="BX8" s="1067"/>
      <c r="BY8" s="41"/>
      <c r="BZ8" s="41"/>
      <c r="CA8" s="41"/>
      <c r="CB8" s="41"/>
      <c r="CC8" s="41"/>
    </row>
    <row r="9" spans="2:100" x14ac:dyDescent="0.25">
      <c r="B9" s="42"/>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40"/>
      <c r="BT9" s="41"/>
      <c r="BU9" s="41"/>
      <c r="BV9" s="41"/>
      <c r="BW9" s="41"/>
      <c r="BX9" s="41"/>
      <c r="BY9" s="41"/>
      <c r="BZ9" s="41"/>
      <c r="CA9" s="41"/>
      <c r="CB9" s="41"/>
      <c r="CC9" s="41"/>
    </row>
    <row r="10" spans="2:100" ht="18.75" x14ac:dyDescent="0.25">
      <c r="B10" s="1068" t="s">
        <v>1741</v>
      </c>
      <c r="C10" s="1069"/>
      <c r="D10" s="1069"/>
      <c r="E10" s="1069"/>
      <c r="F10" s="1069"/>
      <c r="G10" s="1069"/>
      <c r="H10" s="1069"/>
      <c r="I10" s="1069"/>
      <c r="J10" s="1069"/>
      <c r="K10" s="1069"/>
      <c r="L10" s="1069"/>
      <c r="M10" s="1069"/>
      <c r="N10" s="1069"/>
      <c r="O10" s="1069"/>
      <c r="P10" s="1069"/>
      <c r="Q10" s="1069"/>
      <c r="R10" s="1069"/>
      <c r="S10" s="1069"/>
      <c r="T10" s="1069"/>
      <c r="U10" s="1069"/>
      <c r="V10" s="1069"/>
      <c r="W10" s="1069"/>
      <c r="X10" s="1069"/>
      <c r="Y10" s="1069"/>
      <c r="Z10" s="1069"/>
      <c r="AA10" s="1069"/>
      <c r="AB10" s="1069"/>
      <c r="AC10" s="1069"/>
      <c r="AD10" s="1069"/>
      <c r="AE10" s="1069"/>
      <c r="AF10" s="1069"/>
      <c r="AG10" s="1069"/>
      <c r="AH10" s="1069"/>
      <c r="AI10" s="1069"/>
      <c r="AJ10" s="1069"/>
      <c r="AK10" s="1069"/>
      <c r="AL10" s="1069"/>
      <c r="AM10" s="1069"/>
      <c r="AN10" s="1069"/>
      <c r="AO10" s="1069"/>
      <c r="AP10" s="1069"/>
      <c r="AQ10" s="1069"/>
      <c r="AR10" s="1069"/>
      <c r="AS10" s="1069"/>
      <c r="AT10" s="1069"/>
      <c r="AU10" s="1069"/>
      <c r="AV10" s="1069"/>
      <c r="AW10" s="1069"/>
      <c r="AX10" s="1069"/>
      <c r="AY10" s="1069"/>
      <c r="AZ10" s="1069"/>
      <c r="BA10" s="1069"/>
      <c r="BB10" s="1069"/>
      <c r="BC10" s="1069"/>
      <c r="BD10" s="1069"/>
      <c r="BE10" s="1069"/>
      <c r="BF10" s="1069"/>
      <c r="BG10" s="1069"/>
      <c r="BH10" s="1069"/>
      <c r="BI10" s="1069"/>
      <c r="BJ10" s="1069"/>
      <c r="BK10" s="1069"/>
      <c r="BL10" s="1069"/>
      <c r="BM10" s="1069"/>
      <c r="BN10" s="1069"/>
      <c r="BO10" s="1069"/>
      <c r="BP10" s="1069"/>
      <c r="BQ10" s="1069"/>
      <c r="BR10" s="1069"/>
      <c r="BS10" s="1069"/>
      <c r="BT10" s="1069"/>
      <c r="BU10" s="1069"/>
      <c r="BV10" s="1069"/>
      <c r="BW10" s="1069"/>
      <c r="BX10" s="1069"/>
      <c r="BY10" s="41"/>
      <c r="BZ10" s="41"/>
      <c r="CA10" s="41"/>
      <c r="CB10" s="41"/>
      <c r="CC10" s="41"/>
    </row>
    <row r="11" spans="2:100" ht="18.75" x14ac:dyDescent="0.25">
      <c r="B11" s="43"/>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1"/>
      <c r="BZ11" s="41"/>
      <c r="CA11" s="41"/>
      <c r="CB11" s="41"/>
      <c r="CC11" s="41"/>
    </row>
    <row r="12" spans="2:100" x14ac:dyDescent="0.25">
      <c r="B12" s="1070" t="str">
        <f>'С № 1 (2020)'!B12:AY12</f>
        <v>Утвержденные плановые значения показателей приведены в соответствии с:  "решение об утверждении инвестиционной программы отсутствует"</v>
      </c>
      <c r="C12" s="1070"/>
      <c r="D12" s="1070"/>
      <c r="E12" s="1070"/>
      <c r="F12" s="1070"/>
      <c r="G12" s="1070"/>
      <c r="H12" s="1070"/>
      <c r="I12" s="1070"/>
      <c r="J12" s="1070"/>
      <c r="K12" s="1070"/>
      <c r="L12" s="1070"/>
      <c r="M12" s="1070"/>
      <c r="N12" s="1070"/>
      <c r="O12" s="1070"/>
      <c r="P12" s="1070"/>
      <c r="Q12" s="1070"/>
      <c r="R12" s="1070"/>
      <c r="S12" s="1070"/>
      <c r="T12" s="1070"/>
      <c r="U12" s="1070"/>
      <c r="V12" s="1070"/>
      <c r="W12" s="1070"/>
      <c r="X12" s="1070"/>
      <c r="Y12" s="1070"/>
      <c r="Z12" s="1070"/>
      <c r="AA12" s="1070"/>
      <c r="AB12" s="1070"/>
      <c r="AC12" s="1070"/>
      <c r="AD12" s="1070"/>
      <c r="AE12" s="1070"/>
      <c r="AF12" s="1070"/>
      <c r="AG12" s="1070"/>
      <c r="AH12" s="1070"/>
      <c r="AI12" s="1070"/>
      <c r="AJ12" s="1070"/>
      <c r="AK12" s="1070"/>
      <c r="AL12" s="1070"/>
      <c r="AM12" s="1070"/>
      <c r="AN12" s="1070"/>
      <c r="AO12" s="1070"/>
      <c r="AP12" s="1070"/>
      <c r="AQ12" s="1070"/>
      <c r="AR12" s="1070"/>
      <c r="AS12" s="1070"/>
      <c r="AT12" s="1070"/>
      <c r="AU12" s="1070"/>
      <c r="AV12" s="1070"/>
      <c r="AW12" s="1070"/>
      <c r="AX12" s="1070"/>
      <c r="AY12" s="1070"/>
      <c r="AZ12" s="1070"/>
      <c r="BA12" s="1070"/>
      <c r="BB12" s="1070"/>
      <c r="BC12" s="1070"/>
      <c r="BD12" s="1070"/>
      <c r="BE12" s="1070"/>
      <c r="BF12" s="1070"/>
      <c r="BG12" s="1070"/>
      <c r="BH12" s="1070"/>
      <c r="BI12" s="1070"/>
      <c r="BJ12" s="1070"/>
      <c r="BK12" s="1070"/>
      <c r="BL12" s="1070"/>
      <c r="BM12" s="1070"/>
      <c r="BN12" s="1070"/>
      <c r="BO12" s="1070"/>
      <c r="BP12" s="1070"/>
      <c r="BQ12" s="1070"/>
      <c r="BR12" s="1070"/>
      <c r="BS12" s="1070"/>
      <c r="BT12" s="1070"/>
      <c r="BU12" s="1070"/>
      <c r="BV12" s="1070"/>
      <c r="BW12" s="1070"/>
      <c r="BX12" s="1070"/>
      <c r="BY12" s="40"/>
      <c r="BZ12" s="40"/>
      <c r="CA12" s="40"/>
      <c r="CB12" s="40"/>
      <c r="CC12" s="40"/>
    </row>
    <row r="13" spans="2:100" x14ac:dyDescent="0.25">
      <c r="B13" s="1071" t="s">
        <v>6</v>
      </c>
      <c r="C13" s="1071"/>
      <c r="D13" s="1071"/>
      <c r="E13" s="1071"/>
      <c r="F13" s="1071"/>
      <c r="G13" s="1071"/>
      <c r="H13" s="1071"/>
      <c r="I13" s="1071"/>
      <c r="J13" s="1071"/>
      <c r="K13" s="1071"/>
      <c r="L13" s="1071"/>
      <c r="M13" s="1071"/>
      <c r="N13" s="1071"/>
      <c r="O13" s="1071"/>
      <c r="P13" s="1071"/>
      <c r="Q13" s="1071"/>
      <c r="R13" s="1071"/>
      <c r="S13" s="1071"/>
      <c r="T13" s="1071"/>
      <c r="U13" s="1071"/>
      <c r="V13" s="1071"/>
      <c r="W13" s="1071"/>
      <c r="X13" s="1071"/>
      <c r="Y13" s="1071"/>
      <c r="Z13" s="1071"/>
      <c r="AA13" s="1071"/>
      <c r="AB13" s="1071"/>
      <c r="AC13" s="1071"/>
      <c r="AD13" s="1071"/>
      <c r="AE13" s="1071"/>
      <c r="AF13" s="1071"/>
      <c r="AG13" s="1071"/>
      <c r="AH13" s="1071"/>
      <c r="AI13" s="1071"/>
      <c r="AJ13" s="1071"/>
      <c r="AK13" s="1071"/>
      <c r="AL13" s="1071"/>
      <c r="AM13" s="1071"/>
      <c r="AN13" s="1071"/>
      <c r="AO13" s="1071"/>
      <c r="AP13" s="1071"/>
      <c r="AQ13" s="1071"/>
      <c r="AR13" s="1071"/>
      <c r="AS13" s="1071"/>
      <c r="AT13" s="1071"/>
      <c r="AU13" s="1071"/>
      <c r="AV13" s="1071"/>
      <c r="AW13" s="1071"/>
      <c r="AX13" s="1071"/>
      <c r="AY13" s="1071"/>
      <c r="AZ13" s="1071"/>
      <c r="BA13" s="1071"/>
      <c r="BB13" s="1071"/>
      <c r="BC13" s="1071"/>
      <c r="BD13" s="1071"/>
      <c r="BE13" s="1071"/>
      <c r="BF13" s="1071"/>
      <c r="BG13" s="1071"/>
      <c r="BH13" s="1071"/>
      <c r="BI13" s="1071"/>
      <c r="BJ13" s="1071"/>
      <c r="BK13" s="1071"/>
      <c r="BL13" s="1071"/>
      <c r="BM13" s="1071"/>
      <c r="BN13" s="1071"/>
      <c r="BO13" s="1071"/>
      <c r="BP13" s="1071"/>
      <c r="BQ13" s="1071"/>
      <c r="BR13" s="1071"/>
      <c r="BS13" s="1071"/>
      <c r="BT13" s="1071"/>
      <c r="BU13" s="1071"/>
      <c r="BV13" s="1071"/>
      <c r="BW13" s="1071"/>
      <c r="BX13" s="1071"/>
      <c r="BY13" s="44"/>
      <c r="BZ13" s="44"/>
      <c r="CA13" s="44"/>
      <c r="CB13" s="44"/>
      <c r="CC13" s="44"/>
    </row>
    <row r="14" spans="2:100" x14ac:dyDescent="0.25">
      <c r="B14" s="45"/>
      <c r="C14" s="45"/>
      <c r="D14" s="45"/>
      <c r="E14" s="45"/>
      <c r="F14" s="45"/>
      <c r="G14" s="45"/>
      <c r="H14" s="45"/>
      <c r="I14" s="46"/>
      <c r="J14" s="46"/>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row>
    <row r="15" spans="2:100" s="32" customFormat="1" ht="16.5" thickBot="1" x14ac:dyDescent="0.3">
      <c r="B15" s="28"/>
      <c r="C15" s="29"/>
      <c r="D15" s="30"/>
      <c r="E15" s="30"/>
      <c r="F15" s="30"/>
      <c r="G15" s="30"/>
      <c r="H15" s="30"/>
      <c r="I15" s="31"/>
      <c r="J15" s="31"/>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row>
    <row r="16" spans="2:100" s="32" customFormat="1" ht="61.5" customHeight="1" thickBot="1" x14ac:dyDescent="0.3">
      <c r="B16" s="1072" t="s">
        <v>7</v>
      </c>
      <c r="C16" s="1075" t="s">
        <v>8</v>
      </c>
      <c r="D16" s="1056" t="s">
        <v>197</v>
      </c>
      <c r="E16" s="1056" t="s">
        <v>198</v>
      </c>
      <c r="F16" s="1056" t="s">
        <v>199</v>
      </c>
      <c r="G16" s="1038" t="s">
        <v>200</v>
      </c>
      <c r="H16" s="1044"/>
      <c r="I16" s="1048" t="s">
        <v>201</v>
      </c>
      <c r="J16" s="1049"/>
      <c r="K16" s="1050"/>
      <c r="L16" s="1051"/>
      <c r="M16" s="1051"/>
      <c r="N16" s="1052"/>
      <c r="O16" s="1053" t="s">
        <v>202</v>
      </c>
      <c r="P16" s="1056" t="s">
        <v>1733</v>
      </c>
      <c r="Q16" s="1058" t="s">
        <v>203</v>
      </c>
      <c r="R16" s="1050"/>
      <c r="S16" s="1050"/>
      <c r="T16" s="1050"/>
      <c r="U16" s="1059" t="s">
        <v>204</v>
      </c>
      <c r="V16" s="1060"/>
      <c r="W16" s="1059" t="s">
        <v>205</v>
      </c>
      <c r="X16" s="1060"/>
      <c r="Y16" s="1063"/>
      <c r="Z16" s="1040" t="s">
        <v>1729</v>
      </c>
      <c r="AA16" s="1042"/>
      <c r="AB16" s="1042"/>
      <c r="AC16" s="1042"/>
      <c r="AD16" s="1042"/>
      <c r="AE16" s="1042"/>
      <c r="AF16" s="1042"/>
      <c r="AG16" s="1042"/>
      <c r="AH16" s="1042"/>
      <c r="AI16" s="1047"/>
      <c r="AJ16" s="1081" t="s">
        <v>206</v>
      </c>
      <c r="AK16" s="1082"/>
      <c r="AL16" s="1082"/>
      <c r="AM16" s="1082"/>
      <c r="AN16" s="1082"/>
      <c r="AO16" s="1050"/>
      <c r="AP16" s="1050"/>
      <c r="AQ16" s="1050"/>
      <c r="AR16" s="1050"/>
      <c r="AS16" s="1050"/>
      <c r="AT16" s="1081"/>
      <c r="AU16" s="1082"/>
      <c r="AV16" s="1082"/>
      <c r="AW16" s="1082"/>
      <c r="AX16" s="1082"/>
      <c r="AY16" s="1050"/>
      <c r="AZ16" s="1050"/>
      <c r="BA16" s="1050"/>
      <c r="BB16" s="1050"/>
      <c r="BC16" s="1050"/>
      <c r="BD16" s="1081"/>
      <c r="BE16" s="1082"/>
      <c r="BF16" s="1082"/>
      <c r="BG16" s="1082"/>
      <c r="BH16" s="1082"/>
      <c r="BI16" s="1050"/>
      <c r="BJ16" s="1050"/>
      <c r="BK16" s="1050"/>
      <c r="BL16" s="1050"/>
      <c r="BM16" s="1050"/>
      <c r="BN16" s="1050"/>
      <c r="BO16" s="1050"/>
      <c r="BP16" s="1050"/>
      <c r="BQ16" s="1050"/>
      <c r="BR16" s="1050"/>
      <c r="BS16" s="1050"/>
      <c r="BT16" s="1050"/>
      <c r="BU16" s="1050"/>
      <c r="BV16" s="1050"/>
      <c r="BW16" s="1083"/>
      <c r="BX16" s="1084" t="s">
        <v>207</v>
      </c>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row>
    <row r="17" spans="1:147" s="32" customFormat="1" ht="51" customHeight="1" thickBot="1" x14ac:dyDescent="0.3">
      <c r="B17" s="1073"/>
      <c r="C17" s="1076"/>
      <c r="D17" s="1057"/>
      <c r="E17" s="1057"/>
      <c r="F17" s="1057"/>
      <c r="G17" s="1079"/>
      <c r="H17" s="1080"/>
      <c r="I17" s="1085" t="s">
        <v>208</v>
      </c>
      <c r="J17" s="1086"/>
      <c r="K17" s="1043"/>
      <c r="L17" s="1085" t="s">
        <v>43</v>
      </c>
      <c r="M17" s="1086"/>
      <c r="N17" s="1043"/>
      <c r="O17" s="1054"/>
      <c r="P17" s="1057"/>
      <c r="Q17" s="1038" t="s">
        <v>209</v>
      </c>
      <c r="R17" s="1044"/>
      <c r="S17" s="1038" t="s">
        <v>43</v>
      </c>
      <c r="T17" s="1039"/>
      <c r="U17" s="1061"/>
      <c r="V17" s="1062"/>
      <c r="W17" s="1064"/>
      <c r="X17" s="1065"/>
      <c r="Y17" s="1066"/>
      <c r="Z17" s="1040" t="s">
        <v>209</v>
      </c>
      <c r="AA17" s="1042"/>
      <c r="AB17" s="1042"/>
      <c r="AC17" s="1042"/>
      <c r="AD17" s="1043"/>
      <c r="AE17" s="1040" t="s">
        <v>1732</v>
      </c>
      <c r="AF17" s="1042"/>
      <c r="AG17" s="1042"/>
      <c r="AH17" s="1042"/>
      <c r="AI17" s="1047"/>
      <c r="AJ17" s="1040" t="s">
        <v>841</v>
      </c>
      <c r="AK17" s="1041"/>
      <c r="AL17" s="1042"/>
      <c r="AM17" s="1042"/>
      <c r="AN17" s="1043"/>
      <c r="AO17" s="1038" t="s">
        <v>1713</v>
      </c>
      <c r="AP17" s="1039"/>
      <c r="AQ17" s="1039"/>
      <c r="AR17" s="1039"/>
      <c r="AS17" s="1039"/>
      <c r="AT17" s="1040" t="s">
        <v>211</v>
      </c>
      <c r="AU17" s="1041"/>
      <c r="AV17" s="1042"/>
      <c r="AW17" s="1042"/>
      <c r="AX17" s="1043"/>
      <c r="AY17" s="1038" t="s">
        <v>212</v>
      </c>
      <c r="AZ17" s="1039"/>
      <c r="BA17" s="1039"/>
      <c r="BB17" s="1039"/>
      <c r="BC17" s="1039"/>
      <c r="BD17" s="1040" t="s">
        <v>213</v>
      </c>
      <c r="BE17" s="1041"/>
      <c r="BF17" s="1042"/>
      <c r="BG17" s="1042"/>
      <c r="BH17" s="1043"/>
      <c r="BI17" s="1038" t="s">
        <v>214</v>
      </c>
      <c r="BJ17" s="1039"/>
      <c r="BK17" s="1039"/>
      <c r="BL17" s="1039"/>
      <c r="BM17" s="1044"/>
      <c r="BN17" s="1040" t="s">
        <v>215</v>
      </c>
      <c r="BO17" s="1042"/>
      <c r="BP17" s="1042"/>
      <c r="BQ17" s="1042"/>
      <c r="BR17" s="1043"/>
      <c r="BS17" s="1033" t="s">
        <v>216</v>
      </c>
      <c r="BT17" s="1034"/>
      <c r="BU17" s="1034"/>
      <c r="BV17" s="1034"/>
      <c r="BW17" s="1035"/>
      <c r="BX17" s="1057"/>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row>
    <row r="18" spans="1:147" s="32" customFormat="1" ht="174" thickBot="1" x14ac:dyDescent="0.3">
      <c r="B18" s="1074"/>
      <c r="C18" s="1077"/>
      <c r="D18" s="1078"/>
      <c r="E18" s="1078"/>
      <c r="F18" s="1078"/>
      <c r="G18" s="47" t="s">
        <v>217</v>
      </c>
      <c r="H18" s="48" t="s">
        <v>218</v>
      </c>
      <c r="I18" s="49" t="s">
        <v>219</v>
      </c>
      <c r="J18" s="50" t="s">
        <v>220</v>
      </c>
      <c r="K18" s="48" t="s">
        <v>221</v>
      </c>
      <c r="L18" s="49" t="s">
        <v>219</v>
      </c>
      <c r="M18" s="50" t="s">
        <v>222</v>
      </c>
      <c r="N18" s="48" t="s">
        <v>221</v>
      </c>
      <c r="O18" s="1055"/>
      <c r="P18" s="1055"/>
      <c r="Q18" s="47" t="s">
        <v>223</v>
      </c>
      <c r="R18" s="48" t="s">
        <v>224</v>
      </c>
      <c r="S18" s="47" t="s">
        <v>223</v>
      </c>
      <c r="T18" s="48" t="s">
        <v>224</v>
      </c>
      <c r="U18" s="51" t="s">
        <v>208</v>
      </c>
      <c r="V18" s="52" t="s">
        <v>225</v>
      </c>
      <c r="W18" s="47" t="s">
        <v>807</v>
      </c>
      <c r="X18" s="53" t="s">
        <v>226</v>
      </c>
      <c r="Y18" s="48" t="s">
        <v>1734</v>
      </c>
      <c r="Z18" s="51" t="s">
        <v>227</v>
      </c>
      <c r="AA18" s="53" t="s">
        <v>228</v>
      </c>
      <c r="AB18" s="53" t="s">
        <v>229</v>
      </c>
      <c r="AC18" s="53" t="s">
        <v>230</v>
      </c>
      <c r="AD18" s="48" t="s">
        <v>231</v>
      </c>
      <c r="AE18" s="47" t="s">
        <v>227</v>
      </c>
      <c r="AF18" s="53" t="s">
        <v>228</v>
      </c>
      <c r="AG18" s="53" t="s">
        <v>229</v>
      </c>
      <c r="AH18" s="53" t="s">
        <v>230</v>
      </c>
      <c r="AI18" s="52" t="s">
        <v>231</v>
      </c>
      <c r="AJ18" s="54" t="s">
        <v>227</v>
      </c>
      <c r="AK18" s="55" t="s">
        <v>228</v>
      </c>
      <c r="AL18" s="56" t="s">
        <v>229</v>
      </c>
      <c r="AM18" s="57" t="s">
        <v>230</v>
      </c>
      <c r="AN18" s="58" t="s">
        <v>231</v>
      </c>
      <c r="AO18" s="47" t="s">
        <v>227</v>
      </c>
      <c r="AP18" s="53" t="s">
        <v>228</v>
      </c>
      <c r="AQ18" s="53" t="s">
        <v>229</v>
      </c>
      <c r="AR18" s="53" t="s">
        <v>230</v>
      </c>
      <c r="AS18" s="52" t="s">
        <v>231</v>
      </c>
      <c r="AT18" s="54" t="s">
        <v>227</v>
      </c>
      <c r="AU18" s="55" t="s">
        <v>228</v>
      </c>
      <c r="AV18" s="56" t="s">
        <v>229</v>
      </c>
      <c r="AW18" s="56" t="s">
        <v>230</v>
      </c>
      <c r="AX18" s="59" t="s">
        <v>231</v>
      </c>
      <c r="AY18" s="47" t="s">
        <v>227</v>
      </c>
      <c r="AZ18" s="53" t="s">
        <v>228</v>
      </c>
      <c r="BA18" s="53" t="s">
        <v>229</v>
      </c>
      <c r="BB18" s="53" t="s">
        <v>230</v>
      </c>
      <c r="BC18" s="52" t="s">
        <v>231</v>
      </c>
      <c r="BD18" s="54" t="s">
        <v>227</v>
      </c>
      <c r="BE18" s="55" t="s">
        <v>228</v>
      </c>
      <c r="BF18" s="56" t="s">
        <v>229</v>
      </c>
      <c r="BG18" s="56" t="s">
        <v>230</v>
      </c>
      <c r="BH18" s="60" t="s">
        <v>231</v>
      </c>
      <c r="BI18" s="47" t="s">
        <v>227</v>
      </c>
      <c r="BJ18" s="53" t="s">
        <v>228</v>
      </c>
      <c r="BK18" s="53" t="s">
        <v>229</v>
      </c>
      <c r="BL18" s="53" t="s">
        <v>230</v>
      </c>
      <c r="BM18" s="48" t="s">
        <v>231</v>
      </c>
      <c r="BN18" s="47" t="s">
        <v>227</v>
      </c>
      <c r="BO18" s="53" t="s">
        <v>228</v>
      </c>
      <c r="BP18" s="53" t="s">
        <v>229</v>
      </c>
      <c r="BQ18" s="53" t="s">
        <v>230</v>
      </c>
      <c r="BR18" s="48" t="s">
        <v>231</v>
      </c>
      <c r="BS18" s="47" t="s">
        <v>227</v>
      </c>
      <c r="BT18" s="53" t="s">
        <v>228</v>
      </c>
      <c r="BU18" s="53" t="s">
        <v>229</v>
      </c>
      <c r="BV18" s="53" t="s">
        <v>230</v>
      </c>
      <c r="BW18" s="48" t="s">
        <v>231</v>
      </c>
      <c r="BX18" s="1078"/>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row>
    <row r="19" spans="1:147" x14ac:dyDescent="0.25">
      <c r="B19" s="431" t="s">
        <v>106</v>
      </c>
      <c r="C19" s="432">
        <v>2</v>
      </c>
      <c r="D19" s="431" t="s">
        <v>232</v>
      </c>
      <c r="E19" s="433">
        <v>4</v>
      </c>
      <c r="F19" s="433">
        <v>5</v>
      </c>
      <c r="G19" s="434">
        <v>6</v>
      </c>
      <c r="H19" s="435">
        <v>7</v>
      </c>
      <c r="I19" s="61">
        <v>8</v>
      </c>
      <c r="J19" s="62">
        <v>9</v>
      </c>
      <c r="K19" s="62">
        <v>10</v>
      </c>
      <c r="L19" s="62">
        <v>11</v>
      </c>
      <c r="M19" s="62">
        <v>12</v>
      </c>
      <c r="N19" s="62">
        <v>13</v>
      </c>
      <c r="O19" s="62">
        <v>14</v>
      </c>
      <c r="P19" s="62">
        <v>15</v>
      </c>
      <c r="Q19" s="62" t="s">
        <v>233</v>
      </c>
      <c r="R19" s="62" t="s">
        <v>234</v>
      </c>
      <c r="S19" s="62" t="s">
        <v>235</v>
      </c>
      <c r="T19" s="62" t="s">
        <v>236</v>
      </c>
      <c r="U19" s="62">
        <v>17</v>
      </c>
      <c r="V19" s="62">
        <v>18</v>
      </c>
      <c r="W19" s="62">
        <v>19</v>
      </c>
      <c r="X19" s="62">
        <v>20</v>
      </c>
      <c r="Y19" s="62">
        <v>21</v>
      </c>
      <c r="Z19" s="63" t="s">
        <v>237</v>
      </c>
      <c r="AA19" s="436" t="s">
        <v>238</v>
      </c>
      <c r="AB19" s="436" t="s">
        <v>239</v>
      </c>
      <c r="AC19" s="436" t="s">
        <v>240</v>
      </c>
      <c r="AD19" s="437" t="s">
        <v>241</v>
      </c>
      <c r="AE19" s="64" t="s">
        <v>242</v>
      </c>
      <c r="AF19" s="436" t="s">
        <v>243</v>
      </c>
      <c r="AG19" s="436" t="s">
        <v>244</v>
      </c>
      <c r="AH19" s="436" t="s">
        <v>245</v>
      </c>
      <c r="AI19" s="438" t="s">
        <v>246</v>
      </c>
      <c r="AJ19" s="439" t="s">
        <v>247</v>
      </c>
      <c r="AK19" s="63" t="s">
        <v>248</v>
      </c>
      <c r="AL19" s="64" t="s">
        <v>249</v>
      </c>
      <c r="AM19" s="64" t="s">
        <v>250</v>
      </c>
      <c r="AN19" s="64" t="s">
        <v>251</v>
      </c>
      <c r="AO19" s="64" t="s">
        <v>252</v>
      </c>
      <c r="AP19" s="64" t="s">
        <v>253</v>
      </c>
      <c r="AQ19" s="64" t="s">
        <v>254</v>
      </c>
      <c r="AR19" s="64" t="s">
        <v>255</v>
      </c>
      <c r="AS19" s="65" t="s">
        <v>256</v>
      </c>
      <c r="AT19" s="439" t="s">
        <v>257</v>
      </c>
      <c r="AU19" s="63" t="s">
        <v>258</v>
      </c>
      <c r="AV19" s="64" t="s">
        <v>259</v>
      </c>
      <c r="AW19" s="64" t="s">
        <v>260</v>
      </c>
      <c r="AX19" s="64" t="s">
        <v>261</v>
      </c>
      <c r="AY19" s="64" t="s">
        <v>262</v>
      </c>
      <c r="AZ19" s="64" t="s">
        <v>263</v>
      </c>
      <c r="BA19" s="64" t="s">
        <v>264</v>
      </c>
      <c r="BB19" s="64" t="s">
        <v>265</v>
      </c>
      <c r="BC19" s="65" t="s">
        <v>266</v>
      </c>
      <c r="BD19" s="439" t="s">
        <v>267</v>
      </c>
      <c r="BE19" s="63" t="s">
        <v>268</v>
      </c>
      <c r="BF19" s="64" t="s">
        <v>269</v>
      </c>
      <c r="BG19" s="64" t="s">
        <v>270</v>
      </c>
      <c r="BH19" s="64" t="s">
        <v>271</v>
      </c>
      <c r="BI19" s="64" t="s">
        <v>267</v>
      </c>
      <c r="BJ19" s="64" t="s">
        <v>268</v>
      </c>
      <c r="BK19" s="64" t="s">
        <v>269</v>
      </c>
      <c r="BL19" s="64" t="s">
        <v>270</v>
      </c>
      <c r="BM19" s="64" t="s">
        <v>271</v>
      </c>
      <c r="BN19" s="436" t="s">
        <v>272</v>
      </c>
      <c r="BO19" s="436" t="s">
        <v>273</v>
      </c>
      <c r="BP19" s="436" t="s">
        <v>274</v>
      </c>
      <c r="BQ19" s="436" t="s">
        <v>275</v>
      </c>
      <c r="BR19" s="436" t="s">
        <v>276</v>
      </c>
      <c r="BS19" s="66" t="s">
        <v>277</v>
      </c>
      <c r="BT19" s="67" t="s">
        <v>278</v>
      </c>
      <c r="BU19" s="67" t="s">
        <v>279</v>
      </c>
      <c r="BV19" s="67" t="s">
        <v>280</v>
      </c>
      <c r="BW19" s="68" t="s">
        <v>281</v>
      </c>
      <c r="BX19" s="431" t="s">
        <v>282</v>
      </c>
    </row>
    <row r="20" spans="1:147" s="71" customFormat="1" ht="48" customHeight="1" x14ac:dyDescent="0.25">
      <c r="A20" s="69"/>
      <c r="B20" s="440">
        <v>0</v>
      </c>
      <c r="C20" s="440" t="s">
        <v>92</v>
      </c>
      <c r="D20" s="441" t="s">
        <v>93</v>
      </c>
      <c r="E20" s="441" t="s">
        <v>190</v>
      </c>
      <c r="F20" s="442" t="s">
        <v>190</v>
      </c>
      <c r="G20" s="442" t="s">
        <v>190</v>
      </c>
      <c r="H20" s="442" t="s">
        <v>190</v>
      </c>
      <c r="I20" s="440">
        <f>I21+I22+I23+I24+I25+I26</f>
        <v>10.908999999999999</v>
      </c>
      <c r="J20" s="440">
        <f>J21+J22+J23+J24+J25+J26</f>
        <v>74.787000000000006</v>
      </c>
      <c r="K20" s="442" t="s">
        <v>190</v>
      </c>
      <c r="L20" s="442">
        <f>L21+L22+L23+L24+L25+L26</f>
        <v>27.566000000000003</v>
      </c>
      <c r="M20" s="442">
        <f>M21+M22+M23+M24+M25+M26</f>
        <v>208.71200000000002</v>
      </c>
      <c r="N20" s="442" t="s">
        <v>190</v>
      </c>
      <c r="O20" s="442">
        <f>O21+O22+O23+O26+O24+O25</f>
        <v>1.33</v>
      </c>
      <c r="P20" s="442">
        <f t="shared" ref="P20:W20" si="0">P21+P22+P23+P24+P25+P26</f>
        <v>83.739000000000004</v>
      </c>
      <c r="Q20" s="440">
        <f t="shared" si="0"/>
        <v>0</v>
      </c>
      <c r="R20" s="440">
        <f t="shared" si="0"/>
        <v>0</v>
      </c>
      <c r="S20" s="440">
        <f t="shared" si="0"/>
        <v>0</v>
      </c>
      <c r="T20" s="440">
        <f t="shared" si="0"/>
        <v>0</v>
      </c>
      <c r="U20" s="440">
        <f t="shared" si="0"/>
        <v>152.62709999999998</v>
      </c>
      <c r="V20" s="440">
        <f t="shared" si="0"/>
        <v>236.25809999999998</v>
      </c>
      <c r="W20" s="440">
        <f t="shared" si="0"/>
        <v>0</v>
      </c>
      <c r="X20" s="440">
        <f t="shared" ref="X20:AD20" si="1">X21+X22+X23+X24+X25+X26</f>
        <v>0</v>
      </c>
      <c r="Y20" s="440">
        <f t="shared" si="1"/>
        <v>155.77699999999999</v>
      </c>
      <c r="Z20" s="440">
        <f t="shared" si="1"/>
        <v>73.003</v>
      </c>
      <c r="AA20" s="440">
        <f t="shared" si="1"/>
        <v>0</v>
      </c>
      <c r="AB20" s="440">
        <f t="shared" si="1"/>
        <v>0</v>
      </c>
      <c r="AC20" s="440">
        <f t="shared" si="1"/>
        <v>75.003</v>
      </c>
      <c r="AD20" s="440">
        <f t="shared" si="1"/>
        <v>0</v>
      </c>
      <c r="AE20" s="440">
        <f>AE21+AE22+AE23+AE24+AE25+AE26</f>
        <v>83.727000000000004</v>
      </c>
      <c r="AF20" s="440">
        <f t="shared" ref="AF20:AQ20" si="2">AF21+AF22+AF23+AF24+AF25+AF26</f>
        <v>0</v>
      </c>
      <c r="AG20" s="440">
        <f t="shared" si="2"/>
        <v>0</v>
      </c>
      <c r="AH20" s="440">
        <f t="shared" si="2"/>
        <v>83.727000000000004</v>
      </c>
      <c r="AI20" s="440">
        <f t="shared" si="2"/>
        <v>0</v>
      </c>
      <c r="AJ20" s="440">
        <f t="shared" si="2"/>
        <v>59.044200000000004</v>
      </c>
      <c r="AK20" s="440">
        <f t="shared" si="2"/>
        <v>0</v>
      </c>
      <c r="AL20" s="440">
        <f t="shared" si="2"/>
        <v>0</v>
      </c>
      <c r="AM20" s="440">
        <f t="shared" si="2"/>
        <v>59.044200000000004</v>
      </c>
      <c r="AN20" s="440">
        <f t="shared" si="2"/>
        <v>0</v>
      </c>
      <c r="AO20" s="440">
        <f t="shared" si="2"/>
        <v>75.003100000000003</v>
      </c>
      <c r="AP20" s="440">
        <f t="shared" si="2"/>
        <v>0</v>
      </c>
      <c r="AQ20" s="440">
        <f t="shared" si="2"/>
        <v>0</v>
      </c>
      <c r="AR20" s="440">
        <f t="shared" ref="AR20:BL20" si="3">AR21+AR22+AR23+AR24+AR25+AR26</f>
        <v>75.003100000000003</v>
      </c>
      <c r="AS20" s="440">
        <f t="shared" si="3"/>
        <v>0</v>
      </c>
      <c r="AT20" s="440">
        <f t="shared" si="3"/>
        <v>22.347999999999999</v>
      </c>
      <c r="AU20" s="440">
        <f t="shared" si="3"/>
        <v>0</v>
      </c>
      <c r="AV20" s="440">
        <f t="shared" si="3"/>
        <v>0</v>
      </c>
      <c r="AW20" s="440">
        <f t="shared" si="3"/>
        <v>22.347999999999999</v>
      </c>
      <c r="AX20" s="440">
        <f t="shared" si="3"/>
        <v>0</v>
      </c>
      <c r="AY20" s="440">
        <f t="shared" si="3"/>
        <v>40.636099999999999</v>
      </c>
      <c r="AZ20" s="440">
        <f t="shared" si="3"/>
        <v>0</v>
      </c>
      <c r="BA20" s="440">
        <f t="shared" si="3"/>
        <v>0</v>
      </c>
      <c r="BB20" s="440">
        <f t="shared" si="3"/>
        <v>37.655099999999997</v>
      </c>
      <c r="BC20" s="440">
        <f t="shared" si="3"/>
        <v>2.9809999999999999</v>
      </c>
      <c r="BD20" s="440">
        <f t="shared" si="3"/>
        <v>35.518000000000001</v>
      </c>
      <c r="BE20" s="440">
        <f t="shared" si="3"/>
        <v>0</v>
      </c>
      <c r="BF20" s="440">
        <f t="shared" si="3"/>
        <v>0</v>
      </c>
      <c r="BG20" s="440">
        <f t="shared" si="3"/>
        <v>35.518000000000001</v>
      </c>
      <c r="BH20" s="440">
        <f t="shared" si="3"/>
        <v>0</v>
      </c>
      <c r="BI20" s="440">
        <f t="shared" si="3"/>
        <v>36.286000000000001</v>
      </c>
      <c r="BJ20" s="440">
        <f t="shared" si="3"/>
        <v>0</v>
      </c>
      <c r="BK20" s="440">
        <f t="shared" si="3"/>
        <v>0</v>
      </c>
      <c r="BL20" s="440">
        <f t="shared" si="3"/>
        <v>36.286000000000001</v>
      </c>
      <c r="BM20" s="440">
        <f t="shared" ref="BM20:BW20" si="4">BM21+BM22+BM23+BM24+BM25+BM26</f>
        <v>0</v>
      </c>
      <c r="BN20" s="440">
        <f t="shared" si="4"/>
        <v>57.866</v>
      </c>
      <c r="BO20" s="440">
        <f t="shared" si="4"/>
        <v>0</v>
      </c>
      <c r="BP20" s="440">
        <f t="shared" si="4"/>
        <v>0</v>
      </c>
      <c r="BQ20" s="440">
        <f t="shared" si="4"/>
        <v>57.866</v>
      </c>
      <c r="BR20" s="440">
        <f t="shared" si="4"/>
        <v>0</v>
      </c>
      <c r="BS20" s="440">
        <f t="shared" si="4"/>
        <v>76.9221</v>
      </c>
      <c r="BT20" s="440">
        <f t="shared" si="4"/>
        <v>0</v>
      </c>
      <c r="BU20" s="440">
        <f t="shared" si="4"/>
        <v>0</v>
      </c>
      <c r="BV20" s="440">
        <f>BV21+BV22+BV23+BV24+BV25+BV26</f>
        <v>73.941100000000006</v>
      </c>
      <c r="BW20" s="440">
        <f t="shared" si="4"/>
        <v>2.9809999999999999</v>
      </c>
      <c r="BX20" s="440" t="s">
        <v>190</v>
      </c>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69"/>
      <c r="CX20" s="69"/>
      <c r="CY20" s="69"/>
      <c r="CZ20" s="69"/>
      <c r="DA20" s="69"/>
      <c r="DB20" s="69"/>
      <c r="DC20" s="69"/>
      <c r="DD20" s="69"/>
    </row>
    <row r="21" spans="1:147" s="71" customFormat="1" ht="42" customHeight="1" x14ac:dyDescent="0.25">
      <c r="A21" s="69"/>
      <c r="B21" s="443" t="s">
        <v>94</v>
      </c>
      <c r="C21" s="72" t="s">
        <v>95</v>
      </c>
      <c r="D21" s="444" t="s">
        <v>93</v>
      </c>
      <c r="E21" s="444" t="s">
        <v>190</v>
      </c>
      <c r="F21" s="73" t="s">
        <v>190</v>
      </c>
      <c r="G21" s="73" t="s">
        <v>190</v>
      </c>
      <c r="H21" s="73" t="s">
        <v>190</v>
      </c>
      <c r="I21" s="72">
        <f>I28</f>
        <v>0</v>
      </c>
      <c r="J21" s="72">
        <f>J28</f>
        <v>0</v>
      </c>
      <c r="K21" s="73" t="s">
        <v>190</v>
      </c>
      <c r="L21" s="73">
        <f>L28</f>
        <v>0</v>
      </c>
      <c r="M21" s="73">
        <f>M28</f>
        <v>0</v>
      </c>
      <c r="N21" s="73" t="s">
        <v>190</v>
      </c>
      <c r="O21" s="73">
        <f>O28</f>
        <v>1.33</v>
      </c>
      <c r="P21" s="73">
        <f>P28</f>
        <v>0</v>
      </c>
      <c r="Q21" s="72">
        <f>Q28</f>
        <v>0</v>
      </c>
      <c r="R21" s="72">
        <f>R28</f>
        <v>0</v>
      </c>
      <c r="S21" s="72">
        <f>S39</f>
        <v>0</v>
      </c>
      <c r="T21" s="72">
        <f>T39</f>
        <v>0</v>
      </c>
      <c r="U21" s="72">
        <f>U28</f>
        <v>0</v>
      </c>
      <c r="V21" s="72">
        <f>V28</f>
        <v>0</v>
      </c>
      <c r="W21" s="72">
        <f t="shared" ref="W21:BW21" si="5">W28</f>
        <v>0</v>
      </c>
      <c r="X21" s="72">
        <f t="shared" si="5"/>
        <v>0</v>
      </c>
      <c r="Y21" s="72">
        <f t="shared" si="5"/>
        <v>1.33</v>
      </c>
      <c r="Z21" s="72">
        <f t="shared" si="5"/>
        <v>0</v>
      </c>
      <c r="AA21" s="72">
        <f t="shared" si="5"/>
        <v>0</v>
      </c>
      <c r="AB21" s="72">
        <f t="shared" si="5"/>
        <v>0</v>
      </c>
      <c r="AC21" s="72">
        <f t="shared" si="5"/>
        <v>0</v>
      </c>
      <c r="AD21" s="72">
        <f t="shared" si="5"/>
        <v>0</v>
      </c>
      <c r="AE21" s="72">
        <f t="shared" si="5"/>
        <v>0</v>
      </c>
      <c r="AF21" s="72">
        <f t="shared" si="5"/>
        <v>0</v>
      </c>
      <c r="AG21" s="72">
        <f t="shared" si="5"/>
        <v>0</v>
      </c>
      <c r="AH21" s="72">
        <f t="shared" si="5"/>
        <v>0</v>
      </c>
      <c r="AI21" s="72">
        <f t="shared" si="5"/>
        <v>0</v>
      </c>
      <c r="AJ21" s="72">
        <f t="shared" si="5"/>
        <v>0</v>
      </c>
      <c r="AK21" s="72">
        <f t="shared" si="5"/>
        <v>0</v>
      </c>
      <c r="AL21" s="72">
        <f t="shared" si="5"/>
        <v>0</v>
      </c>
      <c r="AM21" s="72">
        <f t="shared" si="5"/>
        <v>0</v>
      </c>
      <c r="AN21" s="72">
        <f t="shared" si="5"/>
        <v>0</v>
      </c>
      <c r="AO21" s="72">
        <f t="shared" si="5"/>
        <v>0</v>
      </c>
      <c r="AP21" s="72">
        <f t="shared" si="5"/>
        <v>0</v>
      </c>
      <c r="AQ21" s="72">
        <f t="shared" si="5"/>
        <v>0</v>
      </c>
      <c r="AR21" s="72">
        <f t="shared" si="5"/>
        <v>0</v>
      </c>
      <c r="AS21" s="72">
        <f t="shared" si="5"/>
        <v>0</v>
      </c>
      <c r="AT21" s="72">
        <f t="shared" si="5"/>
        <v>0</v>
      </c>
      <c r="AU21" s="72">
        <f t="shared" si="5"/>
        <v>0</v>
      </c>
      <c r="AV21" s="72">
        <f t="shared" si="5"/>
        <v>0</v>
      </c>
      <c r="AW21" s="72">
        <f t="shared" si="5"/>
        <v>0</v>
      </c>
      <c r="AX21" s="72">
        <f t="shared" si="5"/>
        <v>0</v>
      </c>
      <c r="AY21" s="72">
        <f t="shared" si="5"/>
        <v>1.33</v>
      </c>
      <c r="AZ21" s="72">
        <f t="shared" si="5"/>
        <v>0</v>
      </c>
      <c r="BA21" s="72">
        <f t="shared" si="5"/>
        <v>0</v>
      </c>
      <c r="BB21" s="72">
        <f t="shared" si="5"/>
        <v>0</v>
      </c>
      <c r="BC21" s="72">
        <f t="shared" si="5"/>
        <v>1.33</v>
      </c>
      <c r="BD21" s="72">
        <f t="shared" si="5"/>
        <v>0</v>
      </c>
      <c r="BE21" s="72">
        <f t="shared" si="5"/>
        <v>0</v>
      </c>
      <c r="BF21" s="72">
        <f t="shared" si="5"/>
        <v>0</v>
      </c>
      <c r="BG21" s="72">
        <f t="shared" si="5"/>
        <v>0</v>
      </c>
      <c r="BH21" s="72">
        <f t="shared" si="5"/>
        <v>0</v>
      </c>
      <c r="BI21" s="72">
        <f t="shared" si="5"/>
        <v>0</v>
      </c>
      <c r="BJ21" s="72">
        <f t="shared" si="5"/>
        <v>0</v>
      </c>
      <c r="BK21" s="72">
        <f t="shared" si="5"/>
        <v>0</v>
      </c>
      <c r="BL21" s="72">
        <f t="shared" si="5"/>
        <v>0</v>
      </c>
      <c r="BM21" s="72">
        <f t="shared" si="5"/>
        <v>0</v>
      </c>
      <c r="BN21" s="72">
        <f t="shared" si="5"/>
        <v>0</v>
      </c>
      <c r="BO21" s="72">
        <f t="shared" si="5"/>
        <v>0</v>
      </c>
      <c r="BP21" s="72">
        <f t="shared" si="5"/>
        <v>0</v>
      </c>
      <c r="BQ21" s="72">
        <f t="shared" si="5"/>
        <v>0</v>
      </c>
      <c r="BR21" s="72">
        <f t="shared" si="5"/>
        <v>0</v>
      </c>
      <c r="BS21" s="72">
        <f t="shared" si="5"/>
        <v>1.33</v>
      </c>
      <c r="BT21" s="72">
        <f t="shared" si="5"/>
        <v>0</v>
      </c>
      <c r="BU21" s="72">
        <f t="shared" si="5"/>
        <v>0</v>
      </c>
      <c r="BV21" s="72">
        <f t="shared" si="5"/>
        <v>0</v>
      </c>
      <c r="BW21" s="72">
        <f t="shared" si="5"/>
        <v>1.33</v>
      </c>
      <c r="BX21" s="72" t="s">
        <v>190</v>
      </c>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69"/>
      <c r="CX21" s="69"/>
      <c r="CY21" s="69"/>
      <c r="CZ21" s="69"/>
      <c r="DA21" s="69"/>
      <c r="DB21" s="69"/>
      <c r="DC21" s="69"/>
      <c r="DD21" s="69"/>
    </row>
    <row r="22" spans="1:147" s="71" customFormat="1" ht="42" customHeight="1" x14ac:dyDescent="0.25">
      <c r="A22" s="69"/>
      <c r="B22" s="443" t="s">
        <v>96</v>
      </c>
      <c r="C22" s="72" t="s">
        <v>97</v>
      </c>
      <c r="D22" s="444" t="s">
        <v>93</v>
      </c>
      <c r="E22" s="444" t="s">
        <v>190</v>
      </c>
      <c r="F22" s="73" t="s">
        <v>190</v>
      </c>
      <c r="G22" s="73" t="s">
        <v>190</v>
      </c>
      <c r="H22" s="73" t="s">
        <v>190</v>
      </c>
      <c r="I22" s="72">
        <f>I41</f>
        <v>0</v>
      </c>
      <c r="J22" s="72">
        <f>J41</f>
        <v>0</v>
      </c>
      <c r="K22" s="73" t="s">
        <v>190</v>
      </c>
      <c r="L22" s="73">
        <f>L41</f>
        <v>5.6869999999999994</v>
      </c>
      <c r="M22" s="73">
        <f>M41</f>
        <v>44.09</v>
      </c>
      <c r="N22" s="73" t="s">
        <v>190</v>
      </c>
      <c r="O22" s="73">
        <f t="shared" ref="O22:BW22" si="6">O41</f>
        <v>0</v>
      </c>
      <c r="P22" s="73">
        <f t="shared" si="6"/>
        <v>1.4580000000000002</v>
      </c>
      <c r="Q22" s="72">
        <f t="shared" si="6"/>
        <v>0</v>
      </c>
      <c r="R22" s="72">
        <f t="shared" si="6"/>
        <v>0</v>
      </c>
      <c r="S22" s="72">
        <f t="shared" si="6"/>
        <v>0</v>
      </c>
      <c r="T22" s="72">
        <f t="shared" si="6"/>
        <v>0</v>
      </c>
      <c r="U22" s="72">
        <f t="shared" si="6"/>
        <v>34.5</v>
      </c>
      <c r="V22" s="72">
        <f t="shared" si="6"/>
        <v>50.9041</v>
      </c>
      <c r="W22" s="72">
        <f t="shared" si="6"/>
        <v>0</v>
      </c>
      <c r="X22" s="72">
        <f t="shared" si="6"/>
        <v>0</v>
      </c>
      <c r="Y22" s="72">
        <f t="shared" si="6"/>
        <v>49.445999999999998</v>
      </c>
      <c r="Z22" s="72">
        <f t="shared" si="6"/>
        <v>0</v>
      </c>
      <c r="AA22" s="72">
        <f t="shared" si="6"/>
        <v>0</v>
      </c>
      <c r="AB22" s="72">
        <f t="shared" si="6"/>
        <v>0</v>
      </c>
      <c r="AC22" s="72">
        <f t="shared" si="6"/>
        <v>2</v>
      </c>
      <c r="AD22" s="72">
        <f t="shared" si="6"/>
        <v>0</v>
      </c>
      <c r="AE22" s="72">
        <f t="shared" si="6"/>
        <v>1.456</v>
      </c>
      <c r="AF22" s="72">
        <f t="shared" si="6"/>
        <v>0</v>
      </c>
      <c r="AG22" s="72">
        <f t="shared" si="6"/>
        <v>0</v>
      </c>
      <c r="AH22" s="72">
        <f t="shared" si="6"/>
        <v>1.456</v>
      </c>
      <c r="AI22" s="72">
        <f t="shared" si="6"/>
        <v>0</v>
      </c>
      <c r="AJ22" s="72">
        <f t="shared" si="6"/>
        <v>4.5</v>
      </c>
      <c r="AK22" s="72">
        <f t="shared" si="6"/>
        <v>0</v>
      </c>
      <c r="AL22" s="72">
        <f t="shared" si="6"/>
        <v>0</v>
      </c>
      <c r="AM22" s="72">
        <f t="shared" si="6"/>
        <v>4.5</v>
      </c>
      <c r="AN22" s="72">
        <f t="shared" si="6"/>
        <v>0</v>
      </c>
      <c r="AO22" s="72">
        <f t="shared" si="6"/>
        <v>2.0001000000000002</v>
      </c>
      <c r="AP22" s="72">
        <f t="shared" si="6"/>
        <v>0</v>
      </c>
      <c r="AQ22" s="72">
        <f t="shared" si="6"/>
        <v>0</v>
      </c>
      <c r="AR22" s="72">
        <f t="shared" si="6"/>
        <v>2.0001000000000002</v>
      </c>
      <c r="AS22" s="72">
        <f t="shared" si="6"/>
        <v>0</v>
      </c>
      <c r="AT22" s="72">
        <f t="shared" si="6"/>
        <v>2.9409999999999998</v>
      </c>
      <c r="AU22" s="72">
        <f t="shared" si="6"/>
        <v>0</v>
      </c>
      <c r="AV22" s="72">
        <f t="shared" si="6"/>
        <v>0</v>
      </c>
      <c r="AW22" s="72">
        <f t="shared" si="6"/>
        <v>2.9409999999999998</v>
      </c>
      <c r="AX22" s="72">
        <f t="shared" si="6"/>
        <v>0</v>
      </c>
      <c r="AY22" s="72">
        <f t="shared" si="6"/>
        <v>15.956</v>
      </c>
      <c r="AZ22" s="72">
        <f t="shared" si="6"/>
        <v>0</v>
      </c>
      <c r="BA22" s="72">
        <f t="shared" si="6"/>
        <v>0</v>
      </c>
      <c r="BB22" s="72">
        <f t="shared" si="6"/>
        <v>15.956</v>
      </c>
      <c r="BC22" s="72">
        <f t="shared" si="6"/>
        <v>0</v>
      </c>
      <c r="BD22" s="72">
        <f t="shared" si="6"/>
        <v>8.7940000000000005</v>
      </c>
      <c r="BE22" s="72">
        <f t="shared" si="6"/>
        <v>0</v>
      </c>
      <c r="BF22" s="72">
        <f t="shared" si="6"/>
        <v>0</v>
      </c>
      <c r="BG22" s="72">
        <f t="shared" si="6"/>
        <v>8.7940000000000005</v>
      </c>
      <c r="BH22" s="72">
        <f t="shared" si="6"/>
        <v>0</v>
      </c>
      <c r="BI22" s="72">
        <f t="shared" si="6"/>
        <v>16.462</v>
      </c>
      <c r="BJ22" s="72">
        <f t="shared" si="6"/>
        <v>0</v>
      </c>
      <c r="BK22" s="72">
        <f t="shared" si="6"/>
        <v>0</v>
      </c>
      <c r="BL22" s="72">
        <f t="shared" si="6"/>
        <v>16.462</v>
      </c>
      <c r="BM22" s="72">
        <f t="shared" si="6"/>
        <v>0</v>
      </c>
      <c r="BN22" s="72">
        <f t="shared" si="6"/>
        <v>11.734999999999999</v>
      </c>
      <c r="BO22" s="72">
        <f t="shared" si="6"/>
        <v>0</v>
      </c>
      <c r="BP22" s="72">
        <f t="shared" si="6"/>
        <v>0</v>
      </c>
      <c r="BQ22" s="72">
        <f t="shared" si="6"/>
        <v>11.734999999999999</v>
      </c>
      <c r="BR22" s="72">
        <f t="shared" si="6"/>
        <v>0</v>
      </c>
      <c r="BS22" s="72">
        <f t="shared" si="6"/>
        <v>32.418000000000006</v>
      </c>
      <c r="BT22" s="72">
        <f t="shared" si="6"/>
        <v>0</v>
      </c>
      <c r="BU22" s="72">
        <f t="shared" si="6"/>
        <v>0</v>
      </c>
      <c r="BV22" s="72">
        <f t="shared" si="6"/>
        <v>32.418000000000006</v>
      </c>
      <c r="BW22" s="72">
        <f t="shared" si="6"/>
        <v>0</v>
      </c>
      <c r="BX22" s="72" t="s">
        <v>190</v>
      </c>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69"/>
      <c r="CX22" s="69"/>
      <c r="CY22" s="69"/>
      <c r="CZ22" s="69"/>
      <c r="DA22" s="69"/>
      <c r="DB22" s="69"/>
      <c r="DC22" s="69"/>
      <c r="DD22" s="69"/>
    </row>
    <row r="23" spans="1:147" s="71" customFormat="1" ht="42" customHeight="1" x14ac:dyDescent="0.25">
      <c r="A23" s="69"/>
      <c r="B23" s="443" t="s">
        <v>98</v>
      </c>
      <c r="C23" s="72" t="s">
        <v>99</v>
      </c>
      <c r="D23" s="444" t="s">
        <v>93</v>
      </c>
      <c r="E23" s="444" t="s">
        <v>190</v>
      </c>
      <c r="F23" s="73" t="s">
        <v>190</v>
      </c>
      <c r="G23" s="73" t="s">
        <v>190</v>
      </c>
      <c r="H23" s="73" t="s">
        <v>190</v>
      </c>
      <c r="I23" s="72">
        <f>I69</f>
        <v>0</v>
      </c>
      <c r="J23" s="72">
        <f>J69</f>
        <v>0</v>
      </c>
      <c r="K23" s="73" t="str">
        <f>K60</f>
        <v>нд</v>
      </c>
      <c r="L23" s="73">
        <f>L69</f>
        <v>0</v>
      </c>
      <c r="M23" s="73">
        <f>M69</f>
        <v>0</v>
      </c>
      <c r="N23" s="73" t="str">
        <f>N60</f>
        <v>нд</v>
      </c>
      <c r="O23" s="73">
        <f t="shared" ref="O23:BD23" si="7">O69</f>
        <v>0</v>
      </c>
      <c r="P23" s="73">
        <f t="shared" si="7"/>
        <v>0</v>
      </c>
      <c r="Q23" s="72">
        <f t="shared" si="7"/>
        <v>0</v>
      </c>
      <c r="R23" s="72">
        <f t="shared" si="7"/>
        <v>0</v>
      </c>
      <c r="S23" s="72">
        <f t="shared" si="7"/>
        <v>0</v>
      </c>
      <c r="T23" s="72">
        <f t="shared" si="7"/>
        <v>0</v>
      </c>
      <c r="U23" s="72">
        <f t="shared" si="7"/>
        <v>0</v>
      </c>
      <c r="V23" s="72">
        <f t="shared" si="7"/>
        <v>0</v>
      </c>
      <c r="W23" s="72">
        <f t="shared" si="7"/>
        <v>0</v>
      </c>
      <c r="X23" s="72">
        <f t="shared" si="7"/>
        <v>0</v>
      </c>
      <c r="Y23" s="72">
        <f t="shared" si="7"/>
        <v>0</v>
      </c>
      <c r="Z23" s="72">
        <f t="shared" si="7"/>
        <v>0</v>
      </c>
      <c r="AA23" s="72">
        <f t="shared" si="7"/>
        <v>0</v>
      </c>
      <c r="AB23" s="72">
        <f t="shared" si="7"/>
        <v>0</v>
      </c>
      <c r="AC23" s="72">
        <f t="shared" si="7"/>
        <v>0</v>
      </c>
      <c r="AD23" s="72">
        <f t="shared" si="7"/>
        <v>0</v>
      </c>
      <c r="AE23" s="72">
        <f t="shared" si="7"/>
        <v>0</v>
      </c>
      <c r="AF23" s="72">
        <f t="shared" si="7"/>
        <v>0</v>
      </c>
      <c r="AG23" s="72">
        <f t="shared" si="7"/>
        <v>0</v>
      </c>
      <c r="AH23" s="72">
        <f t="shared" si="7"/>
        <v>0</v>
      </c>
      <c r="AI23" s="72">
        <f t="shared" si="7"/>
        <v>0</v>
      </c>
      <c r="AJ23" s="72">
        <f t="shared" si="7"/>
        <v>0</v>
      </c>
      <c r="AK23" s="72">
        <f t="shared" si="7"/>
        <v>0</v>
      </c>
      <c r="AL23" s="72">
        <f t="shared" si="7"/>
        <v>0</v>
      </c>
      <c r="AM23" s="72">
        <f t="shared" si="7"/>
        <v>0</v>
      </c>
      <c r="AN23" s="72">
        <f t="shared" si="7"/>
        <v>0</v>
      </c>
      <c r="AO23" s="72">
        <f t="shared" si="7"/>
        <v>0</v>
      </c>
      <c r="AP23" s="72">
        <f t="shared" si="7"/>
        <v>0</v>
      </c>
      <c r="AQ23" s="72">
        <f t="shared" si="7"/>
        <v>0</v>
      </c>
      <c r="AR23" s="72">
        <f t="shared" si="7"/>
        <v>0</v>
      </c>
      <c r="AS23" s="72">
        <f t="shared" si="7"/>
        <v>0</v>
      </c>
      <c r="AT23" s="72">
        <f t="shared" si="7"/>
        <v>0</v>
      </c>
      <c r="AU23" s="72">
        <f t="shared" si="7"/>
        <v>0</v>
      </c>
      <c r="AV23" s="72">
        <f t="shared" si="7"/>
        <v>0</v>
      </c>
      <c r="AW23" s="72">
        <f t="shared" si="7"/>
        <v>0</v>
      </c>
      <c r="AX23" s="72">
        <f t="shared" si="7"/>
        <v>0</v>
      </c>
      <c r="AY23" s="72">
        <f t="shared" si="7"/>
        <v>0</v>
      </c>
      <c r="AZ23" s="72">
        <f t="shared" si="7"/>
        <v>0</v>
      </c>
      <c r="BA23" s="72">
        <f t="shared" si="7"/>
        <v>0</v>
      </c>
      <c r="BB23" s="72">
        <f t="shared" si="7"/>
        <v>0</v>
      </c>
      <c r="BC23" s="72">
        <f t="shared" si="7"/>
        <v>0</v>
      </c>
      <c r="BD23" s="72">
        <f t="shared" si="7"/>
        <v>0</v>
      </c>
      <c r="BE23" s="72">
        <f>BE69</f>
        <v>0</v>
      </c>
      <c r="BF23" s="72">
        <f>BF69</f>
        <v>0</v>
      </c>
      <c r="BG23" s="72">
        <f>BG69</f>
        <v>0</v>
      </c>
      <c r="BH23" s="72">
        <f>BH69</f>
        <v>0</v>
      </c>
      <c r="BI23" s="72">
        <f t="shared" ref="BI23:BW23" si="8">BI69</f>
        <v>0</v>
      </c>
      <c r="BJ23" s="72">
        <f t="shared" si="8"/>
        <v>0</v>
      </c>
      <c r="BK23" s="72">
        <f t="shared" si="8"/>
        <v>0</v>
      </c>
      <c r="BL23" s="72">
        <f t="shared" si="8"/>
        <v>0</v>
      </c>
      <c r="BM23" s="72">
        <f t="shared" si="8"/>
        <v>0</v>
      </c>
      <c r="BN23" s="72">
        <f t="shared" si="8"/>
        <v>0</v>
      </c>
      <c r="BO23" s="72">
        <f t="shared" si="8"/>
        <v>0</v>
      </c>
      <c r="BP23" s="72">
        <f t="shared" si="8"/>
        <v>0</v>
      </c>
      <c r="BQ23" s="72">
        <f t="shared" si="8"/>
        <v>0</v>
      </c>
      <c r="BR23" s="72">
        <f t="shared" si="8"/>
        <v>0</v>
      </c>
      <c r="BS23" s="72">
        <f t="shared" si="8"/>
        <v>0</v>
      </c>
      <c r="BT23" s="72">
        <f t="shared" si="8"/>
        <v>0</v>
      </c>
      <c r="BU23" s="72">
        <f t="shared" si="8"/>
        <v>0</v>
      </c>
      <c r="BV23" s="72">
        <f t="shared" si="8"/>
        <v>0</v>
      </c>
      <c r="BW23" s="72">
        <f t="shared" si="8"/>
        <v>0</v>
      </c>
      <c r="BX23" s="72" t="s">
        <v>190</v>
      </c>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69"/>
      <c r="CX23" s="69"/>
      <c r="CY23" s="69"/>
      <c r="CZ23" s="69"/>
      <c r="DA23" s="69"/>
      <c r="DB23" s="69"/>
      <c r="DC23" s="69"/>
      <c r="DD23" s="69"/>
    </row>
    <row r="24" spans="1:147" s="71" customFormat="1" ht="42" customHeight="1" x14ac:dyDescent="0.25">
      <c r="A24" s="69"/>
      <c r="B24" s="443" t="s">
        <v>100</v>
      </c>
      <c r="C24" s="72" t="s">
        <v>101</v>
      </c>
      <c r="D24" s="444" t="s">
        <v>93</v>
      </c>
      <c r="E24" s="444" t="s">
        <v>190</v>
      </c>
      <c r="F24" s="73" t="s">
        <v>190</v>
      </c>
      <c r="G24" s="73" t="s">
        <v>190</v>
      </c>
      <c r="H24" s="73" t="s">
        <v>190</v>
      </c>
      <c r="I24" s="72">
        <f>I72</f>
        <v>10.908999999999999</v>
      </c>
      <c r="J24" s="72">
        <f>J72</f>
        <v>74.787000000000006</v>
      </c>
      <c r="K24" s="73" t="str">
        <f>K61</f>
        <v>нд</v>
      </c>
      <c r="L24" s="73">
        <f>L72</f>
        <v>21.879000000000001</v>
      </c>
      <c r="M24" s="73">
        <f>M72</f>
        <v>164.62200000000001</v>
      </c>
      <c r="N24" s="73" t="s">
        <v>190</v>
      </c>
      <c r="O24" s="73">
        <f t="shared" ref="O24:BW24" si="9">O72</f>
        <v>0</v>
      </c>
      <c r="P24" s="73">
        <f t="shared" si="9"/>
        <v>72.953000000000003</v>
      </c>
      <c r="Q24" s="72">
        <f t="shared" si="9"/>
        <v>0</v>
      </c>
      <c r="R24" s="72">
        <f t="shared" si="9"/>
        <v>0</v>
      </c>
      <c r="S24" s="72">
        <f t="shared" si="9"/>
        <v>0</v>
      </c>
      <c r="T24" s="72">
        <f t="shared" si="9"/>
        <v>0</v>
      </c>
      <c r="U24" s="72">
        <f t="shared" si="9"/>
        <v>110.4271</v>
      </c>
      <c r="V24" s="72">
        <f t="shared" si="9"/>
        <v>177.654</v>
      </c>
      <c r="W24" s="72">
        <f t="shared" si="9"/>
        <v>0</v>
      </c>
      <c r="X24" s="72">
        <f t="shared" si="9"/>
        <v>0</v>
      </c>
      <c r="Y24" s="72">
        <f t="shared" si="9"/>
        <v>104.401</v>
      </c>
      <c r="Z24" s="72">
        <f t="shared" si="9"/>
        <v>63.903000000000006</v>
      </c>
      <c r="AA24" s="72">
        <f t="shared" si="9"/>
        <v>0</v>
      </c>
      <c r="AB24" s="72">
        <f t="shared" si="9"/>
        <v>0</v>
      </c>
      <c r="AC24" s="72">
        <f t="shared" si="9"/>
        <v>63.903000000000006</v>
      </c>
      <c r="AD24" s="72">
        <f t="shared" si="9"/>
        <v>0</v>
      </c>
      <c r="AE24" s="72">
        <f t="shared" si="9"/>
        <v>72.942999999999998</v>
      </c>
      <c r="AF24" s="72">
        <f t="shared" si="9"/>
        <v>0</v>
      </c>
      <c r="AG24" s="72">
        <f t="shared" si="9"/>
        <v>0</v>
      </c>
      <c r="AH24" s="72">
        <f t="shared" si="9"/>
        <v>72.942999999999998</v>
      </c>
      <c r="AI24" s="72">
        <f t="shared" si="9"/>
        <v>0</v>
      </c>
      <c r="AJ24" s="72">
        <f t="shared" si="9"/>
        <v>53.444100000000006</v>
      </c>
      <c r="AK24" s="72">
        <f t="shared" si="9"/>
        <v>0</v>
      </c>
      <c r="AL24" s="72">
        <f t="shared" si="9"/>
        <v>0</v>
      </c>
      <c r="AM24" s="72">
        <f t="shared" si="9"/>
        <v>53.444100000000006</v>
      </c>
      <c r="AN24" s="72">
        <f t="shared" si="9"/>
        <v>0</v>
      </c>
      <c r="AO24" s="72">
        <f t="shared" si="9"/>
        <v>63.903000000000006</v>
      </c>
      <c r="AP24" s="72">
        <f t="shared" si="9"/>
        <v>0</v>
      </c>
      <c r="AQ24" s="72">
        <f t="shared" si="9"/>
        <v>0</v>
      </c>
      <c r="AR24" s="72">
        <f t="shared" si="9"/>
        <v>63.903000000000006</v>
      </c>
      <c r="AS24" s="72">
        <f t="shared" si="9"/>
        <v>0</v>
      </c>
      <c r="AT24" s="72">
        <f t="shared" si="9"/>
        <v>19.106999999999999</v>
      </c>
      <c r="AU24" s="72">
        <f t="shared" si="9"/>
        <v>0</v>
      </c>
      <c r="AV24" s="72">
        <f t="shared" si="9"/>
        <v>0</v>
      </c>
      <c r="AW24" s="72">
        <f t="shared" si="9"/>
        <v>19.106999999999999</v>
      </c>
      <c r="AX24" s="72">
        <f t="shared" si="9"/>
        <v>0</v>
      </c>
      <c r="AY24" s="72">
        <f t="shared" si="9"/>
        <v>23.049999999999997</v>
      </c>
      <c r="AZ24" s="72">
        <f t="shared" si="9"/>
        <v>0</v>
      </c>
      <c r="BA24" s="72">
        <f t="shared" si="9"/>
        <v>0</v>
      </c>
      <c r="BB24" s="72">
        <f t="shared" si="9"/>
        <v>21.398999999999997</v>
      </c>
      <c r="BC24" s="72">
        <f t="shared" si="9"/>
        <v>1.6509999999999998</v>
      </c>
      <c r="BD24" s="72">
        <f t="shared" si="9"/>
        <v>26.423999999999999</v>
      </c>
      <c r="BE24" s="72">
        <f t="shared" si="9"/>
        <v>0</v>
      </c>
      <c r="BF24" s="72">
        <f t="shared" si="9"/>
        <v>0</v>
      </c>
      <c r="BG24" s="72">
        <f t="shared" si="9"/>
        <v>26.423999999999999</v>
      </c>
      <c r="BH24" s="72">
        <f t="shared" si="9"/>
        <v>0</v>
      </c>
      <c r="BI24" s="72">
        <f t="shared" si="9"/>
        <v>19.524000000000001</v>
      </c>
      <c r="BJ24" s="72">
        <f t="shared" si="9"/>
        <v>0</v>
      </c>
      <c r="BK24" s="72">
        <f t="shared" si="9"/>
        <v>0</v>
      </c>
      <c r="BL24" s="72">
        <f t="shared" si="9"/>
        <v>19.524000000000001</v>
      </c>
      <c r="BM24" s="72">
        <f t="shared" si="9"/>
        <v>0</v>
      </c>
      <c r="BN24" s="72">
        <f t="shared" si="9"/>
        <v>45.530999999999999</v>
      </c>
      <c r="BO24" s="72">
        <f t="shared" si="9"/>
        <v>0</v>
      </c>
      <c r="BP24" s="72">
        <f t="shared" si="9"/>
        <v>0</v>
      </c>
      <c r="BQ24" s="72">
        <f t="shared" si="9"/>
        <v>45.530999999999999</v>
      </c>
      <c r="BR24" s="72">
        <f t="shared" si="9"/>
        <v>0</v>
      </c>
      <c r="BS24" s="72">
        <f t="shared" si="9"/>
        <v>42.573999999999998</v>
      </c>
      <c r="BT24" s="72">
        <f t="shared" si="9"/>
        <v>0</v>
      </c>
      <c r="BU24" s="72">
        <f t="shared" si="9"/>
        <v>0</v>
      </c>
      <c r="BV24" s="72">
        <f t="shared" si="9"/>
        <v>40.923000000000002</v>
      </c>
      <c r="BW24" s="72">
        <f t="shared" si="9"/>
        <v>1.6509999999999998</v>
      </c>
      <c r="BX24" s="72" t="s">
        <v>190</v>
      </c>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69"/>
      <c r="CX24" s="69"/>
      <c r="CY24" s="69"/>
      <c r="CZ24" s="69"/>
      <c r="DA24" s="69"/>
      <c r="DB24" s="69"/>
      <c r="DC24" s="69"/>
      <c r="DD24" s="69"/>
    </row>
    <row r="25" spans="1:147" s="71" customFormat="1" ht="42" customHeight="1" x14ac:dyDescent="0.25">
      <c r="A25" s="69"/>
      <c r="B25" s="443" t="s">
        <v>102</v>
      </c>
      <c r="C25" s="72" t="s">
        <v>103</v>
      </c>
      <c r="D25" s="444" t="s">
        <v>93</v>
      </c>
      <c r="E25" s="444" t="s">
        <v>190</v>
      </c>
      <c r="F25" s="73" t="s">
        <v>190</v>
      </c>
      <c r="G25" s="73" t="s">
        <v>190</v>
      </c>
      <c r="H25" s="73" t="s">
        <v>190</v>
      </c>
      <c r="I25" s="72">
        <f>I88</f>
        <v>0</v>
      </c>
      <c r="J25" s="72">
        <f>J88</f>
        <v>0</v>
      </c>
      <c r="K25" s="73" t="str">
        <f>K60</f>
        <v>нд</v>
      </c>
      <c r="L25" s="73">
        <f>L88</f>
        <v>0</v>
      </c>
      <c r="M25" s="73">
        <f>M88</f>
        <v>0</v>
      </c>
      <c r="N25" s="73" t="s">
        <v>190</v>
      </c>
      <c r="O25" s="73">
        <f t="shared" ref="O25:AT25" si="10">O88</f>
        <v>0</v>
      </c>
      <c r="P25" s="73">
        <f t="shared" si="10"/>
        <v>0</v>
      </c>
      <c r="Q25" s="72">
        <f t="shared" si="10"/>
        <v>0</v>
      </c>
      <c r="R25" s="72">
        <f t="shared" si="10"/>
        <v>0</v>
      </c>
      <c r="S25" s="72">
        <f t="shared" si="10"/>
        <v>0</v>
      </c>
      <c r="T25" s="72">
        <f t="shared" si="10"/>
        <v>0</v>
      </c>
      <c r="U25" s="72">
        <f t="shared" si="10"/>
        <v>0</v>
      </c>
      <c r="V25" s="72">
        <f t="shared" si="10"/>
        <v>0</v>
      </c>
      <c r="W25" s="72">
        <f t="shared" si="10"/>
        <v>0</v>
      </c>
      <c r="X25" s="72">
        <f t="shared" si="10"/>
        <v>0</v>
      </c>
      <c r="Y25" s="72">
        <f t="shared" si="10"/>
        <v>0</v>
      </c>
      <c r="Z25" s="72">
        <f t="shared" si="10"/>
        <v>0</v>
      </c>
      <c r="AA25" s="72">
        <f t="shared" si="10"/>
        <v>0</v>
      </c>
      <c r="AB25" s="72">
        <f t="shared" si="10"/>
        <v>0</v>
      </c>
      <c r="AC25" s="72">
        <f t="shared" si="10"/>
        <v>0</v>
      </c>
      <c r="AD25" s="72">
        <f t="shared" si="10"/>
        <v>0</v>
      </c>
      <c r="AE25" s="72">
        <f t="shared" si="10"/>
        <v>0</v>
      </c>
      <c r="AF25" s="72">
        <f t="shared" si="10"/>
        <v>0</v>
      </c>
      <c r="AG25" s="72">
        <f t="shared" si="10"/>
        <v>0</v>
      </c>
      <c r="AH25" s="72">
        <f t="shared" si="10"/>
        <v>0</v>
      </c>
      <c r="AI25" s="72">
        <f t="shared" si="10"/>
        <v>0</v>
      </c>
      <c r="AJ25" s="72">
        <f t="shared" si="10"/>
        <v>0</v>
      </c>
      <c r="AK25" s="72">
        <f t="shared" si="10"/>
        <v>0</v>
      </c>
      <c r="AL25" s="72">
        <f t="shared" si="10"/>
        <v>0</v>
      </c>
      <c r="AM25" s="72">
        <f t="shared" si="10"/>
        <v>0</v>
      </c>
      <c r="AN25" s="72">
        <f t="shared" si="10"/>
        <v>0</v>
      </c>
      <c r="AO25" s="72">
        <f t="shared" si="10"/>
        <v>0</v>
      </c>
      <c r="AP25" s="72">
        <f t="shared" si="10"/>
        <v>0</v>
      </c>
      <c r="AQ25" s="72">
        <f t="shared" si="10"/>
        <v>0</v>
      </c>
      <c r="AR25" s="72">
        <f t="shared" si="10"/>
        <v>0</v>
      </c>
      <c r="AS25" s="72">
        <f t="shared" si="10"/>
        <v>0</v>
      </c>
      <c r="AT25" s="72">
        <f t="shared" si="10"/>
        <v>0</v>
      </c>
      <c r="AU25" s="72">
        <f t="shared" ref="AU25:BW25" si="11">AU88</f>
        <v>0</v>
      </c>
      <c r="AV25" s="72">
        <f t="shared" si="11"/>
        <v>0</v>
      </c>
      <c r="AW25" s="72">
        <f t="shared" si="11"/>
        <v>0</v>
      </c>
      <c r="AX25" s="72">
        <f t="shared" si="11"/>
        <v>0</v>
      </c>
      <c r="AY25" s="72">
        <f t="shared" si="11"/>
        <v>0</v>
      </c>
      <c r="AZ25" s="72">
        <f t="shared" si="11"/>
        <v>0</v>
      </c>
      <c r="BA25" s="72">
        <f t="shared" si="11"/>
        <v>0</v>
      </c>
      <c r="BB25" s="72">
        <f t="shared" si="11"/>
        <v>0</v>
      </c>
      <c r="BC25" s="72">
        <f t="shared" si="11"/>
        <v>0</v>
      </c>
      <c r="BD25" s="72">
        <f t="shared" si="11"/>
        <v>0</v>
      </c>
      <c r="BE25" s="72">
        <f t="shared" si="11"/>
        <v>0</v>
      </c>
      <c r="BF25" s="72">
        <f t="shared" si="11"/>
        <v>0</v>
      </c>
      <c r="BG25" s="72">
        <f t="shared" si="11"/>
        <v>0</v>
      </c>
      <c r="BH25" s="72">
        <f t="shared" si="11"/>
        <v>0</v>
      </c>
      <c r="BI25" s="72">
        <f t="shared" si="11"/>
        <v>0</v>
      </c>
      <c r="BJ25" s="72">
        <f t="shared" si="11"/>
        <v>0</v>
      </c>
      <c r="BK25" s="72">
        <f t="shared" si="11"/>
        <v>0</v>
      </c>
      <c r="BL25" s="72">
        <f t="shared" si="11"/>
        <v>0</v>
      </c>
      <c r="BM25" s="72">
        <f t="shared" si="11"/>
        <v>0</v>
      </c>
      <c r="BN25" s="72">
        <f t="shared" si="11"/>
        <v>0</v>
      </c>
      <c r="BO25" s="72">
        <f t="shared" si="11"/>
        <v>0</v>
      </c>
      <c r="BP25" s="72">
        <f t="shared" si="11"/>
        <v>0</v>
      </c>
      <c r="BQ25" s="72">
        <f t="shared" si="11"/>
        <v>0</v>
      </c>
      <c r="BR25" s="72">
        <f t="shared" si="11"/>
        <v>0</v>
      </c>
      <c r="BS25" s="72">
        <f t="shared" si="11"/>
        <v>0</v>
      </c>
      <c r="BT25" s="72">
        <f t="shared" si="11"/>
        <v>0</v>
      </c>
      <c r="BU25" s="72">
        <f t="shared" si="11"/>
        <v>0</v>
      </c>
      <c r="BV25" s="72">
        <f t="shared" si="11"/>
        <v>0</v>
      </c>
      <c r="BW25" s="72">
        <f t="shared" si="11"/>
        <v>0</v>
      </c>
      <c r="BX25" s="72" t="s">
        <v>190</v>
      </c>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69"/>
      <c r="CX25" s="69"/>
      <c r="CY25" s="69"/>
      <c r="CZ25" s="69"/>
      <c r="DA25" s="69"/>
      <c r="DB25" s="69"/>
      <c r="DC25" s="69"/>
      <c r="DD25" s="69"/>
    </row>
    <row r="26" spans="1:147" s="71" customFormat="1" ht="42" customHeight="1" x14ac:dyDescent="0.25">
      <c r="A26" s="69"/>
      <c r="B26" s="443" t="s">
        <v>104</v>
      </c>
      <c r="C26" s="72" t="s">
        <v>105</v>
      </c>
      <c r="D26" s="444" t="s">
        <v>93</v>
      </c>
      <c r="E26" s="444" t="s">
        <v>190</v>
      </c>
      <c r="F26" s="73" t="s">
        <v>190</v>
      </c>
      <c r="G26" s="73" t="s">
        <v>190</v>
      </c>
      <c r="H26" s="73" t="s">
        <v>190</v>
      </c>
      <c r="I26" s="72">
        <f>I89</f>
        <v>0</v>
      </c>
      <c r="J26" s="72">
        <f>J89</f>
        <v>0</v>
      </c>
      <c r="K26" s="73" t="str">
        <f>K61</f>
        <v>нд</v>
      </c>
      <c r="L26" s="73">
        <f>L89</f>
        <v>0</v>
      </c>
      <c r="M26" s="73">
        <f>M89</f>
        <v>0</v>
      </c>
      <c r="N26" s="73" t="s">
        <v>190</v>
      </c>
      <c r="O26" s="73">
        <f t="shared" ref="O26:AT26" si="12">O89</f>
        <v>0</v>
      </c>
      <c r="P26" s="73">
        <f t="shared" si="12"/>
        <v>9.3279999999999994</v>
      </c>
      <c r="Q26" s="72">
        <f t="shared" si="12"/>
        <v>0</v>
      </c>
      <c r="R26" s="72">
        <f t="shared" si="12"/>
        <v>0</v>
      </c>
      <c r="S26" s="72">
        <f t="shared" si="12"/>
        <v>0</v>
      </c>
      <c r="T26" s="72">
        <f t="shared" si="12"/>
        <v>0</v>
      </c>
      <c r="U26" s="72">
        <f t="shared" si="12"/>
        <v>7.7</v>
      </c>
      <c r="V26" s="72">
        <f t="shared" si="12"/>
        <v>7.7</v>
      </c>
      <c r="W26" s="72">
        <f t="shared" si="12"/>
        <v>0</v>
      </c>
      <c r="X26" s="72">
        <f t="shared" si="12"/>
        <v>0</v>
      </c>
      <c r="Y26" s="72">
        <f t="shared" si="12"/>
        <v>0.6</v>
      </c>
      <c r="Z26" s="72">
        <f t="shared" si="12"/>
        <v>9.1</v>
      </c>
      <c r="AA26" s="72">
        <f t="shared" si="12"/>
        <v>0</v>
      </c>
      <c r="AB26" s="72">
        <f t="shared" si="12"/>
        <v>0</v>
      </c>
      <c r="AC26" s="72">
        <f t="shared" si="12"/>
        <v>9.1</v>
      </c>
      <c r="AD26" s="72">
        <f t="shared" si="12"/>
        <v>0</v>
      </c>
      <c r="AE26" s="72">
        <f t="shared" si="12"/>
        <v>9.3279999999999994</v>
      </c>
      <c r="AF26" s="72">
        <f t="shared" si="12"/>
        <v>0</v>
      </c>
      <c r="AG26" s="72">
        <f t="shared" si="12"/>
        <v>0</v>
      </c>
      <c r="AH26" s="72">
        <f t="shared" si="12"/>
        <v>9.3279999999999994</v>
      </c>
      <c r="AI26" s="72">
        <f t="shared" si="12"/>
        <v>0</v>
      </c>
      <c r="AJ26" s="72">
        <f t="shared" si="12"/>
        <v>1.1001000000000001</v>
      </c>
      <c r="AK26" s="72">
        <f t="shared" si="12"/>
        <v>0</v>
      </c>
      <c r="AL26" s="72">
        <f t="shared" si="12"/>
        <v>0</v>
      </c>
      <c r="AM26" s="72">
        <f t="shared" si="12"/>
        <v>1.1001000000000001</v>
      </c>
      <c r="AN26" s="72">
        <f t="shared" si="12"/>
        <v>0</v>
      </c>
      <c r="AO26" s="72">
        <f t="shared" si="12"/>
        <v>9.1</v>
      </c>
      <c r="AP26" s="72">
        <f t="shared" si="12"/>
        <v>0</v>
      </c>
      <c r="AQ26" s="72">
        <f t="shared" si="12"/>
        <v>0</v>
      </c>
      <c r="AR26" s="72">
        <f t="shared" si="12"/>
        <v>9.1</v>
      </c>
      <c r="AS26" s="72">
        <f t="shared" si="12"/>
        <v>0</v>
      </c>
      <c r="AT26" s="72">
        <f t="shared" si="12"/>
        <v>0.3</v>
      </c>
      <c r="AU26" s="72">
        <f t="shared" ref="AU26:BW26" si="13">AU89</f>
        <v>0</v>
      </c>
      <c r="AV26" s="72">
        <f t="shared" si="13"/>
        <v>0</v>
      </c>
      <c r="AW26" s="72">
        <f t="shared" si="13"/>
        <v>0.3</v>
      </c>
      <c r="AX26" s="72">
        <f t="shared" si="13"/>
        <v>0</v>
      </c>
      <c r="AY26" s="72">
        <f t="shared" si="13"/>
        <v>0.30009999999999998</v>
      </c>
      <c r="AZ26" s="72">
        <f t="shared" si="13"/>
        <v>0</v>
      </c>
      <c r="BA26" s="72">
        <f t="shared" si="13"/>
        <v>0</v>
      </c>
      <c r="BB26" s="72">
        <f t="shared" si="13"/>
        <v>0.30009999999999998</v>
      </c>
      <c r="BC26" s="72">
        <f t="shared" si="13"/>
        <v>0</v>
      </c>
      <c r="BD26" s="72">
        <f t="shared" si="13"/>
        <v>0.3</v>
      </c>
      <c r="BE26" s="72">
        <f t="shared" si="13"/>
        <v>0</v>
      </c>
      <c r="BF26" s="72">
        <f t="shared" si="13"/>
        <v>0</v>
      </c>
      <c r="BG26" s="72">
        <f t="shared" si="13"/>
        <v>0.3</v>
      </c>
      <c r="BH26" s="72">
        <f t="shared" si="13"/>
        <v>0</v>
      </c>
      <c r="BI26" s="72">
        <f t="shared" si="13"/>
        <v>0.3</v>
      </c>
      <c r="BJ26" s="72">
        <f t="shared" si="13"/>
        <v>0</v>
      </c>
      <c r="BK26" s="72">
        <f t="shared" si="13"/>
        <v>0</v>
      </c>
      <c r="BL26" s="72">
        <f t="shared" si="13"/>
        <v>0.3</v>
      </c>
      <c r="BM26" s="72">
        <f t="shared" si="13"/>
        <v>0</v>
      </c>
      <c r="BN26" s="72">
        <f t="shared" si="13"/>
        <v>0.6</v>
      </c>
      <c r="BO26" s="72">
        <f t="shared" si="13"/>
        <v>0</v>
      </c>
      <c r="BP26" s="72">
        <f t="shared" si="13"/>
        <v>0</v>
      </c>
      <c r="BQ26" s="72">
        <f t="shared" si="13"/>
        <v>0.6</v>
      </c>
      <c r="BR26" s="72">
        <f t="shared" si="13"/>
        <v>0</v>
      </c>
      <c r="BS26" s="72">
        <f t="shared" si="13"/>
        <v>0.60009999999999997</v>
      </c>
      <c r="BT26" s="72">
        <f t="shared" si="13"/>
        <v>0</v>
      </c>
      <c r="BU26" s="72">
        <f t="shared" si="13"/>
        <v>0</v>
      </c>
      <c r="BV26" s="72">
        <f t="shared" si="13"/>
        <v>0.60009999999999997</v>
      </c>
      <c r="BW26" s="72">
        <f t="shared" si="13"/>
        <v>0</v>
      </c>
      <c r="BX26" s="72" t="s">
        <v>190</v>
      </c>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69"/>
      <c r="CX26" s="69"/>
      <c r="CY26" s="69"/>
      <c r="CZ26" s="69"/>
      <c r="DA26" s="69"/>
      <c r="DB26" s="69"/>
      <c r="DC26" s="69"/>
      <c r="DD26" s="69"/>
    </row>
    <row r="27" spans="1:147" s="32" customFormat="1" ht="48" customHeight="1" x14ac:dyDescent="0.25">
      <c r="B27" s="440" t="s">
        <v>106</v>
      </c>
      <c r="C27" s="445" t="s">
        <v>107</v>
      </c>
      <c r="D27" s="441" t="s">
        <v>93</v>
      </c>
      <c r="E27" s="441" t="s">
        <v>190</v>
      </c>
      <c r="F27" s="442" t="s">
        <v>190</v>
      </c>
      <c r="G27" s="442" t="s">
        <v>190</v>
      </c>
      <c r="H27" s="442" t="s">
        <v>190</v>
      </c>
      <c r="I27" s="440">
        <f>I28+I41+I69+I72+I88+I89</f>
        <v>10.908999999999999</v>
      </c>
      <c r="J27" s="440">
        <f>J28+J41+J69+J72+J88+J89</f>
        <v>74.787000000000006</v>
      </c>
      <c r="K27" s="442" t="s">
        <v>190</v>
      </c>
      <c r="L27" s="442">
        <f>L28+L41+L69+L72+L88+L89</f>
        <v>27.566000000000003</v>
      </c>
      <c r="M27" s="442">
        <f>M28+M41+M69+M72+M88+M89</f>
        <v>208.71200000000002</v>
      </c>
      <c r="N27" s="442" t="s">
        <v>190</v>
      </c>
      <c r="O27" s="442">
        <v>0</v>
      </c>
      <c r="P27" s="442">
        <f t="shared" ref="P27:AU27" si="14">P28+P41+P69+P72+P88+P89</f>
        <v>83.739000000000004</v>
      </c>
      <c r="Q27" s="440">
        <f t="shared" si="14"/>
        <v>0</v>
      </c>
      <c r="R27" s="440">
        <f t="shared" si="14"/>
        <v>0</v>
      </c>
      <c r="S27" s="440">
        <f t="shared" si="14"/>
        <v>0</v>
      </c>
      <c r="T27" s="440">
        <f t="shared" si="14"/>
        <v>1.33</v>
      </c>
      <c r="U27" s="440">
        <f t="shared" si="14"/>
        <v>152.62709999999998</v>
      </c>
      <c r="V27" s="440">
        <f t="shared" si="14"/>
        <v>236.25809999999998</v>
      </c>
      <c r="W27" s="440">
        <f t="shared" si="14"/>
        <v>0</v>
      </c>
      <c r="X27" s="440">
        <f t="shared" si="14"/>
        <v>0</v>
      </c>
      <c r="Y27" s="440">
        <f t="shared" si="14"/>
        <v>155.77699999999999</v>
      </c>
      <c r="Z27" s="440">
        <f t="shared" si="14"/>
        <v>73.003</v>
      </c>
      <c r="AA27" s="440">
        <f t="shared" si="14"/>
        <v>0</v>
      </c>
      <c r="AB27" s="440">
        <f t="shared" si="14"/>
        <v>0</v>
      </c>
      <c r="AC27" s="440">
        <f t="shared" si="14"/>
        <v>75.003</v>
      </c>
      <c r="AD27" s="440">
        <f t="shared" si="14"/>
        <v>0</v>
      </c>
      <c r="AE27" s="440">
        <f t="shared" si="14"/>
        <v>83.727000000000004</v>
      </c>
      <c r="AF27" s="440">
        <f t="shared" si="14"/>
        <v>0</v>
      </c>
      <c r="AG27" s="440">
        <f t="shared" si="14"/>
        <v>0</v>
      </c>
      <c r="AH27" s="440">
        <f t="shared" si="14"/>
        <v>83.727000000000004</v>
      </c>
      <c r="AI27" s="440">
        <f t="shared" si="14"/>
        <v>0</v>
      </c>
      <c r="AJ27" s="440">
        <f t="shared" si="14"/>
        <v>59.044200000000004</v>
      </c>
      <c r="AK27" s="440">
        <f t="shared" si="14"/>
        <v>0</v>
      </c>
      <c r="AL27" s="440">
        <f t="shared" si="14"/>
        <v>0</v>
      </c>
      <c r="AM27" s="440">
        <f t="shared" si="14"/>
        <v>59.044200000000004</v>
      </c>
      <c r="AN27" s="440">
        <f t="shared" si="14"/>
        <v>0</v>
      </c>
      <c r="AO27" s="440">
        <f t="shared" si="14"/>
        <v>75.003100000000003</v>
      </c>
      <c r="AP27" s="440">
        <f t="shared" si="14"/>
        <v>0</v>
      </c>
      <c r="AQ27" s="440">
        <f t="shared" si="14"/>
        <v>0</v>
      </c>
      <c r="AR27" s="440">
        <f t="shared" si="14"/>
        <v>75.003100000000003</v>
      </c>
      <c r="AS27" s="440">
        <f t="shared" si="14"/>
        <v>0</v>
      </c>
      <c r="AT27" s="440">
        <f t="shared" si="14"/>
        <v>22.347999999999999</v>
      </c>
      <c r="AU27" s="440">
        <f t="shared" si="14"/>
        <v>0</v>
      </c>
      <c r="AV27" s="440">
        <f t="shared" ref="AV27:BW27" si="15">AV28+AV41+AV69+AV72+AV88+AV89</f>
        <v>0</v>
      </c>
      <c r="AW27" s="440">
        <f t="shared" si="15"/>
        <v>22.347999999999999</v>
      </c>
      <c r="AX27" s="440">
        <f t="shared" si="15"/>
        <v>0</v>
      </c>
      <c r="AY27" s="440">
        <f t="shared" si="15"/>
        <v>40.636099999999999</v>
      </c>
      <c r="AZ27" s="440">
        <f t="shared" si="15"/>
        <v>0</v>
      </c>
      <c r="BA27" s="440">
        <f t="shared" si="15"/>
        <v>0</v>
      </c>
      <c r="BB27" s="440">
        <f t="shared" si="15"/>
        <v>37.655099999999997</v>
      </c>
      <c r="BC27" s="440">
        <f t="shared" si="15"/>
        <v>2.9809999999999999</v>
      </c>
      <c r="BD27" s="440">
        <f t="shared" si="15"/>
        <v>35.518000000000001</v>
      </c>
      <c r="BE27" s="440">
        <f t="shared" si="15"/>
        <v>0</v>
      </c>
      <c r="BF27" s="440">
        <f t="shared" si="15"/>
        <v>0</v>
      </c>
      <c r="BG27" s="440">
        <f t="shared" si="15"/>
        <v>35.518000000000001</v>
      </c>
      <c r="BH27" s="440">
        <f t="shared" si="15"/>
        <v>0</v>
      </c>
      <c r="BI27" s="440">
        <f t="shared" si="15"/>
        <v>36.286000000000001</v>
      </c>
      <c r="BJ27" s="440">
        <f t="shared" si="15"/>
        <v>0</v>
      </c>
      <c r="BK27" s="440">
        <f t="shared" si="15"/>
        <v>0</v>
      </c>
      <c r="BL27" s="440">
        <f t="shared" si="15"/>
        <v>36.286000000000001</v>
      </c>
      <c r="BM27" s="440">
        <f t="shared" si="15"/>
        <v>0</v>
      </c>
      <c r="BN27" s="440">
        <f t="shared" si="15"/>
        <v>57.866</v>
      </c>
      <c r="BO27" s="440">
        <f t="shared" si="15"/>
        <v>0</v>
      </c>
      <c r="BP27" s="440">
        <f t="shared" si="15"/>
        <v>0</v>
      </c>
      <c r="BQ27" s="440">
        <f t="shared" si="15"/>
        <v>57.866</v>
      </c>
      <c r="BR27" s="440">
        <f t="shared" si="15"/>
        <v>0</v>
      </c>
      <c r="BS27" s="440">
        <f t="shared" si="15"/>
        <v>76.9221</v>
      </c>
      <c r="BT27" s="440">
        <f t="shared" si="15"/>
        <v>0</v>
      </c>
      <c r="BU27" s="440">
        <f t="shared" si="15"/>
        <v>0</v>
      </c>
      <c r="BV27" s="440">
        <f t="shared" si="15"/>
        <v>73.941100000000006</v>
      </c>
      <c r="BW27" s="440">
        <f t="shared" si="15"/>
        <v>2.9809999999999999</v>
      </c>
      <c r="BX27" s="440" t="s">
        <v>190</v>
      </c>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row>
    <row r="28" spans="1:147" s="71" customFormat="1" ht="48" customHeight="1" x14ac:dyDescent="0.25">
      <c r="A28" s="69"/>
      <c r="B28" s="440" t="s">
        <v>108</v>
      </c>
      <c r="C28" s="445" t="s">
        <v>109</v>
      </c>
      <c r="D28" s="441" t="s">
        <v>93</v>
      </c>
      <c r="E28" s="441" t="s">
        <v>190</v>
      </c>
      <c r="F28" s="442" t="s">
        <v>190</v>
      </c>
      <c r="G28" s="442" t="s">
        <v>190</v>
      </c>
      <c r="H28" s="442" t="s">
        <v>190</v>
      </c>
      <c r="I28" s="440">
        <f>I29+I34+I37+I38</f>
        <v>0</v>
      </c>
      <c r="J28" s="440">
        <f>J29+J34+J37+J38</f>
        <v>0</v>
      </c>
      <c r="K28" s="442" t="s">
        <v>190</v>
      </c>
      <c r="L28" s="442">
        <f>L29+L34+L37+L38</f>
        <v>0</v>
      </c>
      <c r="M28" s="442">
        <f>M29+M34+M37+M38</f>
        <v>0</v>
      </c>
      <c r="N28" s="442" t="s">
        <v>190</v>
      </c>
      <c r="O28" s="442">
        <f t="shared" ref="O28:U28" si="16">O29+O34+O37+O38</f>
        <v>1.33</v>
      </c>
      <c r="P28" s="442">
        <f t="shared" si="16"/>
        <v>0</v>
      </c>
      <c r="Q28" s="440">
        <f t="shared" si="16"/>
        <v>0</v>
      </c>
      <c r="R28" s="440">
        <f t="shared" si="16"/>
        <v>0</v>
      </c>
      <c r="S28" s="440">
        <f t="shared" si="16"/>
        <v>0</v>
      </c>
      <c r="T28" s="440">
        <f t="shared" si="16"/>
        <v>1.33</v>
      </c>
      <c r="U28" s="440">
        <f t="shared" si="16"/>
        <v>0</v>
      </c>
      <c r="V28" s="440">
        <v>0</v>
      </c>
      <c r="W28" s="440">
        <f t="shared" ref="W28:BB28" si="17">W29+W34+W37+W38</f>
        <v>0</v>
      </c>
      <c r="X28" s="440">
        <f t="shared" si="17"/>
        <v>0</v>
      </c>
      <c r="Y28" s="440">
        <f t="shared" si="17"/>
        <v>1.33</v>
      </c>
      <c r="Z28" s="440">
        <f t="shared" si="17"/>
        <v>0</v>
      </c>
      <c r="AA28" s="440">
        <f t="shared" si="17"/>
        <v>0</v>
      </c>
      <c r="AB28" s="440">
        <f t="shared" si="17"/>
        <v>0</v>
      </c>
      <c r="AC28" s="440">
        <f t="shared" si="17"/>
        <v>0</v>
      </c>
      <c r="AD28" s="440">
        <f t="shared" si="17"/>
        <v>0</v>
      </c>
      <c r="AE28" s="440">
        <f t="shared" si="17"/>
        <v>0</v>
      </c>
      <c r="AF28" s="440">
        <f t="shared" si="17"/>
        <v>0</v>
      </c>
      <c r="AG28" s="440">
        <f t="shared" si="17"/>
        <v>0</v>
      </c>
      <c r="AH28" s="440">
        <f t="shared" si="17"/>
        <v>0</v>
      </c>
      <c r="AI28" s="440">
        <f t="shared" si="17"/>
        <v>0</v>
      </c>
      <c r="AJ28" s="440">
        <f t="shared" si="17"/>
        <v>0</v>
      </c>
      <c r="AK28" s="440">
        <f t="shared" si="17"/>
        <v>0</v>
      </c>
      <c r="AL28" s="440">
        <f t="shared" si="17"/>
        <v>0</v>
      </c>
      <c r="AM28" s="440">
        <f t="shared" si="17"/>
        <v>0</v>
      </c>
      <c r="AN28" s="440">
        <f t="shared" si="17"/>
        <v>0</v>
      </c>
      <c r="AO28" s="440">
        <f t="shared" si="17"/>
        <v>0</v>
      </c>
      <c r="AP28" s="440">
        <f t="shared" si="17"/>
        <v>0</v>
      </c>
      <c r="AQ28" s="440">
        <f t="shared" si="17"/>
        <v>0</v>
      </c>
      <c r="AR28" s="440">
        <f t="shared" si="17"/>
        <v>0</v>
      </c>
      <c r="AS28" s="440">
        <f t="shared" si="17"/>
        <v>0</v>
      </c>
      <c r="AT28" s="440">
        <f t="shared" si="17"/>
        <v>0</v>
      </c>
      <c r="AU28" s="440">
        <f t="shared" si="17"/>
        <v>0</v>
      </c>
      <c r="AV28" s="440">
        <f t="shared" si="17"/>
        <v>0</v>
      </c>
      <c r="AW28" s="440">
        <f t="shared" si="17"/>
        <v>0</v>
      </c>
      <c r="AX28" s="440">
        <f t="shared" si="17"/>
        <v>0</v>
      </c>
      <c r="AY28" s="440">
        <f t="shared" si="17"/>
        <v>1.33</v>
      </c>
      <c r="AZ28" s="440">
        <f t="shared" si="17"/>
        <v>0</v>
      </c>
      <c r="BA28" s="440">
        <f t="shared" si="17"/>
        <v>0</v>
      </c>
      <c r="BB28" s="440">
        <f t="shared" si="17"/>
        <v>0</v>
      </c>
      <c r="BC28" s="440">
        <f t="shared" ref="BC28:BW28" si="18">BC29+BC34+BC37+BC38</f>
        <v>1.33</v>
      </c>
      <c r="BD28" s="440">
        <f t="shared" si="18"/>
        <v>0</v>
      </c>
      <c r="BE28" s="440">
        <f t="shared" si="18"/>
        <v>0</v>
      </c>
      <c r="BF28" s="440">
        <f t="shared" si="18"/>
        <v>0</v>
      </c>
      <c r="BG28" s="440">
        <f t="shared" si="18"/>
        <v>0</v>
      </c>
      <c r="BH28" s="440">
        <f t="shared" si="18"/>
        <v>0</v>
      </c>
      <c r="BI28" s="440">
        <f t="shared" si="18"/>
        <v>0</v>
      </c>
      <c r="BJ28" s="440">
        <f t="shared" si="18"/>
        <v>0</v>
      </c>
      <c r="BK28" s="440">
        <f t="shared" si="18"/>
        <v>0</v>
      </c>
      <c r="BL28" s="440">
        <f t="shared" si="18"/>
        <v>0</v>
      </c>
      <c r="BM28" s="440">
        <f t="shared" si="18"/>
        <v>0</v>
      </c>
      <c r="BN28" s="440">
        <f t="shared" si="18"/>
        <v>0</v>
      </c>
      <c r="BO28" s="440">
        <f t="shared" si="18"/>
        <v>0</v>
      </c>
      <c r="BP28" s="440">
        <f t="shared" si="18"/>
        <v>0</v>
      </c>
      <c r="BQ28" s="440">
        <f t="shared" si="18"/>
        <v>0</v>
      </c>
      <c r="BR28" s="440">
        <f t="shared" si="18"/>
        <v>0</v>
      </c>
      <c r="BS28" s="440">
        <f t="shared" si="18"/>
        <v>1.33</v>
      </c>
      <c r="BT28" s="440">
        <f t="shared" si="18"/>
        <v>0</v>
      </c>
      <c r="BU28" s="440">
        <f t="shared" si="18"/>
        <v>0</v>
      </c>
      <c r="BV28" s="440">
        <f t="shared" si="18"/>
        <v>0</v>
      </c>
      <c r="BW28" s="440">
        <f t="shared" si="18"/>
        <v>1.33</v>
      </c>
      <c r="BX28" s="440" t="s">
        <v>190</v>
      </c>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row>
    <row r="29" spans="1:147" s="32" customFormat="1" ht="48" customHeight="1" x14ac:dyDescent="0.25">
      <c r="B29" s="445" t="s">
        <v>110</v>
      </c>
      <c r="C29" s="445" t="s">
        <v>111</v>
      </c>
      <c r="D29" s="441" t="s">
        <v>93</v>
      </c>
      <c r="E29" s="441" t="s">
        <v>190</v>
      </c>
      <c r="F29" s="442" t="s">
        <v>190</v>
      </c>
      <c r="G29" s="442" t="s">
        <v>190</v>
      </c>
      <c r="H29" s="442" t="s">
        <v>190</v>
      </c>
      <c r="I29" s="440">
        <f>I30+I31+I32</f>
        <v>0</v>
      </c>
      <c r="J29" s="440">
        <f>J30+J31+J32</f>
        <v>0</v>
      </c>
      <c r="K29" s="442" t="s">
        <v>190</v>
      </c>
      <c r="L29" s="442">
        <f>L30+L31+L32</f>
        <v>0</v>
      </c>
      <c r="M29" s="442">
        <f>M30+M31+M32</f>
        <v>0</v>
      </c>
      <c r="N29" s="442" t="s">
        <v>190</v>
      </c>
      <c r="O29" s="442">
        <f t="shared" ref="O29:T29" si="19">O30+O31+O32</f>
        <v>1.33</v>
      </c>
      <c r="P29" s="442">
        <f t="shared" si="19"/>
        <v>0</v>
      </c>
      <c r="Q29" s="440">
        <f t="shared" si="19"/>
        <v>0</v>
      </c>
      <c r="R29" s="440">
        <f t="shared" si="19"/>
        <v>0</v>
      </c>
      <c r="S29" s="440">
        <f t="shared" si="19"/>
        <v>0</v>
      </c>
      <c r="T29" s="440">
        <f t="shared" si="19"/>
        <v>1.33</v>
      </c>
      <c r="U29" s="440">
        <v>0</v>
      </c>
      <c r="V29" s="440">
        <v>0</v>
      </c>
      <c r="W29" s="440">
        <f t="shared" ref="W29:BB29" si="20">W30+W31+W32</f>
        <v>0</v>
      </c>
      <c r="X29" s="440">
        <f t="shared" si="20"/>
        <v>0</v>
      </c>
      <c r="Y29" s="440">
        <f t="shared" si="20"/>
        <v>1.33</v>
      </c>
      <c r="Z29" s="440">
        <f t="shared" si="20"/>
        <v>0</v>
      </c>
      <c r="AA29" s="440">
        <f t="shared" si="20"/>
        <v>0</v>
      </c>
      <c r="AB29" s="440">
        <f t="shared" si="20"/>
        <v>0</v>
      </c>
      <c r="AC29" s="440">
        <f t="shared" si="20"/>
        <v>0</v>
      </c>
      <c r="AD29" s="440">
        <f t="shared" si="20"/>
        <v>0</v>
      </c>
      <c r="AE29" s="440">
        <f t="shared" si="20"/>
        <v>0</v>
      </c>
      <c r="AF29" s="440">
        <f t="shared" si="20"/>
        <v>0</v>
      </c>
      <c r="AG29" s="440">
        <f t="shared" si="20"/>
        <v>0</v>
      </c>
      <c r="AH29" s="440">
        <f t="shared" si="20"/>
        <v>0</v>
      </c>
      <c r="AI29" s="440">
        <f t="shared" si="20"/>
        <v>0</v>
      </c>
      <c r="AJ29" s="440">
        <f t="shared" si="20"/>
        <v>0</v>
      </c>
      <c r="AK29" s="440">
        <f t="shared" si="20"/>
        <v>0</v>
      </c>
      <c r="AL29" s="440">
        <f t="shared" si="20"/>
        <v>0</v>
      </c>
      <c r="AM29" s="440">
        <f t="shared" si="20"/>
        <v>0</v>
      </c>
      <c r="AN29" s="440">
        <f t="shared" si="20"/>
        <v>0</v>
      </c>
      <c r="AO29" s="440">
        <f t="shared" si="20"/>
        <v>0</v>
      </c>
      <c r="AP29" s="440">
        <f t="shared" si="20"/>
        <v>0</v>
      </c>
      <c r="AQ29" s="440">
        <f t="shared" si="20"/>
        <v>0</v>
      </c>
      <c r="AR29" s="440">
        <f t="shared" si="20"/>
        <v>0</v>
      </c>
      <c r="AS29" s="440">
        <f t="shared" si="20"/>
        <v>0</v>
      </c>
      <c r="AT29" s="440">
        <f t="shared" si="20"/>
        <v>0</v>
      </c>
      <c r="AU29" s="440">
        <f t="shared" si="20"/>
        <v>0</v>
      </c>
      <c r="AV29" s="440">
        <f t="shared" si="20"/>
        <v>0</v>
      </c>
      <c r="AW29" s="440">
        <f t="shared" si="20"/>
        <v>0</v>
      </c>
      <c r="AX29" s="440">
        <f t="shared" si="20"/>
        <v>0</v>
      </c>
      <c r="AY29" s="440">
        <f t="shared" si="20"/>
        <v>1.33</v>
      </c>
      <c r="AZ29" s="440">
        <f t="shared" si="20"/>
        <v>0</v>
      </c>
      <c r="BA29" s="440">
        <f t="shared" si="20"/>
        <v>0</v>
      </c>
      <c r="BB29" s="440">
        <f t="shared" si="20"/>
        <v>0</v>
      </c>
      <c r="BC29" s="440">
        <f t="shared" ref="BC29:BW29" si="21">BC30+BC31+BC32</f>
        <v>1.33</v>
      </c>
      <c r="BD29" s="440">
        <f t="shared" si="21"/>
        <v>0</v>
      </c>
      <c r="BE29" s="440">
        <f t="shared" si="21"/>
        <v>0</v>
      </c>
      <c r="BF29" s="440">
        <f t="shared" si="21"/>
        <v>0</v>
      </c>
      <c r="BG29" s="440">
        <f t="shared" si="21"/>
        <v>0</v>
      </c>
      <c r="BH29" s="440">
        <f t="shared" si="21"/>
        <v>0</v>
      </c>
      <c r="BI29" s="440">
        <f t="shared" si="21"/>
        <v>0</v>
      </c>
      <c r="BJ29" s="440">
        <f t="shared" si="21"/>
        <v>0</v>
      </c>
      <c r="BK29" s="440">
        <f t="shared" si="21"/>
        <v>0</v>
      </c>
      <c r="BL29" s="440">
        <f t="shared" si="21"/>
        <v>0</v>
      </c>
      <c r="BM29" s="440">
        <f t="shared" si="21"/>
        <v>0</v>
      </c>
      <c r="BN29" s="440">
        <f t="shared" si="21"/>
        <v>0</v>
      </c>
      <c r="BO29" s="440">
        <f t="shared" si="21"/>
        <v>0</v>
      </c>
      <c r="BP29" s="440">
        <f t="shared" si="21"/>
        <v>0</v>
      </c>
      <c r="BQ29" s="440">
        <f t="shared" si="21"/>
        <v>0</v>
      </c>
      <c r="BR29" s="440">
        <f t="shared" si="21"/>
        <v>0</v>
      </c>
      <c r="BS29" s="440">
        <f t="shared" si="21"/>
        <v>1.33</v>
      </c>
      <c r="BT29" s="440">
        <f t="shared" si="21"/>
        <v>0</v>
      </c>
      <c r="BU29" s="440">
        <f t="shared" si="21"/>
        <v>0</v>
      </c>
      <c r="BV29" s="440">
        <f t="shared" si="21"/>
        <v>0</v>
      </c>
      <c r="BW29" s="440">
        <f t="shared" si="21"/>
        <v>1.33</v>
      </c>
      <c r="BX29" s="440" t="s">
        <v>190</v>
      </c>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row>
    <row r="30" spans="1:147" s="74" customFormat="1" ht="42" customHeight="1" x14ac:dyDescent="0.25">
      <c r="A30" s="32"/>
      <c r="B30" s="446" t="s">
        <v>112</v>
      </c>
      <c r="C30" s="447" t="s">
        <v>113</v>
      </c>
      <c r="D30" s="72" t="s">
        <v>93</v>
      </c>
      <c r="E30" s="72" t="s">
        <v>190</v>
      </c>
      <c r="F30" s="72" t="s">
        <v>190</v>
      </c>
      <c r="G30" s="72" t="s">
        <v>190</v>
      </c>
      <c r="H30" s="72" t="s">
        <v>190</v>
      </c>
      <c r="I30" s="72">
        <v>0</v>
      </c>
      <c r="J30" s="72">
        <v>0</v>
      </c>
      <c r="K30" s="73" t="s">
        <v>190</v>
      </c>
      <c r="L30" s="73">
        <v>0</v>
      </c>
      <c r="M30" s="73">
        <v>0</v>
      </c>
      <c r="N30" s="73" t="s">
        <v>190</v>
      </c>
      <c r="O30" s="73">
        <v>0</v>
      </c>
      <c r="P30" s="73">
        <v>0</v>
      </c>
      <c r="Q30" s="73">
        <v>0</v>
      </c>
      <c r="R30" s="73">
        <v>0</v>
      </c>
      <c r="S30" s="73">
        <v>0</v>
      </c>
      <c r="T30" s="73">
        <v>0</v>
      </c>
      <c r="U30" s="73">
        <v>0</v>
      </c>
      <c r="V30" s="73">
        <v>0</v>
      </c>
      <c r="W30" s="72">
        <v>0</v>
      </c>
      <c r="X30" s="72">
        <v>0</v>
      </c>
      <c r="Y30" s="72">
        <v>0</v>
      </c>
      <c r="Z30" s="72">
        <v>0</v>
      </c>
      <c r="AA30" s="72">
        <v>0</v>
      </c>
      <c r="AB30" s="72">
        <v>0</v>
      </c>
      <c r="AC30" s="72">
        <v>0</v>
      </c>
      <c r="AD30" s="72">
        <v>0</v>
      </c>
      <c r="AE30" s="72">
        <v>0</v>
      </c>
      <c r="AF30" s="72">
        <v>0</v>
      </c>
      <c r="AG30" s="72">
        <v>0</v>
      </c>
      <c r="AH30" s="72">
        <v>0</v>
      </c>
      <c r="AI30" s="72">
        <v>0</v>
      </c>
      <c r="AJ30" s="72">
        <v>0</v>
      </c>
      <c r="AK30" s="72">
        <v>0</v>
      </c>
      <c r="AL30" s="72">
        <v>0</v>
      </c>
      <c r="AM30" s="72">
        <v>0</v>
      </c>
      <c r="AN30" s="72">
        <v>0</v>
      </c>
      <c r="AO30" s="72">
        <v>0</v>
      </c>
      <c r="AP30" s="72">
        <v>0</v>
      </c>
      <c r="AQ30" s="72">
        <v>0</v>
      </c>
      <c r="AR30" s="72">
        <v>0</v>
      </c>
      <c r="AS30" s="72">
        <v>0</v>
      </c>
      <c r="AT30" s="72">
        <v>0</v>
      </c>
      <c r="AU30" s="72">
        <v>0</v>
      </c>
      <c r="AV30" s="72">
        <v>0</v>
      </c>
      <c r="AW30" s="72">
        <v>0</v>
      </c>
      <c r="AX30" s="72">
        <v>0</v>
      </c>
      <c r="AY30" s="72">
        <v>0</v>
      </c>
      <c r="AZ30" s="72">
        <v>0</v>
      </c>
      <c r="BA30" s="72">
        <v>0</v>
      </c>
      <c r="BB30" s="72">
        <v>0</v>
      </c>
      <c r="BC30" s="72">
        <v>0</v>
      </c>
      <c r="BD30" s="72">
        <v>0</v>
      </c>
      <c r="BE30" s="72">
        <v>0</v>
      </c>
      <c r="BF30" s="72">
        <v>0</v>
      </c>
      <c r="BG30" s="72">
        <v>0</v>
      </c>
      <c r="BH30" s="72">
        <v>0</v>
      </c>
      <c r="BI30" s="72">
        <v>0</v>
      </c>
      <c r="BJ30" s="72">
        <v>0</v>
      </c>
      <c r="BK30" s="72">
        <v>0</v>
      </c>
      <c r="BL30" s="72">
        <v>0</v>
      </c>
      <c r="BM30" s="72">
        <v>0</v>
      </c>
      <c r="BN30" s="72">
        <v>0</v>
      </c>
      <c r="BO30" s="72">
        <v>0</v>
      </c>
      <c r="BP30" s="72">
        <v>0</v>
      </c>
      <c r="BQ30" s="72">
        <v>0</v>
      </c>
      <c r="BR30" s="72">
        <v>0</v>
      </c>
      <c r="BS30" s="72">
        <v>0</v>
      </c>
      <c r="BT30" s="72">
        <v>0</v>
      </c>
      <c r="BU30" s="72">
        <v>0</v>
      </c>
      <c r="BV30" s="72">
        <v>0</v>
      </c>
      <c r="BW30" s="72">
        <v>0</v>
      </c>
      <c r="BX30" s="72" t="s">
        <v>190</v>
      </c>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row>
    <row r="31" spans="1:147" s="32" customFormat="1" ht="42" customHeight="1" x14ac:dyDescent="0.25">
      <c r="B31" s="446" t="s">
        <v>114</v>
      </c>
      <c r="C31" s="447" t="s">
        <v>115</v>
      </c>
      <c r="D31" s="72" t="s">
        <v>93</v>
      </c>
      <c r="E31" s="72" t="s">
        <v>190</v>
      </c>
      <c r="F31" s="72" t="s">
        <v>190</v>
      </c>
      <c r="G31" s="72" t="s">
        <v>190</v>
      </c>
      <c r="H31" s="72" t="s">
        <v>190</v>
      </c>
      <c r="I31" s="326">
        <v>0</v>
      </c>
      <c r="J31" s="326">
        <v>0</v>
      </c>
      <c r="K31" s="73" t="s">
        <v>190</v>
      </c>
      <c r="L31" s="73">
        <v>0</v>
      </c>
      <c r="M31" s="73">
        <v>0</v>
      </c>
      <c r="N31" s="73" t="s">
        <v>190</v>
      </c>
      <c r="O31" s="73">
        <v>0</v>
      </c>
      <c r="P31" s="73">
        <v>0</v>
      </c>
      <c r="Q31" s="326">
        <v>0</v>
      </c>
      <c r="R31" s="326">
        <v>0</v>
      </c>
      <c r="S31" s="326">
        <v>0</v>
      </c>
      <c r="T31" s="326">
        <v>0</v>
      </c>
      <c r="U31" s="326">
        <v>0</v>
      </c>
      <c r="V31" s="326">
        <v>0</v>
      </c>
      <c r="W31" s="326">
        <v>0</v>
      </c>
      <c r="X31" s="326">
        <v>0</v>
      </c>
      <c r="Y31" s="326">
        <v>0</v>
      </c>
      <c r="Z31" s="326">
        <v>0</v>
      </c>
      <c r="AA31" s="326">
        <v>0</v>
      </c>
      <c r="AB31" s="326">
        <v>0</v>
      </c>
      <c r="AC31" s="326">
        <v>0</v>
      </c>
      <c r="AD31" s="326">
        <v>0</v>
      </c>
      <c r="AE31" s="326">
        <v>0</v>
      </c>
      <c r="AF31" s="326">
        <v>0</v>
      </c>
      <c r="AG31" s="326">
        <v>0</v>
      </c>
      <c r="AH31" s="326">
        <v>0</v>
      </c>
      <c r="AI31" s="326">
        <v>0</v>
      </c>
      <c r="AJ31" s="326">
        <v>0</v>
      </c>
      <c r="AK31" s="326">
        <v>0</v>
      </c>
      <c r="AL31" s="326">
        <v>0</v>
      </c>
      <c r="AM31" s="326">
        <v>0</v>
      </c>
      <c r="AN31" s="326">
        <v>0</v>
      </c>
      <c r="AO31" s="326">
        <v>0</v>
      </c>
      <c r="AP31" s="326">
        <v>0</v>
      </c>
      <c r="AQ31" s="326">
        <v>0</v>
      </c>
      <c r="AR31" s="326">
        <v>0</v>
      </c>
      <c r="AS31" s="326">
        <v>0</v>
      </c>
      <c r="AT31" s="326">
        <v>0</v>
      </c>
      <c r="AU31" s="326">
        <v>0</v>
      </c>
      <c r="AV31" s="326">
        <v>0</v>
      </c>
      <c r="AW31" s="326">
        <v>0</v>
      </c>
      <c r="AX31" s="326">
        <v>0</v>
      </c>
      <c r="AY31" s="326">
        <v>0</v>
      </c>
      <c r="AZ31" s="326">
        <v>0</v>
      </c>
      <c r="BA31" s="326">
        <v>0</v>
      </c>
      <c r="BB31" s="326">
        <v>0</v>
      </c>
      <c r="BC31" s="326">
        <v>0</v>
      </c>
      <c r="BD31" s="326">
        <v>0</v>
      </c>
      <c r="BE31" s="326">
        <v>0</v>
      </c>
      <c r="BF31" s="326">
        <v>0</v>
      </c>
      <c r="BG31" s="326">
        <v>0</v>
      </c>
      <c r="BH31" s="326">
        <v>0</v>
      </c>
      <c r="BI31" s="326">
        <v>0</v>
      </c>
      <c r="BJ31" s="326">
        <v>0</v>
      </c>
      <c r="BK31" s="326">
        <v>0</v>
      </c>
      <c r="BL31" s="326">
        <v>0</v>
      </c>
      <c r="BM31" s="326">
        <v>0</v>
      </c>
      <c r="BN31" s="326">
        <v>0</v>
      </c>
      <c r="BO31" s="326">
        <v>0</v>
      </c>
      <c r="BP31" s="326">
        <v>0</v>
      </c>
      <c r="BQ31" s="326">
        <v>0</v>
      </c>
      <c r="BR31" s="326">
        <v>0</v>
      </c>
      <c r="BS31" s="326">
        <v>0</v>
      </c>
      <c r="BT31" s="326">
        <v>0</v>
      </c>
      <c r="BU31" s="326">
        <v>0</v>
      </c>
      <c r="BV31" s="326">
        <v>0</v>
      </c>
      <c r="BW31" s="326">
        <v>0</v>
      </c>
      <c r="BX31" s="326" t="s">
        <v>190</v>
      </c>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row>
    <row r="32" spans="1:147" s="75" customFormat="1" ht="42" customHeight="1" x14ac:dyDescent="0.25">
      <c r="A32" s="32"/>
      <c r="B32" s="446" t="s">
        <v>116</v>
      </c>
      <c r="C32" s="447" t="s">
        <v>117</v>
      </c>
      <c r="D32" s="72" t="s">
        <v>93</v>
      </c>
      <c r="E32" s="72" t="s">
        <v>190</v>
      </c>
      <c r="F32" s="72" t="s">
        <v>190</v>
      </c>
      <c r="G32" s="72" t="s">
        <v>190</v>
      </c>
      <c r="H32" s="72" t="s">
        <v>190</v>
      </c>
      <c r="I32" s="326">
        <v>0</v>
      </c>
      <c r="J32" s="326">
        <v>0</v>
      </c>
      <c r="K32" s="73" t="s">
        <v>190</v>
      </c>
      <c r="L32" s="73">
        <v>0</v>
      </c>
      <c r="M32" s="73">
        <v>0</v>
      </c>
      <c r="N32" s="73" t="s">
        <v>190</v>
      </c>
      <c r="O32" s="73">
        <f>SUBTOTAL(9,O33)</f>
        <v>1.33</v>
      </c>
      <c r="P32" s="73">
        <f t="shared" ref="P32:BW32" si="22">SUBTOTAL(9,P33)</f>
        <v>0</v>
      </c>
      <c r="Q32" s="73">
        <f t="shared" si="22"/>
        <v>0</v>
      </c>
      <c r="R32" s="73">
        <f t="shared" si="22"/>
        <v>0</v>
      </c>
      <c r="S32" s="73">
        <f t="shared" si="22"/>
        <v>0</v>
      </c>
      <c r="T32" s="73">
        <f t="shared" si="22"/>
        <v>1.33</v>
      </c>
      <c r="U32" s="73">
        <f t="shared" si="22"/>
        <v>0</v>
      </c>
      <c r="V32" s="73">
        <f t="shared" si="22"/>
        <v>1.33</v>
      </c>
      <c r="W32" s="73">
        <f t="shared" si="22"/>
        <v>0</v>
      </c>
      <c r="X32" s="73">
        <f t="shared" si="22"/>
        <v>0</v>
      </c>
      <c r="Y32" s="73">
        <f t="shared" si="22"/>
        <v>1.33</v>
      </c>
      <c r="Z32" s="73">
        <f t="shared" si="22"/>
        <v>0</v>
      </c>
      <c r="AA32" s="73">
        <f t="shared" si="22"/>
        <v>0</v>
      </c>
      <c r="AB32" s="73">
        <f t="shared" si="22"/>
        <v>0</v>
      </c>
      <c r="AC32" s="73">
        <f t="shared" si="22"/>
        <v>0</v>
      </c>
      <c r="AD32" s="73">
        <f t="shared" si="22"/>
        <v>0</v>
      </c>
      <c r="AE32" s="73">
        <f t="shared" si="22"/>
        <v>0</v>
      </c>
      <c r="AF32" s="73">
        <f t="shared" si="22"/>
        <v>0</v>
      </c>
      <c r="AG32" s="73">
        <f t="shared" si="22"/>
        <v>0</v>
      </c>
      <c r="AH32" s="73">
        <f t="shared" si="22"/>
        <v>0</v>
      </c>
      <c r="AI32" s="73">
        <f t="shared" si="22"/>
        <v>0</v>
      </c>
      <c r="AJ32" s="73">
        <f t="shared" si="22"/>
        <v>0</v>
      </c>
      <c r="AK32" s="73">
        <f t="shared" si="22"/>
        <v>0</v>
      </c>
      <c r="AL32" s="73">
        <f t="shared" si="22"/>
        <v>0</v>
      </c>
      <c r="AM32" s="73">
        <f t="shared" si="22"/>
        <v>0</v>
      </c>
      <c r="AN32" s="73">
        <f t="shared" si="22"/>
        <v>0</v>
      </c>
      <c r="AO32" s="73">
        <f t="shared" si="22"/>
        <v>0</v>
      </c>
      <c r="AP32" s="73">
        <f t="shared" si="22"/>
        <v>0</v>
      </c>
      <c r="AQ32" s="73">
        <f t="shared" si="22"/>
        <v>0</v>
      </c>
      <c r="AR32" s="73">
        <f t="shared" si="22"/>
        <v>0</v>
      </c>
      <c r="AS32" s="73">
        <f t="shared" si="22"/>
        <v>0</v>
      </c>
      <c r="AT32" s="73">
        <f t="shared" si="22"/>
        <v>0</v>
      </c>
      <c r="AU32" s="73">
        <f t="shared" si="22"/>
        <v>0</v>
      </c>
      <c r="AV32" s="73">
        <f t="shared" si="22"/>
        <v>0</v>
      </c>
      <c r="AW32" s="73">
        <f t="shared" si="22"/>
        <v>0</v>
      </c>
      <c r="AX32" s="73">
        <f t="shared" si="22"/>
        <v>0</v>
      </c>
      <c r="AY32" s="73">
        <f t="shared" si="22"/>
        <v>1.33</v>
      </c>
      <c r="AZ32" s="73">
        <f t="shared" si="22"/>
        <v>0</v>
      </c>
      <c r="BA32" s="73">
        <f t="shared" si="22"/>
        <v>0</v>
      </c>
      <c r="BB32" s="73">
        <f t="shared" si="22"/>
        <v>0</v>
      </c>
      <c r="BC32" s="73">
        <f t="shared" si="22"/>
        <v>1.33</v>
      </c>
      <c r="BD32" s="73">
        <f t="shared" si="22"/>
        <v>0</v>
      </c>
      <c r="BE32" s="73">
        <f t="shared" si="22"/>
        <v>0</v>
      </c>
      <c r="BF32" s="73">
        <f t="shared" si="22"/>
        <v>0</v>
      </c>
      <c r="BG32" s="73">
        <f t="shared" si="22"/>
        <v>0</v>
      </c>
      <c r="BH32" s="73">
        <f t="shared" si="22"/>
        <v>0</v>
      </c>
      <c r="BI32" s="73">
        <f t="shared" si="22"/>
        <v>0</v>
      </c>
      <c r="BJ32" s="73">
        <f t="shared" si="22"/>
        <v>0</v>
      </c>
      <c r="BK32" s="73">
        <f t="shared" si="22"/>
        <v>0</v>
      </c>
      <c r="BL32" s="73">
        <f t="shared" si="22"/>
        <v>0</v>
      </c>
      <c r="BM32" s="73">
        <f t="shared" si="22"/>
        <v>0</v>
      </c>
      <c r="BN32" s="73">
        <f t="shared" si="22"/>
        <v>0</v>
      </c>
      <c r="BO32" s="73">
        <f t="shared" si="22"/>
        <v>0</v>
      </c>
      <c r="BP32" s="73">
        <f t="shared" si="22"/>
        <v>0</v>
      </c>
      <c r="BQ32" s="73">
        <f t="shared" si="22"/>
        <v>0</v>
      </c>
      <c r="BR32" s="73">
        <f t="shared" si="22"/>
        <v>0</v>
      </c>
      <c r="BS32" s="73">
        <f t="shared" si="22"/>
        <v>1.33</v>
      </c>
      <c r="BT32" s="73">
        <f t="shared" si="22"/>
        <v>0</v>
      </c>
      <c r="BU32" s="73">
        <f t="shared" si="22"/>
        <v>0</v>
      </c>
      <c r="BV32" s="73">
        <f t="shared" si="22"/>
        <v>0</v>
      </c>
      <c r="BW32" s="73">
        <f t="shared" si="22"/>
        <v>1.33</v>
      </c>
      <c r="BX32" s="326" t="s">
        <v>190</v>
      </c>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row>
    <row r="33" spans="1:108" ht="33" customHeight="1" x14ac:dyDescent="0.25">
      <c r="B33" s="963" t="s">
        <v>116</v>
      </c>
      <c r="C33" s="399" t="s">
        <v>1738</v>
      </c>
      <c r="D33" s="76" t="s">
        <v>1740</v>
      </c>
      <c r="E33" s="645" t="s">
        <v>754</v>
      </c>
      <c r="F33" s="964">
        <v>2021</v>
      </c>
      <c r="G33" s="964"/>
      <c r="H33" s="964">
        <v>2021</v>
      </c>
      <c r="I33" s="77">
        <v>0</v>
      </c>
      <c r="J33" s="77">
        <v>0</v>
      </c>
      <c r="K33" s="415">
        <v>0</v>
      </c>
      <c r="L33" s="415">
        <v>0</v>
      </c>
      <c r="M33" s="415">
        <v>0</v>
      </c>
      <c r="N33" s="415">
        <v>0</v>
      </c>
      <c r="O33" s="415">
        <v>1.33</v>
      </c>
      <c r="P33" s="415"/>
      <c r="Q33" s="415"/>
      <c r="R33" s="415"/>
      <c r="S33" s="415"/>
      <c r="T33" s="415">
        <v>1.33</v>
      </c>
      <c r="U33" s="415">
        <v>0</v>
      </c>
      <c r="V33" s="415">
        <v>1.33</v>
      </c>
      <c r="W33" s="415"/>
      <c r="X33" s="415"/>
      <c r="Y33" s="415">
        <v>1.33</v>
      </c>
      <c r="Z33" s="415"/>
      <c r="AA33" s="415"/>
      <c r="AB33" s="415"/>
      <c r="AC33" s="415"/>
      <c r="AD33" s="415"/>
      <c r="AE33" s="415"/>
      <c r="AF33" s="415"/>
      <c r="AG33" s="415"/>
      <c r="AH33" s="415"/>
      <c r="AI33" s="415"/>
      <c r="AJ33" s="415"/>
      <c r="AK33" s="415"/>
      <c r="AL33" s="415"/>
      <c r="AM33" s="415"/>
      <c r="AN33" s="415"/>
      <c r="AO33" s="415"/>
      <c r="AP33" s="415"/>
      <c r="AQ33" s="415"/>
      <c r="AR33" s="415"/>
      <c r="AS33" s="415"/>
      <c r="AT33" s="415">
        <v>0</v>
      </c>
      <c r="AU33" s="415"/>
      <c r="AV33" s="415"/>
      <c r="AW33" s="415">
        <v>0</v>
      </c>
      <c r="AX33" s="415"/>
      <c r="AY33" s="415">
        <f t="shared" ref="AY33" si="23">SUM(AZ33:BC33)</f>
        <v>1.33</v>
      </c>
      <c r="AZ33" s="415"/>
      <c r="BA33" s="415"/>
      <c r="BB33" s="415"/>
      <c r="BC33" s="415">
        <v>1.33</v>
      </c>
      <c r="BD33" s="415"/>
      <c r="BE33" s="415"/>
      <c r="BF33" s="415"/>
      <c r="BG33" s="415"/>
      <c r="BH33" s="415"/>
      <c r="BI33" s="415"/>
      <c r="BJ33" s="415"/>
      <c r="BK33" s="415"/>
      <c r="BL33" s="415"/>
      <c r="BM33" s="415"/>
      <c r="BN33" s="415">
        <f t="shared" ref="BN33" si="24">BD33+AT33+AJ33</f>
        <v>0</v>
      </c>
      <c r="BO33" s="415"/>
      <c r="BP33" s="415"/>
      <c r="BQ33" s="415">
        <f>BG33+AW33+AM33</f>
        <v>0</v>
      </c>
      <c r="BR33" s="415"/>
      <c r="BS33" s="415">
        <f t="shared" ref="BS33" si="25">BI33+AY33+AO33</f>
        <v>1.33</v>
      </c>
      <c r="BT33" s="415"/>
      <c r="BU33" s="415"/>
      <c r="BV33" s="415"/>
      <c r="BW33" s="415">
        <f t="shared" ref="BW33" si="26">BM33+BC33+AS33</f>
        <v>1.33</v>
      </c>
      <c r="BX33" s="77" t="s">
        <v>1788</v>
      </c>
      <c r="BY33" s="94"/>
      <c r="BZ33" s="94"/>
      <c r="CA33" s="94"/>
      <c r="CB33" s="94"/>
      <c r="CC33" s="94"/>
      <c r="CD33" s="94"/>
      <c r="CE33" s="94"/>
      <c r="CF33" s="94"/>
      <c r="CG33" s="94"/>
      <c r="CH33" s="94"/>
      <c r="CI33" s="94"/>
      <c r="CJ33" s="94"/>
      <c r="CK33" s="94"/>
      <c r="CL33" s="94"/>
      <c r="CM33" s="94"/>
      <c r="CN33" s="94"/>
      <c r="CO33" s="94"/>
      <c r="CP33" s="94"/>
      <c r="CQ33" s="94"/>
      <c r="CR33" s="94"/>
      <c r="CS33" s="94"/>
      <c r="CT33" s="94"/>
      <c r="CU33" s="94"/>
      <c r="CV33" s="94"/>
      <c r="CW33" s="37"/>
      <c r="CX33" s="37"/>
      <c r="CY33" s="37"/>
      <c r="CZ33" s="37"/>
      <c r="DA33" s="37"/>
      <c r="DB33" s="37"/>
      <c r="DC33" s="37"/>
      <c r="DD33" s="37"/>
    </row>
    <row r="34" spans="1:108" s="32" customFormat="1" ht="48" customHeight="1" x14ac:dyDescent="0.25">
      <c r="B34" s="440" t="s">
        <v>118</v>
      </c>
      <c r="C34" s="445" t="s">
        <v>119</v>
      </c>
      <c r="D34" s="440" t="s">
        <v>93</v>
      </c>
      <c r="E34" s="440" t="s">
        <v>190</v>
      </c>
      <c r="F34" s="440" t="s">
        <v>190</v>
      </c>
      <c r="G34" s="440" t="s">
        <v>190</v>
      </c>
      <c r="H34" s="440" t="s">
        <v>190</v>
      </c>
      <c r="I34" s="398">
        <f>SUM(I35:I36)</f>
        <v>0</v>
      </c>
      <c r="J34" s="398">
        <f>SUM(J35:J36)</f>
        <v>0</v>
      </c>
      <c r="K34" s="442" t="s">
        <v>190</v>
      </c>
      <c r="L34" s="442">
        <f>L35+L36</f>
        <v>0</v>
      </c>
      <c r="M34" s="442">
        <f>M35+M36</f>
        <v>0</v>
      </c>
      <c r="N34" s="442" t="s">
        <v>190</v>
      </c>
      <c r="O34" s="442">
        <f t="shared" ref="O34:BM34" si="27">O35+O36</f>
        <v>0</v>
      </c>
      <c r="P34" s="442">
        <f t="shared" si="27"/>
        <v>0</v>
      </c>
      <c r="Q34" s="398">
        <f t="shared" si="27"/>
        <v>0</v>
      </c>
      <c r="R34" s="398">
        <f t="shared" si="27"/>
        <v>0</v>
      </c>
      <c r="S34" s="398">
        <f t="shared" si="27"/>
        <v>0</v>
      </c>
      <c r="T34" s="398">
        <f t="shared" si="27"/>
        <v>0</v>
      </c>
      <c r="U34" s="398">
        <f t="shared" si="27"/>
        <v>0</v>
      </c>
      <c r="V34" s="398">
        <f t="shared" si="27"/>
        <v>0</v>
      </c>
      <c r="W34" s="398">
        <f t="shared" si="27"/>
        <v>0</v>
      </c>
      <c r="X34" s="398">
        <f t="shared" si="27"/>
        <v>0</v>
      </c>
      <c r="Y34" s="398">
        <f t="shared" si="27"/>
        <v>0</v>
      </c>
      <c r="Z34" s="398">
        <f t="shared" si="27"/>
        <v>0</v>
      </c>
      <c r="AA34" s="398">
        <f t="shared" si="27"/>
        <v>0</v>
      </c>
      <c r="AB34" s="398">
        <f t="shared" si="27"/>
        <v>0</v>
      </c>
      <c r="AC34" s="398">
        <f t="shared" si="27"/>
        <v>0</v>
      </c>
      <c r="AD34" s="398">
        <f t="shared" si="27"/>
        <v>0</v>
      </c>
      <c r="AE34" s="398">
        <f t="shared" si="27"/>
        <v>0</v>
      </c>
      <c r="AF34" s="398">
        <f t="shared" si="27"/>
        <v>0</v>
      </c>
      <c r="AG34" s="398">
        <f t="shared" si="27"/>
        <v>0</v>
      </c>
      <c r="AH34" s="398">
        <f t="shared" si="27"/>
        <v>0</v>
      </c>
      <c r="AI34" s="398">
        <f t="shared" si="27"/>
        <v>0</v>
      </c>
      <c r="AJ34" s="398">
        <f t="shared" si="27"/>
        <v>0</v>
      </c>
      <c r="AK34" s="398">
        <f t="shared" si="27"/>
        <v>0</v>
      </c>
      <c r="AL34" s="398">
        <f t="shared" si="27"/>
        <v>0</v>
      </c>
      <c r="AM34" s="398">
        <f t="shared" si="27"/>
        <v>0</v>
      </c>
      <c r="AN34" s="398">
        <f t="shared" si="27"/>
        <v>0</v>
      </c>
      <c r="AO34" s="398">
        <f t="shared" si="27"/>
        <v>0</v>
      </c>
      <c r="AP34" s="398">
        <f t="shared" si="27"/>
        <v>0</v>
      </c>
      <c r="AQ34" s="398">
        <f t="shared" si="27"/>
        <v>0</v>
      </c>
      <c r="AR34" s="398">
        <f t="shared" si="27"/>
        <v>0</v>
      </c>
      <c r="AS34" s="398">
        <f t="shared" si="27"/>
        <v>0</v>
      </c>
      <c r="AT34" s="398">
        <f t="shared" si="27"/>
        <v>0</v>
      </c>
      <c r="AU34" s="398">
        <f t="shared" si="27"/>
        <v>0</v>
      </c>
      <c r="AV34" s="398">
        <f t="shared" si="27"/>
        <v>0</v>
      </c>
      <c r="AW34" s="398">
        <f t="shared" si="27"/>
        <v>0</v>
      </c>
      <c r="AX34" s="398">
        <f t="shared" si="27"/>
        <v>0</v>
      </c>
      <c r="AY34" s="398">
        <f t="shared" si="27"/>
        <v>0</v>
      </c>
      <c r="AZ34" s="398">
        <f t="shared" si="27"/>
        <v>0</v>
      </c>
      <c r="BA34" s="398">
        <f t="shared" si="27"/>
        <v>0</v>
      </c>
      <c r="BB34" s="398">
        <f t="shared" si="27"/>
        <v>0</v>
      </c>
      <c r="BC34" s="398">
        <f t="shared" si="27"/>
        <v>0</v>
      </c>
      <c r="BD34" s="398">
        <f t="shared" si="27"/>
        <v>0</v>
      </c>
      <c r="BE34" s="398">
        <f t="shared" si="27"/>
        <v>0</v>
      </c>
      <c r="BF34" s="398">
        <f t="shared" si="27"/>
        <v>0</v>
      </c>
      <c r="BG34" s="398">
        <f t="shared" si="27"/>
        <v>0</v>
      </c>
      <c r="BH34" s="398">
        <f t="shared" si="27"/>
        <v>0</v>
      </c>
      <c r="BI34" s="398">
        <f t="shared" si="27"/>
        <v>0</v>
      </c>
      <c r="BJ34" s="398">
        <f t="shared" si="27"/>
        <v>0</v>
      </c>
      <c r="BK34" s="398">
        <f t="shared" si="27"/>
        <v>0</v>
      </c>
      <c r="BL34" s="398">
        <f t="shared" si="27"/>
        <v>0</v>
      </c>
      <c r="BM34" s="398">
        <f t="shared" si="27"/>
        <v>0</v>
      </c>
      <c r="BN34" s="398">
        <f>BN35+BN36</f>
        <v>0</v>
      </c>
      <c r="BO34" s="398">
        <f t="shared" ref="BO34:BW34" si="28">BO35+BO36</f>
        <v>0</v>
      </c>
      <c r="BP34" s="398">
        <f t="shared" si="28"/>
        <v>0</v>
      </c>
      <c r="BQ34" s="398">
        <f t="shared" si="28"/>
        <v>0</v>
      </c>
      <c r="BR34" s="398">
        <f t="shared" si="28"/>
        <v>0</v>
      </c>
      <c r="BS34" s="398">
        <f>BS35+BS36</f>
        <v>0</v>
      </c>
      <c r="BT34" s="398">
        <f t="shared" si="28"/>
        <v>0</v>
      </c>
      <c r="BU34" s="398">
        <f t="shared" si="28"/>
        <v>0</v>
      </c>
      <c r="BV34" s="398">
        <f t="shared" si="28"/>
        <v>0</v>
      </c>
      <c r="BW34" s="398">
        <f t="shared" si="28"/>
        <v>0</v>
      </c>
      <c r="BX34" s="396" t="s">
        <v>190</v>
      </c>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row>
    <row r="35" spans="1:108" s="32" customFormat="1" ht="42" customHeight="1" x14ac:dyDescent="0.25">
      <c r="B35" s="447" t="s">
        <v>120</v>
      </c>
      <c r="C35" s="447" t="s">
        <v>121</v>
      </c>
      <c r="D35" s="448" t="s">
        <v>93</v>
      </c>
      <c r="E35" s="72" t="s">
        <v>190</v>
      </c>
      <c r="F35" s="72" t="s">
        <v>190</v>
      </c>
      <c r="G35" s="72" t="s">
        <v>190</v>
      </c>
      <c r="H35" s="72" t="s">
        <v>190</v>
      </c>
      <c r="I35" s="326">
        <v>0</v>
      </c>
      <c r="J35" s="326">
        <v>0</v>
      </c>
      <c r="K35" s="73" t="s">
        <v>190</v>
      </c>
      <c r="L35" s="73">
        <v>0</v>
      </c>
      <c r="M35" s="73">
        <v>0</v>
      </c>
      <c r="N35" s="73" t="s">
        <v>190</v>
      </c>
      <c r="O35" s="73">
        <v>0</v>
      </c>
      <c r="P35" s="73">
        <v>0</v>
      </c>
      <c r="Q35" s="326">
        <v>0</v>
      </c>
      <c r="R35" s="326">
        <v>0</v>
      </c>
      <c r="S35" s="326">
        <v>0</v>
      </c>
      <c r="T35" s="326">
        <v>0</v>
      </c>
      <c r="U35" s="326">
        <v>0</v>
      </c>
      <c r="V35" s="326">
        <v>0</v>
      </c>
      <c r="W35" s="326">
        <v>0</v>
      </c>
      <c r="X35" s="326">
        <v>0</v>
      </c>
      <c r="Y35" s="326">
        <v>0</v>
      </c>
      <c r="Z35" s="326">
        <v>0</v>
      </c>
      <c r="AA35" s="326">
        <v>0</v>
      </c>
      <c r="AB35" s="326">
        <v>0</v>
      </c>
      <c r="AC35" s="326">
        <v>0</v>
      </c>
      <c r="AD35" s="326">
        <v>0</v>
      </c>
      <c r="AE35" s="326">
        <v>0</v>
      </c>
      <c r="AF35" s="326">
        <v>0</v>
      </c>
      <c r="AG35" s="326">
        <v>0</v>
      </c>
      <c r="AH35" s="326">
        <v>0</v>
      </c>
      <c r="AI35" s="326">
        <v>0</v>
      </c>
      <c r="AJ35" s="326">
        <v>0</v>
      </c>
      <c r="AK35" s="326">
        <v>0</v>
      </c>
      <c r="AL35" s="326">
        <v>0</v>
      </c>
      <c r="AM35" s="326">
        <v>0</v>
      </c>
      <c r="AN35" s="326">
        <v>0</v>
      </c>
      <c r="AO35" s="326">
        <v>0</v>
      </c>
      <c r="AP35" s="326">
        <v>0</v>
      </c>
      <c r="AQ35" s="326">
        <v>0</v>
      </c>
      <c r="AR35" s="326">
        <v>0</v>
      </c>
      <c r="AS35" s="326">
        <v>0</v>
      </c>
      <c r="AT35" s="326">
        <v>0</v>
      </c>
      <c r="AU35" s="326">
        <v>0</v>
      </c>
      <c r="AV35" s="326">
        <v>0</v>
      </c>
      <c r="AW35" s="326">
        <v>0</v>
      </c>
      <c r="AX35" s="326">
        <v>0</v>
      </c>
      <c r="AY35" s="326">
        <v>0</v>
      </c>
      <c r="AZ35" s="326">
        <v>0</v>
      </c>
      <c r="BA35" s="326">
        <v>0</v>
      </c>
      <c r="BB35" s="326">
        <v>0</v>
      </c>
      <c r="BC35" s="326">
        <v>0</v>
      </c>
      <c r="BD35" s="326">
        <v>0</v>
      </c>
      <c r="BE35" s="326">
        <v>0</v>
      </c>
      <c r="BF35" s="326">
        <v>0</v>
      </c>
      <c r="BG35" s="326">
        <v>0</v>
      </c>
      <c r="BH35" s="326">
        <v>0</v>
      </c>
      <c r="BI35" s="326">
        <v>0</v>
      </c>
      <c r="BJ35" s="326">
        <v>0</v>
      </c>
      <c r="BK35" s="326">
        <v>0</v>
      </c>
      <c r="BL35" s="326">
        <v>0</v>
      </c>
      <c r="BM35" s="326">
        <v>0</v>
      </c>
      <c r="BN35" s="326">
        <v>0</v>
      </c>
      <c r="BO35" s="326">
        <v>0</v>
      </c>
      <c r="BP35" s="326">
        <v>0</v>
      </c>
      <c r="BQ35" s="326">
        <v>0</v>
      </c>
      <c r="BR35" s="326">
        <v>0</v>
      </c>
      <c r="BS35" s="326">
        <v>0</v>
      </c>
      <c r="BT35" s="326">
        <v>0</v>
      </c>
      <c r="BU35" s="326">
        <v>0</v>
      </c>
      <c r="BV35" s="326">
        <v>0</v>
      </c>
      <c r="BW35" s="326">
        <v>0</v>
      </c>
      <c r="BX35" s="326" t="s">
        <v>190</v>
      </c>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row>
    <row r="36" spans="1:108" s="32" customFormat="1" ht="42" customHeight="1" x14ac:dyDescent="0.25">
      <c r="B36" s="446" t="s">
        <v>122</v>
      </c>
      <c r="C36" s="447" t="s">
        <v>123</v>
      </c>
      <c r="D36" s="448" t="s">
        <v>93</v>
      </c>
      <c r="E36" s="72" t="s">
        <v>190</v>
      </c>
      <c r="F36" s="72" t="s">
        <v>190</v>
      </c>
      <c r="G36" s="72" t="s">
        <v>190</v>
      </c>
      <c r="H36" s="72" t="s">
        <v>190</v>
      </c>
      <c r="I36" s="326">
        <v>0</v>
      </c>
      <c r="J36" s="326">
        <v>0</v>
      </c>
      <c r="K36" s="73" t="s">
        <v>190</v>
      </c>
      <c r="L36" s="73">
        <v>0</v>
      </c>
      <c r="M36" s="73">
        <v>0</v>
      </c>
      <c r="N36" s="73" t="s">
        <v>190</v>
      </c>
      <c r="O36" s="73">
        <v>0</v>
      </c>
      <c r="P36" s="73">
        <v>0</v>
      </c>
      <c r="Q36" s="326">
        <v>0</v>
      </c>
      <c r="R36" s="326">
        <v>0</v>
      </c>
      <c r="S36" s="326">
        <v>0</v>
      </c>
      <c r="T36" s="326">
        <v>0</v>
      </c>
      <c r="U36" s="326">
        <v>0</v>
      </c>
      <c r="V36" s="326">
        <v>0</v>
      </c>
      <c r="W36" s="326">
        <v>0</v>
      </c>
      <c r="X36" s="326">
        <v>0</v>
      </c>
      <c r="Y36" s="326">
        <v>0</v>
      </c>
      <c r="Z36" s="326">
        <v>0</v>
      </c>
      <c r="AA36" s="326">
        <v>0</v>
      </c>
      <c r="AB36" s="326">
        <v>0</v>
      </c>
      <c r="AC36" s="326">
        <v>0</v>
      </c>
      <c r="AD36" s="326">
        <v>0</v>
      </c>
      <c r="AE36" s="326">
        <v>0</v>
      </c>
      <c r="AF36" s="326">
        <v>0</v>
      </c>
      <c r="AG36" s="326">
        <v>0</v>
      </c>
      <c r="AH36" s="326">
        <v>0</v>
      </c>
      <c r="AI36" s="326">
        <v>0</v>
      </c>
      <c r="AJ36" s="326">
        <v>0</v>
      </c>
      <c r="AK36" s="326">
        <v>0</v>
      </c>
      <c r="AL36" s="326">
        <v>0</v>
      </c>
      <c r="AM36" s="326">
        <v>0</v>
      </c>
      <c r="AN36" s="326">
        <v>0</v>
      </c>
      <c r="AO36" s="326">
        <v>0</v>
      </c>
      <c r="AP36" s="326">
        <v>0</v>
      </c>
      <c r="AQ36" s="326">
        <v>0</v>
      </c>
      <c r="AR36" s="326">
        <v>0</v>
      </c>
      <c r="AS36" s="326">
        <v>0</v>
      </c>
      <c r="AT36" s="326">
        <v>0</v>
      </c>
      <c r="AU36" s="326">
        <v>0</v>
      </c>
      <c r="AV36" s="326">
        <v>0</v>
      </c>
      <c r="AW36" s="326">
        <v>0</v>
      </c>
      <c r="AX36" s="326">
        <v>0</v>
      </c>
      <c r="AY36" s="326">
        <v>0</v>
      </c>
      <c r="AZ36" s="326">
        <v>0</v>
      </c>
      <c r="BA36" s="326">
        <v>0</v>
      </c>
      <c r="BB36" s="326">
        <v>0</v>
      </c>
      <c r="BC36" s="326">
        <v>0</v>
      </c>
      <c r="BD36" s="326">
        <v>0</v>
      </c>
      <c r="BE36" s="326">
        <v>0</v>
      </c>
      <c r="BF36" s="326">
        <v>0</v>
      </c>
      <c r="BG36" s="326">
        <v>0</v>
      </c>
      <c r="BH36" s="326">
        <v>0</v>
      </c>
      <c r="BI36" s="326">
        <v>0</v>
      </c>
      <c r="BJ36" s="326">
        <v>0</v>
      </c>
      <c r="BK36" s="326">
        <v>0</v>
      </c>
      <c r="BL36" s="326">
        <v>0</v>
      </c>
      <c r="BM36" s="326">
        <v>0</v>
      </c>
      <c r="BN36" s="326">
        <v>0</v>
      </c>
      <c r="BO36" s="326">
        <v>0</v>
      </c>
      <c r="BP36" s="326">
        <v>0</v>
      </c>
      <c r="BQ36" s="326">
        <v>0</v>
      </c>
      <c r="BR36" s="326">
        <v>0</v>
      </c>
      <c r="BS36" s="326">
        <v>0</v>
      </c>
      <c r="BT36" s="326">
        <v>0</v>
      </c>
      <c r="BU36" s="326">
        <v>0</v>
      </c>
      <c r="BV36" s="326">
        <v>0</v>
      </c>
      <c r="BW36" s="326">
        <v>0</v>
      </c>
      <c r="BX36" s="326" t="s">
        <v>190</v>
      </c>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row>
    <row r="37" spans="1:108" s="32" customFormat="1" ht="48" customHeight="1" x14ac:dyDescent="0.25">
      <c r="B37" s="440" t="s">
        <v>124</v>
      </c>
      <c r="C37" s="440" t="s">
        <v>125</v>
      </c>
      <c r="D37" s="440" t="s">
        <v>93</v>
      </c>
      <c r="E37" s="440" t="s">
        <v>190</v>
      </c>
      <c r="F37" s="440" t="s">
        <v>190</v>
      </c>
      <c r="G37" s="440" t="s">
        <v>190</v>
      </c>
      <c r="H37" s="440" t="s">
        <v>190</v>
      </c>
      <c r="I37" s="396">
        <v>0</v>
      </c>
      <c r="J37" s="396">
        <v>0</v>
      </c>
      <c r="K37" s="442" t="s">
        <v>190</v>
      </c>
      <c r="L37" s="442">
        <v>0</v>
      </c>
      <c r="M37" s="442">
        <v>0</v>
      </c>
      <c r="N37" s="442" t="s">
        <v>190</v>
      </c>
      <c r="O37" s="442">
        <v>0</v>
      </c>
      <c r="P37" s="442">
        <v>0</v>
      </c>
      <c r="Q37" s="396">
        <v>0</v>
      </c>
      <c r="R37" s="396">
        <v>0</v>
      </c>
      <c r="S37" s="396">
        <v>0</v>
      </c>
      <c r="T37" s="396">
        <v>0</v>
      </c>
      <c r="U37" s="396">
        <v>0</v>
      </c>
      <c r="V37" s="396">
        <v>0</v>
      </c>
      <c r="W37" s="396">
        <v>0</v>
      </c>
      <c r="X37" s="396">
        <v>0</v>
      </c>
      <c r="Y37" s="396">
        <v>0</v>
      </c>
      <c r="Z37" s="396">
        <v>0</v>
      </c>
      <c r="AA37" s="396">
        <v>0</v>
      </c>
      <c r="AB37" s="396">
        <v>0</v>
      </c>
      <c r="AC37" s="396">
        <v>0</v>
      </c>
      <c r="AD37" s="396">
        <v>0</v>
      </c>
      <c r="AE37" s="396">
        <v>0</v>
      </c>
      <c r="AF37" s="396">
        <v>0</v>
      </c>
      <c r="AG37" s="396">
        <v>0</v>
      </c>
      <c r="AH37" s="396">
        <v>0</v>
      </c>
      <c r="AI37" s="396">
        <v>0</v>
      </c>
      <c r="AJ37" s="396">
        <v>0</v>
      </c>
      <c r="AK37" s="396">
        <v>0</v>
      </c>
      <c r="AL37" s="396">
        <v>0</v>
      </c>
      <c r="AM37" s="396">
        <v>0</v>
      </c>
      <c r="AN37" s="396">
        <v>0</v>
      </c>
      <c r="AO37" s="396">
        <v>0</v>
      </c>
      <c r="AP37" s="396">
        <v>0</v>
      </c>
      <c r="AQ37" s="396">
        <v>0</v>
      </c>
      <c r="AR37" s="396">
        <v>0</v>
      </c>
      <c r="AS37" s="396">
        <v>0</v>
      </c>
      <c r="AT37" s="396">
        <v>0</v>
      </c>
      <c r="AU37" s="396">
        <v>0</v>
      </c>
      <c r="AV37" s="396">
        <v>0</v>
      </c>
      <c r="AW37" s="396">
        <v>0</v>
      </c>
      <c r="AX37" s="396">
        <v>0</v>
      </c>
      <c r="AY37" s="396">
        <v>0</v>
      </c>
      <c r="AZ37" s="396">
        <v>0</v>
      </c>
      <c r="BA37" s="396">
        <v>0</v>
      </c>
      <c r="BB37" s="396">
        <v>0</v>
      </c>
      <c r="BC37" s="396">
        <v>0</v>
      </c>
      <c r="BD37" s="396">
        <v>0</v>
      </c>
      <c r="BE37" s="396">
        <v>0</v>
      </c>
      <c r="BF37" s="396">
        <v>0</v>
      </c>
      <c r="BG37" s="396">
        <v>0</v>
      </c>
      <c r="BH37" s="396">
        <v>0</v>
      </c>
      <c r="BI37" s="396">
        <v>0</v>
      </c>
      <c r="BJ37" s="396">
        <v>0</v>
      </c>
      <c r="BK37" s="396">
        <v>0</v>
      </c>
      <c r="BL37" s="396">
        <v>0</v>
      </c>
      <c r="BM37" s="396">
        <v>0</v>
      </c>
      <c r="BN37" s="396">
        <v>0</v>
      </c>
      <c r="BO37" s="396">
        <v>0</v>
      </c>
      <c r="BP37" s="396">
        <v>0</v>
      </c>
      <c r="BQ37" s="396">
        <v>0</v>
      </c>
      <c r="BR37" s="396">
        <v>0</v>
      </c>
      <c r="BS37" s="396">
        <v>0</v>
      </c>
      <c r="BT37" s="396">
        <v>0</v>
      </c>
      <c r="BU37" s="396">
        <v>0</v>
      </c>
      <c r="BV37" s="396">
        <v>0</v>
      </c>
      <c r="BW37" s="396">
        <v>0</v>
      </c>
      <c r="BX37" s="396" t="s">
        <v>190</v>
      </c>
      <c r="BY37" s="30"/>
      <c r="BZ37" s="30"/>
      <c r="CA37" s="30"/>
      <c r="CB37" s="30"/>
      <c r="CC37" s="30"/>
      <c r="CD37" s="30"/>
      <c r="CE37" s="30"/>
      <c r="CF37" s="30"/>
      <c r="CG37" s="30"/>
      <c r="CH37" s="30"/>
      <c r="CI37" s="30"/>
      <c r="CJ37" s="30"/>
      <c r="CK37" s="30"/>
      <c r="CL37" s="30"/>
      <c r="CM37" s="30"/>
      <c r="CN37" s="30"/>
      <c r="CO37" s="30"/>
      <c r="CP37" s="30"/>
      <c r="CQ37" s="30"/>
      <c r="CR37" s="30"/>
      <c r="CS37" s="30"/>
      <c r="CT37" s="30"/>
      <c r="CU37" s="30"/>
      <c r="CV37" s="30"/>
    </row>
    <row r="38" spans="1:108" s="32" customFormat="1" ht="48" customHeight="1" x14ac:dyDescent="0.25">
      <c r="B38" s="408" t="s">
        <v>126</v>
      </c>
      <c r="C38" s="440" t="s">
        <v>127</v>
      </c>
      <c r="D38" s="440" t="s">
        <v>93</v>
      </c>
      <c r="E38" s="408" t="s">
        <v>190</v>
      </c>
      <c r="F38" s="440" t="s">
        <v>190</v>
      </c>
      <c r="G38" s="449" t="s">
        <v>190</v>
      </c>
      <c r="H38" s="449" t="s">
        <v>190</v>
      </c>
      <c r="I38" s="396">
        <f>I39+I40</f>
        <v>0</v>
      </c>
      <c r="J38" s="396">
        <f>J39+J40</f>
        <v>0</v>
      </c>
      <c r="K38" s="442" t="s">
        <v>190</v>
      </c>
      <c r="L38" s="442">
        <f>L39+L40</f>
        <v>0</v>
      </c>
      <c r="M38" s="442">
        <f>M39+M40</f>
        <v>0</v>
      </c>
      <c r="N38" s="442" t="s">
        <v>190</v>
      </c>
      <c r="O38" s="442">
        <f t="shared" ref="O38:AT38" si="29">O39+O40</f>
        <v>0</v>
      </c>
      <c r="P38" s="442">
        <f t="shared" si="29"/>
        <v>0</v>
      </c>
      <c r="Q38" s="396">
        <f t="shared" si="29"/>
        <v>0</v>
      </c>
      <c r="R38" s="396">
        <f t="shared" si="29"/>
        <v>0</v>
      </c>
      <c r="S38" s="396">
        <f t="shared" si="29"/>
        <v>0</v>
      </c>
      <c r="T38" s="396">
        <f t="shared" si="29"/>
        <v>0</v>
      </c>
      <c r="U38" s="396">
        <f t="shared" si="29"/>
        <v>0</v>
      </c>
      <c r="V38" s="396">
        <f t="shared" si="29"/>
        <v>0</v>
      </c>
      <c r="W38" s="396">
        <f t="shared" si="29"/>
        <v>0</v>
      </c>
      <c r="X38" s="396">
        <f t="shared" si="29"/>
        <v>0</v>
      </c>
      <c r="Y38" s="396">
        <f t="shared" si="29"/>
        <v>0</v>
      </c>
      <c r="Z38" s="396">
        <f t="shared" si="29"/>
        <v>0</v>
      </c>
      <c r="AA38" s="396">
        <f t="shared" si="29"/>
        <v>0</v>
      </c>
      <c r="AB38" s="396">
        <f t="shared" si="29"/>
        <v>0</v>
      </c>
      <c r="AC38" s="396">
        <f t="shared" si="29"/>
        <v>0</v>
      </c>
      <c r="AD38" s="396">
        <f t="shared" si="29"/>
        <v>0</v>
      </c>
      <c r="AE38" s="396">
        <f t="shared" si="29"/>
        <v>0</v>
      </c>
      <c r="AF38" s="396">
        <f t="shared" si="29"/>
        <v>0</v>
      </c>
      <c r="AG38" s="396">
        <f t="shared" si="29"/>
        <v>0</v>
      </c>
      <c r="AH38" s="396">
        <f t="shared" si="29"/>
        <v>0</v>
      </c>
      <c r="AI38" s="396">
        <f t="shared" si="29"/>
        <v>0</v>
      </c>
      <c r="AJ38" s="396">
        <f t="shared" si="29"/>
        <v>0</v>
      </c>
      <c r="AK38" s="396">
        <f t="shared" si="29"/>
        <v>0</v>
      </c>
      <c r="AL38" s="396">
        <f t="shared" si="29"/>
        <v>0</v>
      </c>
      <c r="AM38" s="396">
        <f t="shared" si="29"/>
        <v>0</v>
      </c>
      <c r="AN38" s="396">
        <f t="shared" si="29"/>
        <v>0</v>
      </c>
      <c r="AO38" s="396">
        <f t="shared" si="29"/>
        <v>0</v>
      </c>
      <c r="AP38" s="396">
        <f t="shared" si="29"/>
        <v>0</v>
      </c>
      <c r="AQ38" s="396">
        <f t="shared" si="29"/>
        <v>0</v>
      </c>
      <c r="AR38" s="396">
        <f t="shared" si="29"/>
        <v>0</v>
      </c>
      <c r="AS38" s="396">
        <f t="shared" si="29"/>
        <v>0</v>
      </c>
      <c r="AT38" s="396">
        <f t="shared" si="29"/>
        <v>0</v>
      </c>
      <c r="AU38" s="396">
        <f t="shared" ref="AU38:BW38" si="30">AU39+AU40</f>
        <v>0</v>
      </c>
      <c r="AV38" s="396">
        <f t="shared" si="30"/>
        <v>0</v>
      </c>
      <c r="AW38" s="396">
        <f t="shared" si="30"/>
        <v>0</v>
      </c>
      <c r="AX38" s="396">
        <f t="shared" si="30"/>
        <v>0</v>
      </c>
      <c r="AY38" s="396">
        <f t="shared" si="30"/>
        <v>0</v>
      </c>
      <c r="AZ38" s="396">
        <f t="shared" si="30"/>
        <v>0</v>
      </c>
      <c r="BA38" s="396">
        <f t="shared" si="30"/>
        <v>0</v>
      </c>
      <c r="BB38" s="396">
        <f t="shared" si="30"/>
        <v>0</v>
      </c>
      <c r="BC38" s="396">
        <f t="shared" si="30"/>
        <v>0</v>
      </c>
      <c r="BD38" s="396">
        <f t="shared" si="30"/>
        <v>0</v>
      </c>
      <c r="BE38" s="396">
        <f t="shared" si="30"/>
        <v>0</v>
      </c>
      <c r="BF38" s="396">
        <f t="shared" si="30"/>
        <v>0</v>
      </c>
      <c r="BG38" s="396">
        <f t="shared" si="30"/>
        <v>0</v>
      </c>
      <c r="BH38" s="396">
        <f t="shared" si="30"/>
        <v>0</v>
      </c>
      <c r="BI38" s="396">
        <f t="shared" si="30"/>
        <v>0</v>
      </c>
      <c r="BJ38" s="396">
        <f t="shared" si="30"/>
        <v>0</v>
      </c>
      <c r="BK38" s="396">
        <f t="shared" si="30"/>
        <v>0</v>
      </c>
      <c r="BL38" s="396">
        <f t="shared" si="30"/>
        <v>0</v>
      </c>
      <c r="BM38" s="396">
        <f t="shared" si="30"/>
        <v>0</v>
      </c>
      <c r="BN38" s="396">
        <f t="shared" si="30"/>
        <v>0</v>
      </c>
      <c r="BO38" s="396">
        <f t="shared" si="30"/>
        <v>0</v>
      </c>
      <c r="BP38" s="396">
        <f t="shared" si="30"/>
        <v>0</v>
      </c>
      <c r="BQ38" s="396">
        <f t="shared" si="30"/>
        <v>0</v>
      </c>
      <c r="BR38" s="396">
        <f t="shared" si="30"/>
        <v>0</v>
      </c>
      <c r="BS38" s="396">
        <f t="shared" si="30"/>
        <v>0</v>
      </c>
      <c r="BT38" s="396">
        <f t="shared" si="30"/>
        <v>0</v>
      </c>
      <c r="BU38" s="396">
        <f t="shared" si="30"/>
        <v>0</v>
      </c>
      <c r="BV38" s="396">
        <f t="shared" si="30"/>
        <v>0</v>
      </c>
      <c r="BW38" s="396">
        <f t="shared" si="30"/>
        <v>0</v>
      </c>
      <c r="BX38" s="396" t="s">
        <v>190</v>
      </c>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row>
    <row r="39" spans="1:108" s="32" customFormat="1" ht="47.25" x14ac:dyDescent="0.25">
      <c r="B39" s="450" t="s">
        <v>283</v>
      </c>
      <c r="C39" s="451" t="s">
        <v>284</v>
      </c>
      <c r="D39" s="72" t="s">
        <v>93</v>
      </c>
      <c r="E39" s="450" t="s">
        <v>190</v>
      </c>
      <c r="F39" s="72" t="s">
        <v>190</v>
      </c>
      <c r="G39" s="452" t="s">
        <v>190</v>
      </c>
      <c r="H39" s="452" t="s">
        <v>190</v>
      </c>
      <c r="I39" s="326">
        <v>0</v>
      </c>
      <c r="J39" s="326">
        <v>0</v>
      </c>
      <c r="K39" s="326">
        <v>0</v>
      </c>
      <c r="L39" s="326">
        <v>0</v>
      </c>
      <c r="M39" s="326">
        <v>0</v>
      </c>
      <c r="N39" s="326">
        <v>0</v>
      </c>
      <c r="O39" s="326">
        <v>0</v>
      </c>
      <c r="P39" s="326">
        <v>0</v>
      </c>
      <c r="Q39" s="326">
        <v>0</v>
      </c>
      <c r="R39" s="326">
        <v>0</v>
      </c>
      <c r="S39" s="326">
        <v>0</v>
      </c>
      <c r="T39" s="326">
        <v>0</v>
      </c>
      <c r="U39" s="326">
        <v>0</v>
      </c>
      <c r="V39" s="326">
        <v>0</v>
      </c>
      <c r="W39" s="326">
        <v>0</v>
      </c>
      <c r="X39" s="326">
        <v>0</v>
      </c>
      <c r="Y39" s="326">
        <v>0</v>
      </c>
      <c r="Z39" s="326">
        <v>0</v>
      </c>
      <c r="AA39" s="326">
        <v>0</v>
      </c>
      <c r="AB39" s="326">
        <v>0</v>
      </c>
      <c r="AC39" s="326">
        <v>0</v>
      </c>
      <c r="AD39" s="326">
        <v>0</v>
      </c>
      <c r="AE39" s="326">
        <v>0</v>
      </c>
      <c r="AF39" s="326">
        <v>0</v>
      </c>
      <c r="AG39" s="326">
        <v>0</v>
      </c>
      <c r="AH39" s="326">
        <v>0</v>
      </c>
      <c r="AI39" s="326">
        <v>0</v>
      </c>
      <c r="AJ39" s="326">
        <v>0</v>
      </c>
      <c r="AK39" s="326">
        <v>0</v>
      </c>
      <c r="AL39" s="326">
        <v>0</v>
      </c>
      <c r="AM39" s="326">
        <v>0</v>
      </c>
      <c r="AN39" s="326">
        <v>0</v>
      </c>
      <c r="AO39" s="326">
        <v>0</v>
      </c>
      <c r="AP39" s="326">
        <v>0</v>
      </c>
      <c r="AQ39" s="326">
        <v>0</v>
      </c>
      <c r="AR39" s="326">
        <v>0</v>
      </c>
      <c r="AS39" s="326">
        <v>0</v>
      </c>
      <c r="AT39" s="326">
        <v>0</v>
      </c>
      <c r="AU39" s="326">
        <v>0</v>
      </c>
      <c r="AV39" s="326">
        <v>0</v>
      </c>
      <c r="AW39" s="326">
        <v>0</v>
      </c>
      <c r="AX39" s="326">
        <v>0</v>
      </c>
      <c r="AY39" s="326">
        <v>0</v>
      </c>
      <c r="AZ39" s="326">
        <v>0</v>
      </c>
      <c r="BA39" s="326">
        <v>0</v>
      </c>
      <c r="BB39" s="326">
        <v>0</v>
      </c>
      <c r="BC39" s="326">
        <v>0</v>
      </c>
      <c r="BD39" s="326">
        <v>0</v>
      </c>
      <c r="BE39" s="326">
        <v>0</v>
      </c>
      <c r="BF39" s="326">
        <v>0</v>
      </c>
      <c r="BG39" s="326">
        <v>0</v>
      </c>
      <c r="BH39" s="326">
        <v>0</v>
      </c>
      <c r="BI39" s="326">
        <v>0</v>
      </c>
      <c r="BJ39" s="326">
        <v>0</v>
      </c>
      <c r="BK39" s="326">
        <v>0</v>
      </c>
      <c r="BL39" s="326">
        <v>0</v>
      </c>
      <c r="BM39" s="326">
        <v>0</v>
      </c>
      <c r="BN39" s="326">
        <v>0</v>
      </c>
      <c r="BO39" s="326">
        <v>0</v>
      </c>
      <c r="BP39" s="326">
        <v>0</v>
      </c>
      <c r="BQ39" s="326">
        <v>0</v>
      </c>
      <c r="BR39" s="326">
        <v>0</v>
      </c>
      <c r="BS39" s="326">
        <v>0</v>
      </c>
      <c r="BT39" s="326">
        <v>0</v>
      </c>
      <c r="BU39" s="326">
        <v>0</v>
      </c>
      <c r="BV39" s="326">
        <v>0</v>
      </c>
      <c r="BW39" s="326">
        <v>0</v>
      </c>
      <c r="BX39" s="326">
        <v>0</v>
      </c>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row>
    <row r="40" spans="1:108" s="32" customFormat="1" ht="42" customHeight="1" x14ac:dyDescent="0.25">
      <c r="B40" s="421" t="s">
        <v>128</v>
      </c>
      <c r="C40" s="422" t="s">
        <v>129</v>
      </c>
      <c r="D40" s="444" t="s">
        <v>93</v>
      </c>
      <c r="E40" s="444" t="s">
        <v>190</v>
      </c>
      <c r="F40" s="73" t="s">
        <v>190</v>
      </c>
      <c r="G40" s="73" t="s">
        <v>190</v>
      </c>
      <c r="H40" s="73" t="s">
        <v>190</v>
      </c>
      <c r="I40" s="326">
        <v>0</v>
      </c>
      <c r="J40" s="326">
        <v>0</v>
      </c>
      <c r="K40" s="73" t="s">
        <v>190</v>
      </c>
      <c r="L40" s="73">
        <v>0</v>
      </c>
      <c r="M40" s="73">
        <v>0</v>
      </c>
      <c r="N40" s="73" t="s">
        <v>190</v>
      </c>
      <c r="O40" s="73">
        <v>0</v>
      </c>
      <c r="P40" s="73">
        <v>0</v>
      </c>
      <c r="Q40" s="326">
        <v>0</v>
      </c>
      <c r="R40" s="326">
        <v>0</v>
      </c>
      <c r="S40" s="326">
        <v>0</v>
      </c>
      <c r="T40" s="326">
        <v>0</v>
      </c>
      <c r="U40" s="326">
        <v>0</v>
      </c>
      <c r="V40" s="326">
        <v>0</v>
      </c>
      <c r="W40" s="326">
        <v>0</v>
      </c>
      <c r="X40" s="326">
        <v>0</v>
      </c>
      <c r="Y40" s="326">
        <v>0</v>
      </c>
      <c r="Z40" s="326">
        <v>0</v>
      </c>
      <c r="AA40" s="326">
        <v>0</v>
      </c>
      <c r="AB40" s="326">
        <v>0</v>
      </c>
      <c r="AC40" s="326">
        <v>0</v>
      </c>
      <c r="AD40" s="326">
        <v>0</v>
      </c>
      <c r="AE40" s="326">
        <v>0</v>
      </c>
      <c r="AF40" s="326">
        <v>0</v>
      </c>
      <c r="AG40" s="326">
        <v>0</v>
      </c>
      <c r="AH40" s="326">
        <v>0</v>
      </c>
      <c r="AI40" s="326">
        <v>0</v>
      </c>
      <c r="AJ40" s="326">
        <v>0</v>
      </c>
      <c r="AK40" s="326">
        <v>0</v>
      </c>
      <c r="AL40" s="326">
        <v>0</v>
      </c>
      <c r="AM40" s="326">
        <v>0</v>
      </c>
      <c r="AN40" s="326">
        <v>0</v>
      </c>
      <c r="AO40" s="326">
        <v>0</v>
      </c>
      <c r="AP40" s="326">
        <v>0</v>
      </c>
      <c r="AQ40" s="326">
        <v>0</v>
      </c>
      <c r="AR40" s="326">
        <v>0</v>
      </c>
      <c r="AS40" s="326">
        <v>0</v>
      </c>
      <c r="AT40" s="326">
        <v>0</v>
      </c>
      <c r="AU40" s="326">
        <v>0</v>
      </c>
      <c r="AV40" s="326">
        <v>0</v>
      </c>
      <c r="AW40" s="326">
        <v>0</v>
      </c>
      <c r="AX40" s="326">
        <v>0</v>
      </c>
      <c r="AY40" s="326">
        <v>0</v>
      </c>
      <c r="AZ40" s="326">
        <v>0</v>
      </c>
      <c r="BA40" s="326">
        <v>0</v>
      </c>
      <c r="BB40" s="326">
        <v>0</v>
      </c>
      <c r="BC40" s="326">
        <v>0</v>
      </c>
      <c r="BD40" s="326">
        <v>0</v>
      </c>
      <c r="BE40" s="326">
        <v>0</v>
      </c>
      <c r="BF40" s="326">
        <v>0</v>
      </c>
      <c r="BG40" s="326">
        <v>0</v>
      </c>
      <c r="BH40" s="326">
        <v>0</v>
      </c>
      <c r="BI40" s="326">
        <v>0</v>
      </c>
      <c r="BJ40" s="326">
        <v>0</v>
      </c>
      <c r="BK40" s="326">
        <v>0</v>
      </c>
      <c r="BL40" s="326">
        <v>0</v>
      </c>
      <c r="BM40" s="326">
        <v>0</v>
      </c>
      <c r="BN40" s="326">
        <v>0</v>
      </c>
      <c r="BO40" s="326">
        <v>0</v>
      </c>
      <c r="BP40" s="326">
        <v>0</v>
      </c>
      <c r="BQ40" s="326">
        <v>0</v>
      </c>
      <c r="BR40" s="326">
        <v>0</v>
      </c>
      <c r="BS40" s="326">
        <v>0</v>
      </c>
      <c r="BT40" s="326">
        <v>0</v>
      </c>
      <c r="BU40" s="326">
        <v>0</v>
      </c>
      <c r="BV40" s="326">
        <v>0</v>
      </c>
      <c r="BW40" s="326">
        <v>0</v>
      </c>
      <c r="BX40" s="326" t="s">
        <v>190</v>
      </c>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row>
    <row r="41" spans="1:108" s="71" customFormat="1" ht="48" customHeight="1" x14ac:dyDescent="0.25">
      <c r="A41" s="69"/>
      <c r="B41" s="394" t="s">
        <v>130</v>
      </c>
      <c r="C41" s="395" t="s">
        <v>131</v>
      </c>
      <c r="D41" s="441" t="s">
        <v>93</v>
      </c>
      <c r="E41" s="441" t="s">
        <v>190</v>
      </c>
      <c r="F41" s="442" t="s">
        <v>190</v>
      </c>
      <c r="G41" s="442" t="s">
        <v>190</v>
      </c>
      <c r="H41" s="442" t="s">
        <v>190</v>
      </c>
      <c r="I41" s="396">
        <f>I42+I53+I56+I66</f>
        <v>0</v>
      </c>
      <c r="J41" s="396">
        <f>J42+J53+J56+J66</f>
        <v>0</v>
      </c>
      <c r="K41" s="442" t="s">
        <v>190</v>
      </c>
      <c r="L41" s="442">
        <f>L42+L53+L56+L66</f>
        <v>5.6869999999999994</v>
      </c>
      <c r="M41" s="442">
        <f>M42+M53+M56+M66</f>
        <v>44.09</v>
      </c>
      <c r="N41" s="442" t="s">
        <v>190</v>
      </c>
      <c r="O41" s="442">
        <v>0</v>
      </c>
      <c r="P41" s="442">
        <f>P42+P53+P56+P66+P45</f>
        <v>1.4580000000000002</v>
      </c>
      <c r="Q41" s="396">
        <f t="shared" ref="Q41:AL41" si="31">Q42+Q53+Q56+Q66</f>
        <v>0</v>
      </c>
      <c r="R41" s="396">
        <f t="shared" si="31"/>
        <v>0</v>
      </c>
      <c r="S41" s="396">
        <f t="shared" si="31"/>
        <v>0</v>
      </c>
      <c r="T41" s="396">
        <f t="shared" si="31"/>
        <v>0</v>
      </c>
      <c r="U41" s="396">
        <f t="shared" si="31"/>
        <v>34.5</v>
      </c>
      <c r="V41" s="396">
        <f>V42+V53+V56+V66+V45</f>
        <v>50.9041</v>
      </c>
      <c r="W41" s="396">
        <f t="shared" si="31"/>
        <v>0</v>
      </c>
      <c r="X41" s="396">
        <f t="shared" si="31"/>
        <v>0</v>
      </c>
      <c r="Y41" s="396">
        <f t="shared" si="31"/>
        <v>49.445999999999998</v>
      </c>
      <c r="Z41" s="396">
        <f t="shared" si="31"/>
        <v>0</v>
      </c>
      <c r="AA41" s="396">
        <f t="shared" si="31"/>
        <v>0</v>
      </c>
      <c r="AB41" s="396">
        <f t="shared" si="31"/>
        <v>0</v>
      </c>
      <c r="AC41" s="396">
        <f t="shared" si="31"/>
        <v>2</v>
      </c>
      <c r="AD41" s="396">
        <f t="shared" si="31"/>
        <v>0</v>
      </c>
      <c r="AE41" s="396">
        <f>AE42+AE53+AE56+AE66+AE45</f>
        <v>1.456</v>
      </c>
      <c r="AF41" s="396">
        <f t="shared" si="31"/>
        <v>0</v>
      </c>
      <c r="AG41" s="396">
        <f t="shared" si="31"/>
        <v>0</v>
      </c>
      <c r="AH41" s="396">
        <f t="shared" si="31"/>
        <v>1.456</v>
      </c>
      <c r="AI41" s="396">
        <f t="shared" si="31"/>
        <v>0</v>
      </c>
      <c r="AJ41" s="396">
        <f>AJ42+AJ53+AJ56+AJ66+AJ45</f>
        <v>4.5</v>
      </c>
      <c r="AK41" s="396">
        <f t="shared" si="31"/>
        <v>0</v>
      </c>
      <c r="AL41" s="396">
        <f t="shared" si="31"/>
        <v>0</v>
      </c>
      <c r="AM41" s="396">
        <f>AM42+AM53+AM56+AM66+AM45</f>
        <v>4.5</v>
      </c>
      <c r="AN41" s="396">
        <f t="shared" ref="AN41:BW41" si="32">AN42+AN53+AN56+AN66+AN45</f>
        <v>0</v>
      </c>
      <c r="AO41" s="396">
        <f t="shared" si="32"/>
        <v>2.0001000000000002</v>
      </c>
      <c r="AP41" s="396">
        <f t="shared" si="32"/>
        <v>0</v>
      </c>
      <c r="AQ41" s="396">
        <f t="shared" si="32"/>
        <v>0</v>
      </c>
      <c r="AR41" s="396">
        <f t="shared" si="32"/>
        <v>2.0001000000000002</v>
      </c>
      <c r="AS41" s="396">
        <f t="shared" si="32"/>
        <v>0</v>
      </c>
      <c r="AT41" s="396">
        <f t="shared" si="32"/>
        <v>2.9409999999999998</v>
      </c>
      <c r="AU41" s="396">
        <f t="shared" si="32"/>
        <v>0</v>
      </c>
      <c r="AV41" s="396">
        <f t="shared" si="32"/>
        <v>0</v>
      </c>
      <c r="AW41" s="396">
        <f t="shared" si="32"/>
        <v>2.9409999999999998</v>
      </c>
      <c r="AX41" s="396">
        <f t="shared" si="32"/>
        <v>0</v>
      </c>
      <c r="AY41" s="396">
        <f t="shared" si="32"/>
        <v>15.956</v>
      </c>
      <c r="AZ41" s="396">
        <f t="shared" si="32"/>
        <v>0</v>
      </c>
      <c r="BA41" s="396">
        <f t="shared" si="32"/>
        <v>0</v>
      </c>
      <c r="BB41" s="396">
        <f t="shared" si="32"/>
        <v>15.956</v>
      </c>
      <c r="BC41" s="396">
        <f t="shared" si="32"/>
        <v>0</v>
      </c>
      <c r="BD41" s="396">
        <f t="shared" si="32"/>
        <v>8.7940000000000005</v>
      </c>
      <c r="BE41" s="396">
        <f t="shared" si="32"/>
        <v>0</v>
      </c>
      <c r="BF41" s="396">
        <f t="shared" si="32"/>
        <v>0</v>
      </c>
      <c r="BG41" s="396">
        <f t="shared" si="32"/>
        <v>8.7940000000000005</v>
      </c>
      <c r="BH41" s="396">
        <f t="shared" si="32"/>
        <v>0</v>
      </c>
      <c r="BI41" s="396">
        <f t="shared" si="32"/>
        <v>16.462</v>
      </c>
      <c r="BJ41" s="396">
        <f t="shared" si="32"/>
        <v>0</v>
      </c>
      <c r="BK41" s="396">
        <f t="shared" si="32"/>
        <v>0</v>
      </c>
      <c r="BL41" s="396">
        <f t="shared" si="32"/>
        <v>16.462</v>
      </c>
      <c r="BM41" s="396">
        <f t="shared" si="32"/>
        <v>0</v>
      </c>
      <c r="BN41" s="396">
        <f t="shared" si="32"/>
        <v>11.734999999999999</v>
      </c>
      <c r="BO41" s="396">
        <f t="shared" si="32"/>
        <v>0</v>
      </c>
      <c r="BP41" s="396">
        <f t="shared" si="32"/>
        <v>0</v>
      </c>
      <c r="BQ41" s="396">
        <f t="shared" si="32"/>
        <v>11.734999999999999</v>
      </c>
      <c r="BR41" s="396">
        <f t="shared" si="32"/>
        <v>0</v>
      </c>
      <c r="BS41" s="396">
        <f t="shared" si="32"/>
        <v>32.418000000000006</v>
      </c>
      <c r="BT41" s="396">
        <f t="shared" si="32"/>
        <v>0</v>
      </c>
      <c r="BU41" s="396">
        <f t="shared" si="32"/>
        <v>0</v>
      </c>
      <c r="BV41" s="396">
        <f t="shared" si="32"/>
        <v>32.418000000000006</v>
      </c>
      <c r="BW41" s="396">
        <f t="shared" si="32"/>
        <v>0</v>
      </c>
      <c r="BX41" s="396" t="s">
        <v>190</v>
      </c>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69"/>
      <c r="CX41" s="69"/>
      <c r="CY41" s="69"/>
      <c r="CZ41" s="69"/>
      <c r="DA41" s="69"/>
      <c r="DB41" s="69"/>
      <c r="DC41" s="69"/>
      <c r="DD41" s="69"/>
    </row>
    <row r="42" spans="1:108" s="32" customFormat="1" ht="48" customHeight="1" x14ac:dyDescent="0.25">
      <c r="B42" s="394" t="s">
        <v>132</v>
      </c>
      <c r="C42" s="395" t="s">
        <v>133</v>
      </c>
      <c r="D42" s="394" t="s">
        <v>93</v>
      </c>
      <c r="E42" s="397" t="s">
        <v>190</v>
      </c>
      <c r="F42" s="394" t="s">
        <v>190</v>
      </c>
      <c r="G42" s="394" t="s">
        <v>190</v>
      </c>
      <c r="H42" s="394" t="s">
        <v>190</v>
      </c>
      <c r="I42" s="396">
        <f>I43+I45</f>
        <v>0</v>
      </c>
      <c r="J42" s="396">
        <f>J43+J45</f>
        <v>0</v>
      </c>
      <c r="K42" s="394" t="s">
        <v>190</v>
      </c>
      <c r="L42" s="405">
        <f>L43+L45</f>
        <v>5.6869999999999994</v>
      </c>
      <c r="M42" s="394">
        <f>M43+M45</f>
        <v>44.09</v>
      </c>
      <c r="N42" s="394" t="s">
        <v>190</v>
      </c>
      <c r="O42" s="405">
        <f t="shared" ref="O42:BM42" si="33">O43</f>
        <v>0</v>
      </c>
      <c r="P42" s="394">
        <f t="shared" si="33"/>
        <v>0</v>
      </c>
      <c r="Q42" s="396">
        <f t="shared" si="33"/>
        <v>0</v>
      </c>
      <c r="R42" s="396">
        <f t="shared" si="33"/>
        <v>0</v>
      </c>
      <c r="S42" s="396">
        <f t="shared" si="33"/>
        <v>0</v>
      </c>
      <c r="T42" s="396">
        <f t="shared" si="33"/>
        <v>0</v>
      </c>
      <c r="U42" s="396">
        <f>U43</f>
        <v>0</v>
      </c>
      <c r="V42" s="396">
        <f>V43</f>
        <v>0</v>
      </c>
      <c r="W42" s="396">
        <f>W43+W45</f>
        <v>0</v>
      </c>
      <c r="X42" s="396">
        <f>X43+X45</f>
        <v>0</v>
      </c>
      <c r="Y42" s="396">
        <f>Y43+Y45</f>
        <v>49.445999999999998</v>
      </c>
      <c r="Z42" s="396">
        <f t="shared" si="33"/>
        <v>0</v>
      </c>
      <c r="AA42" s="396">
        <f t="shared" si="33"/>
        <v>0</v>
      </c>
      <c r="AB42" s="396">
        <f t="shared" si="33"/>
        <v>0</v>
      </c>
      <c r="AC42" s="396">
        <f>AC43+AC45</f>
        <v>2</v>
      </c>
      <c r="AD42" s="396">
        <f t="shared" si="33"/>
        <v>0</v>
      </c>
      <c r="AE42" s="396">
        <f>AE43</f>
        <v>0</v>
      </c>
      <c r="AF42" s="396">
        <f t="shared" si="33"/>
        <v>0</v>
      </c>
      <c r="AG42" s="396">
        <f t="shared" si="33"/>
        <v>0</v>
      </c>
      <c r="AH42" s="396">
        <f>AH43+AH45</f>
        <v>1.456</v>
      </c>
      <c r="AI42" s="396">
        <f t="shared" si="33"/>
        <v>0</v>
      </c>
      <c r="AJ42" s="396">
        <f t="shared" si="33"/>
        <v>0</v>
      </c>
      <c r="AK42" s="396">
        <f t="shared" si="33"/>
        <v>0</v>
      </c>
      <c r="AL42" s="396">
        <f t="shared" si="33"/>
        <v>0</v>
      </c>
      <c r="AM42" s="396">
        <f>AM43</f>
        <v>0</v>
      </c>
      <c r="AN42" s="396">
        <f t="shared" si="33"/>
        <v>0</v>
      </c>
      <c r="AO42" s="396">
        <f t="shared" si="33"/>
        <v>0</v>
      </c>
      <c r="AP42" s="396">
        <f t="shared" si="33"/>
        <v>0</v>
      </c>
      <c r="AQ42" s="396">
        <f t="shared" si="33"/>
        <v>0</v>
      </c>
      <c r="AR42" s="396">
        <f>AR43</f>
        <v>0</v>
      </c>
      <c r="AS42" s="396">
        <f t="shared" si="33"/>
        <v>0</v>
      </c>
      <c r="AT42" s="396">
        <f t="shared" si="33"/>
        <v>0</v>
      </c>
      <c r="AU42" s="396">
        <f t="shared" si="33"/>
        <v>0</v>
      </c>
      <c r="AV42" s="396">
        <f t="shared" si="33"/>
        <v>0</v>
      </c>
      <c r="AW42" s="396">
        <f>AW43</f>
        <v>0</v>
      </c>
      <c r="AX42" s="396">
        <f t="shared" si="33"/>
        <v>0</v>
      </c>
      <c r="AY42" s="396">
        <f t="shared" si="33"/>
        <v>0</v>
      </c>
      <c r="AZ42" s="396">
        <f t="shared" si="33"/>
        <v>0</v>
      </c>
      <c r="BA42" s="396">
        <f t="shared" si="33"/>
        <v>0</v>
      </c>
      <c r="BB42" s="396">
        <f>BB43</f>
        <v>0</v>
      </c>
      <c r="BC42" s="396">
        <f t="shared" si="33"/>
        <v>0</v>
      </c>
      <c r="BD42" s="396">
        <f t="shared" si="33"/>
        <v>0</v>
      </c>
      <c r="BE42" s="396">
        <f t="shared" si="33"/>
        <v>0</v>
      </c>
      <c r="BF42" s="396">
        <f t="shared" si="33"/>
        <v>0</v>
      </c>
      <c r="BG42" s="396">
        <f>BG43</f>
        <v>0</v>
      </c>
      <c r="BH42" s="396">
        <f t="shared" si="33"/>
        <v>0</v>
      </c>
      <c r="BI42" s="396">
        <f>BI43</f>
        <v>0</v>
      </c>
      <c r="BJ42" s="396">
        <f t="shared" si="33"/>
        <v>0</v>
      </c>
      <c r="BK42" s="396">
        <f t="shared" si="33"/>
        <v>0</v>
      </c>
      <c r="BL42" s="396">
        <f>BL43</f>
        <v>0</v>
      </c>
      <c r="BM42" s="396">
        <f t="shared" si="33"/>
        <v>0</v>
      </c>
      <c r="BN42" s="396">
        <f>BN43</f>
        <v>0</v>
      </c>
      <c r="BO42" s="396">
        <f t="shared" ref="BO42:BW42" si="34">BO43</f>
        <v>0</v>
      </c>
      <c r="BP42" s="396">
        <f t="shared" si="34"/>
        <v>0</v>
      </c>
      <c r="BQ42" s="396">
        <f>BQ43</f>
        <v>0</v>
      </c>
      <c r="BR42" s="396">
        <f t="shared" si="34"/>
        <v>0</v>
      </c>
      <c r="BS42" s="396">
        <f>BS43</f>
        <v>0</v>
      </c>
      <c r="BT42" s="396">
        <f t="shared" si="34"/>
        <v>0</v>
      </c>
      <c r="BU42" s="396">
        <f t="shared" si="34"/>
        <v>0</v>
      </c>
      <c r="BV42" s="396">
        <f>BV43</f>
        <v>0</v>
      </c>
      <c r="BW42" s="396">
        <f t="shared" si="34"/>
        <v>0</v>
      </c>
      <c r="BX42" s="396" t="s">
        <v>190</v>
      </c>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row>
    <row r="43" spans="1:108" s="32" customFormat="1" ht="42" customHeight="1" x14ac:dyDescent="0.25">
      <c r="B43" s="424" t="s">
        <v>134</v>
      </c>
      <c r="C43" s="425" t="s">
        <v>135</v>
      </c>
      <c r="D43" s="424" t="s">
        <v>93</v>
      </c>
      <c r="E43" s="421" t="s">
        <v>190</v>
      </c>
      <c r="F43" s="424" t="s">
        <v>190</v>
      </c>
      <c r="G43" s="424" t="s">
        <v>190</v>
      </c>
      <c r="H43" s="424" t="s">
        <v>190</v>
      </c>
      <c r="I43" s="426">
        <f>SUM(I44:I44)</f>
        <v>0</v>
      </c>
      <c r="J43" s="426">
        <f>SUM(J44:J44)</f>
        <v>0</v>
      </c>
      <c r="K43" s="426" t="s">
        <v>190</v>
      </c>
      <c r="L43" s="426">
        <f>SUM(L44:L44)</f>
        <v>0</v>
      </c>
      <c r="M43" s="426">
        <f>SUM(M44:M44)</f>
        <v>0</v>
      </c>
      <c r="N43" s="426" t="s">
        <v>190</v>
      </c>
      <c r="O43" s="426">
        <f t="shared" ref="O43:AT43" si="35">SUM(O44:O44)</f>
        <v>0</v>
      </c>
      <c r="P43" s="426">
        <f t="shared" si="35"/>
        <v>0</v>
      </c>
      <c r="Q43" s="426">
        <f t="shared" si="35"/>
        <v>0</v>
      </c>
      <c r="R43" s="426">
        <f t="shared" si="35"/>
        <v>0</v>
      </c>
      <c r="S43" s="426">
        <f t="shared" si="35"/>
        <v>0</v>
      </c>
      <c r="T43" s="426">
        <f t="shared" si="35"/>
        <v>0</v>
      </c>
      <c r="U43" s="426">
        <f t="shared" si="35"/>
        <v>0</v>
      </c>
      <c r="V43" s="426">
        <f t="shared" si="35"/>
        <v>0</v>
      </c>
      <c r="W43" s="426">
        <f t="shared" si="35"/>
        <v>0</v>
      </c>
      <c r="X43" s="426">
        <f t="shared" si="35"/>
        <v>0</v>
      </c>
      <c r="Y43" s="426">
        <f t="shared" si="35"/>
        <v>0</v>
      </c>
      <c r="Z43" s="426">
        <f t="shared" si="35"/>
        <v>0</v>
      </c>
      <c r="AA43" s="426">
        <f t="shared" si="35"/>
        <v>0</v>
      </c>
      <c r="AB43" s="426">
        <f t="shared" si="35"/>
        <v>0</v>
      </c>
      <c r="AC43" s="426">
        <f t="shared" si="35"/>
        <v>0</v>
      </c>
      <c r="AD43" s="426">
        <f t="shared" si="35"/>
        <v>0</v>
      </c>
      <c r="AE43" s="426">
        <f t="shared" si="35"/>
        <v>0</v>
      </c>
      <c r="AF43" s="426">
        <f t="shared" si="35"/>
        <v>0</v>
      </c>
      <c r="AG43" s="426">
        <f t="shared" si="35"/>
        <v>0</v>
      </c>
      <c r="AH43" s="426">
        <f t="shared" si="35"/>
        <v>0</v>
      </c>
      <c r="AI43" s="426">
        <f t="shared" si="35"/>
        <v>0</v>
      </c>
      <c r="AJ43" s="426">
        <f t="shared" si="35"/>
        <v>0</v>
      </c>
      <c r="AK43" s="426">
        <f t="shared" si="35"/>
        <v>0</v>
      </c>
      <c r="AL43" s="426">
        <f t="shared" si="35"/>
        <v>0</v>
      </c>
      <c r="AM43" s="426">
        <f t="shared" si="35"/>
        <v>0</v>
      </c>
      <c r="AN43" s="426">
        <f t="shared" si="35"/>
        <v>0</v>
      </c>
      <c r="AO43" s="426">
        <f t="shared" si="35"/>
        <v>0</v>
      </c>
      <c r="AP43" s="426">
        <f t="shared" si="35"/>
        <v>0</v>
      </c>
      <c r="AQ43" s="426">
        <f t="shared" si="35"/>
        <v>0</v>
      </c>
      <c r="AR43" s="426">
        <f t="shared" si="35"/>
        <v>0</v>
      </c>
      <c r="AS43" s="426">
        <f t="shared" si="35"/>
        <v>0</v>
      </c>
      <c r="AT43" s="426">
        <f t="shared" si="35"/>
        <v>0</v>
      </c>
      <c r="AU43" s="426">
        <f t="shared" ref="AU43:BW43" si="36">SUM(AU44:AU44)</f>
        <v>0</v>
      </c>
      <c r="AV43" s="426">
        <f t="shared" si="36"/>
        <v>0</v>
      </c>
      <c r="AW43" s="426">
        <f t="shared" si="36"/>
        <v>0</v>
      </c>
      <c r="AX43" s="426">
        <f t="shared" si="36"/>
        <v>0</v>
      </c>
      <c r="AY43" s="426">
        <f t="shared" si="36"/>
        <v>0</v>
      </c>
      <c r="AZ43" s="426">
        <f t="shared" si="36"/>
        <v>0</v>
      </c>
      <c r="BA43" s="426">
        <f t="shared" si="36"/>
        <v>0</v>
      </c>
      <c r="BB43" s="426">
        <f t="shared" si="36"/>
        <v>0</v>
      </c>
      <c r="BC43" s="426">
        <f t="shared" si="36"/>
        <v>0</v>
      </c>
      <c r="BD43" s="426">
        <f t="shared" si="36"/>
        <v>0</v>
      </c>
      <c r="BE43" s="426">
        <f t="shared" si="36"/>
        <v>0</v>
      </c>
      <c r="BF43" s="426">
        <f t="shared" si="36"/>
        <v>0</v>
      </c>
      <c r="BG43" s="426">
        <f t="shared" si="36"/>
        <v>0</v>
      </c>
      <c r="BH43" s="426">
        <f t="shared" si="36"/>
        <v>0</v>
      </c>
      <c r="BI43" s="426">
        <f t="shared" si="36"/>
        <v>0</v>
      </c>
      <c r="BJ43" s="426">
        <f t="shared" si="36"/>
        <v>0</v>
      </c>
      <c r="BK43" s="426">
        <f t="shared" si="36"/>
        <v>0</v>
      </c>
      <c r="BL43" s="426">
        <f t="shared" si="36"/>
        <v>0</v>
      </c>
      <c r="BM43" s="426">
        <f t="shared" si="36"/>
        <v>0</v>
      </c>
      <c r="BN43" s="426">
        <f t="shared" si="36"/>
        <v>0</v>
      </c>
      <c r="BO43" s="426">
        <f t="shared" si="36"/>
        <v>0</v>
      </c>
      <c r="BP43" s="426">
        <f t="shared" si="36"/>
        <v>0</v>
      </c>
      <c r="BQ43" s="426">
        <f t="shared" si="36"/>
        <v>0</v>
      </c>
      <c r="BR43" s="426">
        <f t="shared" si="36"/>
        <v>0</v>
      </c>
      <c r="BS43" s="426">
        <f t="shared" si="36"/>
        <v>0</v>
      </c>
      <c r="BT43" s="426">
        <f t="shared" si="36"/>
        <v>0</v>
      </c>
      <c r="BU43" s="426">
        <f t="shared" si="36"/>
        <v>0</v>
      </c>
      <c r="BV43" s="426">
        <f t="shared" si="36"/>
        <v>0</v>
      </c>
      <c r="BW43" s="426">
        <f t="shared" si="36"/>
        <v>0</v>
      </c>
      <c r="BX43" s="426" t="s">
        <v>190</v>
      </c>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row>
    <row r="44" spans="1:108" s="32" customFormat="1" hidden="1" x14ac:dyDescent="0.25">
      <c r="B44" s="76"/>
      <c r="C44" s="428"/>
      <c r="D44" s="76"/>
      <c r="E44" s="76"/>
      <c r="F44" s="412"/>
      <c r="G44" s="412"/>
      <c r="H44" s="412"/>
      <c r="I44" s="78">
        <v>0</v>
      </c>
      <c r="J44" s="78">
        <v>0</v>
      </c>
      <c r="K44" s="78" t="s">
        <v>190</v>
      </c>
      <c r="L44" s="78">
        <v>0</v>
      </c>
      <c r="M44" s="78">
        <v>0</v>
      </c>
      <c r="N44" s="78" t="s">
        <v>190</v>
      </c>
      <c r="O44" s="78">
        <v>0</v>
      </c>
      <c r="P44" s="78">
        <v>0</v>
      </c>
      <c r="Q44" s="78" t="s">
        <v>190</v>
      </c>
      <c r="R44" s="78" t="s">
        <v>190</v>
      </c>
      <c r="S44" s="78" t="s">
        <v>190</v>
      </c>
      <c r="T44" s="78" t="s">
        <v>190</v>
      </c>
      <c r="U44" s="77">
        <f>P44+W44</f>
        <v>0</v>
      </c>
      <c r="V44" s="77">
        <f>Y44+P44</f>
        <v>0</v>
      </c>
      <c r="W44" s="77">
        <f>Z44+AJ44+AT44+BD44</f>
        <v>0</v>
      </c>
      <c r="X44" s="77">
        <f>Z44+AJ44+AT44+BD44</f>
        <v>0</v>
      </c>
      <c r="Y44" s="77">
        <f>AE44+AO44+AY44+BI44</f>
        <v>0</v>
      </c>
      <c r="Z44" s="78">
        <f>SUM(AA44:AD44)</f>
        <v>0</v>
      </c>
      <c r="AA44" s="78">
        <v>0</v>
      </c>
      <c r="AB44" s="78">
        <v>0</v>
      </c>
      <c r="AC44" s="79">
        <v>0</v>
      </c>
      <c r="AD44" s="78">
        <v>0</v>
      </c>
      <c r="AE44" s="78">
        <f>SUM(AF44:AI44)</f>
        <v>0</v>
      </c>
      <c r="AF44" s="78">
        <v>0</v>
      </c>
      <c r="AG44" s="78">
        <v>0</v>
      </c>
      <c r="AH44" s="79">
        <v>0</v>
      </c>
      <c r="AI44" s="78">
        <v>0</v>
      </c>
      <c r="AJ44" s="77">
        <f t="shared" ref="AJ44:AJ50" si="37">SUM(AK44:AN44)</f>
        <v>0</v>
      </c>
      <c r="AK44" s="77">
        <v>0</v>
      </c>
      <c r="AL44" s="77">
        <v>0</v>
      </c>
      <c r="AM44" s="79"/>
      <c r="AN44" s="77">
        <v>0</v>
      </c>
      <c r="AO44" s="77">
        <f>SUM(AP44:AS44)</f>
        <v>0</v>
      </c>
      <c r="AP44" s="77">
        <v>0</v>
      </c>
      <c r="AQ44" s="77">
        <v>0</v>
      </c>
      <c r="AR44" s="79"/>
      <c r="AS44" s="77">
        <v>0</v>
      </c>
      <c r="AT44" s="78">
        <f t="shared" ref="AT44:AT50" si="38">SUM(AU44:AX44)</f>
        <v>0</v>
      </c>
      <c r="AU44" s="78">
        <v>0</v>
      </c>
      <c r="AV44" s="78">
        <v>0</v>
      </c>
      <c r="AW44" s="79">
        <v>0</v>
      </c>
      <c r="AX44" s="78">
        <v>0</v>
      </c>
      <c r="AY44" s="78">
        <f>SUM(AZ44:BC44)</f>
        <v>0</v>
      </c>
      <c r="AZ44" s="78">
        <v>0</v>
      </c>
      <c r="BA44" s="78">
        <v>0</v>
      </c>
      <c r="BB44" s="79">
        <v>0</v>
      </c>
      <c r="BC44" s="78">
        <v>0</v>
      </c>
      <c r="BD44" s="78">
        <f>SUM(BE44:BH44)</f>
        <v>0</v>
      </c>
      <c r="BE44" s="78">
        <v>0</v>
      </c>
      <c r="BF44" s="78">
        <v>0</v>
      </c>
      <c r="BG44" s="79">
        <v>0</v>
      </c>
      <c r="BH44" s="78">
        <v>0</v>
      </c>
      <c r="BI44" s="78">
        <f>SUM(BJ44:BM44)</f>
        <v>0</v>
      </c>
      <c r="BJ44" s="78">
        <v>0</v>
      </c>
      <c r="BK44" s="78">
        <v>0</v>
      </c>
      <c r="BL44" s="79">
        <f>BG44</f>
        <v>0</v>
      </c>
      <c r="BM44" s="78">
        <v>0</v>
      </c>
      <c r="BN44" s="78">
        <f>BD44+AT44+Z44+AJ44</f>
        <v>0</v>
      </c>
      <c r="BO44" s="78">
        <f>BE44+AU44+AA44+AK44</f>
        <v>0</v>
      </c>
      <c r="BP44" s="78">
        <f>BF44+AV44+AB44+AL44</f>
        <v>0</v>
      </c>
      <c r="BQ44" s="79">
        <f>BG44+AW44+AC44+AM44</f>
        <v>0</v>
      </c>
      <c r="BR44" s="78">
        <f t="shared" ref="BR44:BW44" si="39">BH44+AX44+AD44+AN44</f>
        <v>0</v>
      </c>
      <c r="BS44" s="78">
        <f t="shared" si="39"/>
        <v>0</v>
      </c>
      <c r="BT44" s="78">
        <f t="shared" si="39"/>
        <v>0</v>
      </c>
      <c r="BU44" s="78">
        <f t="shared" si="39"/>
        <v>0</v>
      </c>
      <c r="BV44" s="79">
        <f t="shared" si="39"/>
        <v>0</v>
      </c>
      <c r="BW44" s="78">
        <f t="shared" si="39"/>
        <v>0</v>
      </c>
      <c r="BX44" s="454" t="s">
        <v>190</v>
      </c>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row>
    <row r="45" spans="1:108" s="32" customFormat="1" ht="48" customHeight="1" x14ac:dyDescent="0.25">
      <c r="B45" s="429" t="s">
        <v>139</v>
      </c>
      <c r="C45" s="430" t="s">
        <v>140</v>
      </c>
      <c r="D45" s="429" t="s">
        <v>93</v>
      </c>
      <c r="E45" s="429" t="s">
        <v>190</v>
      </c>
      <c r="F45" s="429" t="s">
        <v>190</v>
      </c>
      <c r="G45" s="429" t="s">
        <v>190</v>
      </c>
      <c r="H45" s="429" t="s">
        <v>190</v>
      </c>
      <c r="I45" s="455">
        <v>0</v>
      </c>
      <c r="J45" s="455">
        <v>0</v>
      </c>
      <c r="K45" s="455" t="s">
        <v>190</v>
      </c>
      <c r="L45" s="455">
        <f>SUBTOTAL(9,L46:L52)</f>
        <v>5.6869999999999994</v>
      </c>
      <c r="M45" s="455">
        <f t="shared" ref="M45:BW45" si="40">SUBTOTAL(9,M46:M52)</f>
        <v>44.09</v>
      </c>
      <c r="N45" s="455" t="s">
        <v>190</v>
      </c>
      <c r="O45" s="455">
        <f t="shared" si="40"/>
        <v>0</v>
      </c>
      <c r="P45" s="455">
        <f t="shared" si="40"/>
        <v>1.4580000000000002</v>
      </c>
      <c r="Q45" s="455">
        <f t="shared" si="40"/>
        <v>0</v>
      </c>
      <c r="R45" s="455">
        <f t="shared" si="40"/>
        <v>0</v>
      </c>
      <c r="S45" s="455">
        <f t="shared" si="40"/>
        <v>0</v>
      </c>
      <c r="T45" s="455">
        <f t="shared" si="40"/>
        <v>0</v>
      </c>
      <c r="U45" s="455">
        <f t="shared" si="40"/>
        <v>17.548999999999999</v>
      </c>
      <c r="V45" s="455">
        <f>SUBTOTAL(9,V46:V52)</f>
        <v>50.903999999999996</v>
      </c>
      <c r="W45" s="455">
        <f t="shared" si="40"/>
        <v>0</v>
      </c>
      <c r="X45" s="455">
        <f t="shared" si="40"/>
        <v>0</v>
      </c>
      <c r="Y45" s="455">
        <f t="shared" si="40"/>
        <v>49.445999999999998</v>
      </c>
      <c r="Z45" s="455">
        <f t="shared" si="40"/>
        <v>2</v>
      </c>
      <c r="AA45" s="455">
        <f t="shared" si="40"/>
        <v>0</v>
      </c>
      <c r="AB45" s="455">
        <f t="shared" si="40"/>
        <v>0</v>
      </c>
      <c r="AC45" s="455">
        <f t="shared" si="40"/>
        <v>2</v>
      </c>
      <c r="AD45" s="455">
        <f t="shared" si="40"/>
        <v>0</v>
      </c>
      <c r="AE45" s="455">
        <f t="shared" si="40"/>
        <v>1.456</v>
      </c>
      <c r="AF45" s="455">
        <f t="shared" si="40"/>
        <v>0</v>
      </c>
      <c r="AG45" s="455">
        <f t="shared" si="40"/>
        <v>0</v>
      </c>
      <c r="AH45" s="455">
        <f t="shared" si="40"/>
        <v>1.456</v>
      </c>
      <c r="AI45" s="455">
        <f t="shared" si="40"/>
        <v>0</v>
      </c>
      <c r="AJ45" s="455">
        <f t="shared" si="40"/>
        <v>2</v>
      </c>
      <c r="AK45" s="455">
        <f t="shared" si="40"/>
        <v>0</v>
      </c>
      <c r="AL45" s="455">
        <f t="shared" si="40"/>
        <v>0</v>
      </c>
      <c r="AM45" s="455">
        <f t="shared" si="40"/>
        <v>2</v>
      </c>
      <c r="AN45" s="455">
        <f t="shared" si="40"/>
        <v>0</v>
      </c>
      <c r="AO45" s="455">
        <f t="shared" si="40"/>
        <v>2</v>
      </c>
      <c r="AP45" s="455">
        <f t="shared" si="40"/>
        <v>0</v>
      </c>
      <c r="AQ45" s="455">
        <f t="shared" si="40"/>
        <v>0</v>
      </c>
      <c r="AR45" s="455">
        <f t="shared" si="40"/>
        <v>2</v>
      </c>
      <c r="AS45" s="455">
        <f t="shared" si="40"/>
        <v>0</v>
      </c>
      <c r="AT45" s="455">
        <f t="shared" si="40"/>
        <v>2.9409999999999998</v>
      </c>
      <c r="AU45" s="455">
        <f t="shared" si="40"/>
        <v>0</v>
      </c>
      <c r="AV45" s="455">
        <f t="shared" si="40"/>
        <v>0</v>
      </c>
      <c r="AW45" s="455">
        <f t="shared" si="40"/>
        <v>2.9409999999999998</v>
      </c>
      <c r="AX45" s="455">
        <f t="shared" si="40"/>
        <v>0</v>
      </c>
      <c r="AY45" s="455">
        <f t="shared" si="40"/>
        <v>15.956</v>
      </c>
      <c r="AZ45" s="455">
        <f t="shared" si="40"/>
        <v>0</v>
      </c>
      <c r="BA45" s="455">
        <f t="shared" si="40"/>
        <v>0</v>
      </c>
      <c r="BB45" s="455">
        <f t="shared" si="40"/>
        <v>15.956</v>
      </c>
      <c r="BC45" s="455">
        <f t="shared" si="40"/>
        <v>0</v>
      </c>
      <c r="BD45" s="455">
        <f t="shared" si="40"/>
        <v>8.7940000000000005</v>
      </c>
      <c r="BE45" s="455">
        <f t="shared" si="40"/>
        <v>0</v>
      </c>
      <c r="BF45" s="455">
        <f t="shared" si="40"/>
        <v>0</v>
      </c>
      <c r="BG45" s="455">
        <f t="shared" si="40"/>
        <v>8.7940000000000005</v>
      </c>
      <c r="BH45" s="455">
        <f t="shared" si="40"/>
        <v>0</v>
      </c>
      <c r="BI45" s="455">
        <f t="shared" si="40"/>
        <v>16.462</v>
      </c>
      <c r="BJ45" s="455">
        <f t="shared" si="40"/>
        <v>0</v>
      </c>
      <c r="BK45" s="455">
        <f t="shared" si="40"/>
        <v>0</v>
      </c>
      <c r="BL45" s="455">
        <f t="shared" si="40"/>
        <v>16.462</v>
      </c>
      <c r="BM45" s="455">
        <f t="shared" si="40"/>
        <v>0</v>
      </c>
      <c r="BN45" s="455">
        <f t="shared" si="40"/>
        <v>11.734999999999999</v>
      </c>
      <c r="BO45" s="455">
        <f t="shared" si="40"/>
        <v>0</v>
      </c>
      <c r="BP45" s="455">
        <f t="shared" si="40"/>
        <v>0</v>
      </c>
      <c r="BQ45" s="455">
        <f t="shared" si="40"/>
        <v>11.734999999999999</v>
      </c>
      <c r="BR45" s="455">
        <f t="shared" si="40"/>
        <v>0</v>
      </c>
      <c r="BS45" s="455">
        <f t="shared" si="40"/>
        <v>32.418000000000006</v>
      </c>
      <c r="BT45" s="455">
        <f t="shared" si="40"/>
        <v>0</v>
      </c>
      <c r="BU45" s="455">
        <f t="shared" si="40"/>
        <v>0</v>
      </c>
      <c r="BV45" s="455">
        <f t="shared" si="40"/>
        <v>32.418000000000006</v>
      </c>
      <c r="BW45" s="455">
        <f t="shared" si="40"/>
        <v>0</v>
      </c>
      <c r="BX45" s="396" t="s">
        <v>190</v>
      </c>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row>
    <row r="46" spans="1:108" ht="33" customHeight="1" outlineLevel="1" x14ac:dyDescent="0.25">
      <c r="B46" s="76" t="s">
        <v>139</v>
      </c>
      <c r="C46" s="399" t="s">
        <v>814</v>
      </c>
      <c r="D46" s="76" t="s">
        <v>738</v>
      </c>
      <c r="E46" s="76" t="s">
        <v>285</v>
      </c>
      <c r="F46" s="76" t="s">
        <v>286</v>
      </c>
      <c r="G46" s="76" t="s">
        <v>324</v>
      </c>
      <c r="H46" s="76" t="s">
        <v>324</v>
      </c>
      <c r="I46" s="77">
        <v>0</v>
      </c>
      <c r="J46" s="77">
        <v>0</v>
      </c>
      <c r="K46" s="77">
        <v>0</v>
      </c>
      <c r="L46" s="77">
        <v>1.8959999999999999</v>
      </c>
      <c r="M46" s="77">
        <v>14.638999999999999</v>
      </c>
      <c r="N46" s="960">
        <v>44166</v>
      </c>
      <c r="O46" s="77">
        <v>0</v>
      </c>
      <c r="P46" s="77">
        <v>0.46800000000000003</v>
      </c>
      <c r="Q46" s="77">
        <v>0</v>
      </c>
      <c r="R46" s="77">
        <v>0</v>
      </c>
      <c r="S46" s="77">
        <v>0</v>
      </c>
      <c r="T46" s="77">
        <v>0</v>
      </c>
      <c r="U46" s="77">
        <v>1.9810000000000001</v>
      </c>
      <c r="V46" s="77">
        <f>M46</f>
        <v>14.638999999999999</v>
      </c>
      <c r="W46" s="77"/>
      <c r="X46" s="77"/>
      <c r="Y46" s="77">
        <f>V46-P46</f>
        <v>14.170999999999999</v>
      </c>
      <c r="Z46" s="77">
        <f>SUM(AA46:AD46)</f>
        <v>0.4</v>
      </c>
      <c r="AA46" s="77">
        <v>0</v>
      </c>
      <c r="AB46" s="77">
        <v>0</v>
      </c>
      <c r="AC46" s="77">
        <v>0.4</v>
      </c>
      <c r="AD46" s="77">
        <v>0</v>
      </c>
      <c r="AE46" s="77">
        <f>SUM(AF46:AI46)</f>
        <v>0.46700000000000003</v>
      </c>
      <c r="AF46" s="77">
        <v>0</v>
      </c>
      <c r="AG46" s="77">
        <v>0</v>
      </c>
      <c r="AH46" s="77">
        <v>0.46700000000000003</v>
      </c>
      <c r="AI46" s="77">
        <v>0</v>
      </c>
      <c r="AJ46" s="77">
        <f t="shared" si="37"/>
        <v>0.4</v>
      </c>
      <c r="AK46" s="77">
        <v>0</v>
      </c>
      <c r="AL46" s="77">
        <v>0</v>
      </c>
      <c r="AM46" s="77">
        <v>0.4</v>
      </c>
      <c r="AN46" s="77">
        <v>0</v>
      </c>
      <c r="AO46" s="77">
        <f t="shared" ref="AO46:AO50" si="41">SUM(AP46:AS46)</f>
        <v>0.4</v>
      </c>
      <c r="AP46" s="77">
        <v>0</v>
      </c>
      <c r="AQ46" s="77">
        <v>0</v>
      </c>
      <c r="AR46" s="77">
        <v>0.4</v>
      </c>
      <c r="AS46" s="77">
        <v>0</v>
      </c>
      <c r="AT46" s="77">
        <f t="shared" si="38"/>
        <v>1.9810000000000001</v>
      </c>
      <c r="AU46" s="77">
        <v>0</v>
      </c>
      <c r="AV46" s="77">
        <v>0</v>
      </c>
      <c r="AW46" s="77">
        <v>1.9810000000000001</v>
      </c>
      <c r="AX46" s="77">
        <v>0</v>
      </c>
      <c r="AY46" s="77">
        <f t="shared" ref="AY46" si="42">SUM(AZ46:BC46)</f>
        <v>14.170999999999999</v>
      </c>
      <c r="AZ46" s="77"/>
      <c r="BA46" s="77"/>
      <c r="BB46" s="77">
        <f>Y46</f>
        <v>14.170999999999999</v>
      </c>
      <c r="BC46" s="385"/>
      <c r="BD46" s="385">
        <f>SUM(BE46:BH46)</f>
        <v>0</v>
      </c>
      <c r="BE46" s="77">
        <v>0</v>
      </c>
      <c r="BF46" s="77">
        <v>0</v>
      </c>
      <c r="BG46" s="77">
        <v>0</v>
      </c>
      <c r="BH46" s="77">
        <v>0</v>
      </c>
      <c r="BI46" s="385"/>
      <c r="BJ46" s="385"/>
      <c r="BK46" s="385"/>
      <c r="BL46" s="77"/>
      <c r="BM46" s="385"/>
      <c r="BN46" s="77">
        <f>SUM(BO46:BR46)</f>
        <v>1.9810000000000001</v>
      </c>
      <c r="BO46" s="77">
        <v>0</v>
      </c>
      <c r="BP46" s="77">
        <v>0</v>
      </c>
      <c r="BQ46" s="77">
        <f>BG46+AW46</f>
        <v>1.9810000000000001</v>
      </c>
      <c r="BR46" s="77">
        <f>BH46+AX46</f>
        <v>0</v>
      </c>
      <c r="BS46" s="77">
        <f>SUM(BT46:BW46)</f>
        <v>14.170999999999999</v>
      </c>
      <c r="BT46" s="77">
        <v>0</v>
      </c>
      <c r="BU46" s="77">
        <v>0</v>
      </c>
      <c r="BV46" s="77">
        <f>BL46+BB46</f>
        <v>14.170999999999999</v>
      </c>
      <c r="BW46" s="77">
        <f>BM46+BC46</f>
        <v>0</v>
      </c>
      <c r="BX46" s="77" t="s">
        <v>1768</v>
      </c>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37"/>
      <c r="CX46" s="37"/>
      <c r="CY46" s="37"/>
      <c r="CZ46" s="37"/>
      <c r="DA46" s="37"/>
      <c r="DB46" s="37"/>
      <c r="DC46" s="37"/>
      <c r="DD46" s="37"/>
    </row>
    <row r="47" spans="1:108" ht="33" customHeight="1" outlineLevel="1" x14ac:dyDescent="0.25">
      <c r="B47" s="388" t="s">
        <v>139</v>
      </c>
      <c r="C47" s="649" t="s">
        <v>815</v>
      </c>
      <c r="D47" s="686" t="s">
        <v>826</v>
      </c>
      <c r="E47" s="76" t="s">
        <v>285</v>
      </c>
      <c r="F47" s="76" t="s">
        <v>286</v>
      </c>
      <c r="G47" s="76" t="s">
        <v>325</v>
      </c>
      <c r="H47" s="76" t="s">
        <v>325</v>
      </c>
      <c r="I47" s="77">
        <v>0</v>
      </c>
      <c r="J47" s="77">
        <v>0</v>
      </c>
      <c r="K47" s="77">
        <v>0</v>
      </c>
      <c r="L47" s="77">
        <v>1.3660000000000001</v>
      </c>
      <c r="M47" s="77">
        <v>11.441000000000001</v>
      </c>
      <c r="N47" s="960">
        <v>43953</v>
      </c>
      <c r="O47" s="77">
        <v>0</v>
      </c>
      <c r="P47" s="77">
        <v>0</v>
      </c>
      <c r="Q47" s="77">
        <v>0</v>
      </c>
      <c r="R47" s="77">
        <v>0</v>
      </c>
      <c r="S47" s="77">
        <v>0</v>
      </c>
      <c r="T47" s="77">
        <v>0</v>
      </c>
      <c r="U47" s="77">
        <v>1.98</v>
      </c>
      <c r="V47" s="77">
        <f t="shared" ref="V47:V50" si="43">M47</f>
        <v>11.441000000000001</v>
      </c>
      <c r="W47" s="77"/>
      <c r="X47" s="77"/>
      <c r="Y47" s="77">
        <f t="shared" ref="Y47:Y52" si="44">V47-P47</f>
        <v>11.441000000000001</v>
      </c>
      <c r="Z47" s="77">
        <f t="shared" ref="Z47:Z50" si="45">SUM(AA47:AD47)</f>
        <v>0.4</v>
      </c>
      <c r="AA47" s="77">
        <v>0</v>
      </c>
      <c r="AB47" s="77">
        <v>0</v>
      </c>
      <c r="AC47" s="77">
        <v>0.4</v>
      </c>
      <c r="AD47" s="77">
        <v>0</v>
      </c>
      <c r="AE47" s="77">
        <f t="shared" ref="AE47:AE50" si="46">SUM(AF47:AI47)</f>
        <v>0</v>
      </c>
      <c r="AF47" s="77">
        <v>0</v>
      </c>
      <c r="AG47" s="77">
        <v>0</v>
      </c>
      <c r="AH47" s="77">
        <v>0</v>
      </c>
      <c r="AI47" s="77">
        <v>0</v>
      </c>
      <c r="AJ47" s="77">
        <f t="shared" si="37"/>
        <v>0.4</v>
      </c>
      <c r="AK47" s="77">
        <v>0</v>
      </c>
      <c r="AL47" s="77">
        <v>0</v>
      </c>
      <c r="AM47" s="77">
        <v>0.4</v>
      </c>
      <c r="AN47" s="77">
        <v>0</v>
      </c>
      <c r="AO47" s="77">
        <f t="shared" si="41"/>
        <v>0.4</v>
      </c>
      <c r="AP47" s="77">
        <v>0</v>
      </c>
      <c r="AQ47" s="77">
        <v>0</v>
      </c>
      <c r="AR47" s="77">
        <v>0.4</v>
      </c>
      <c r="AS47" s="77">
        <v>0</v>
      </c>
      <c r="AT47" s="385">
        <f t="shared" si="38"/>
        <v>0</v>
      </c>
      <c r="AU47" s="77">
        <v>0</v>
      </c>
      <c r="AV47" s="77">
        <v>0</v>
      </c>
      <c r="AW47" s="77">
        <v>0</v>
      </c>
      <c r="AX47" s="77">
        <v>0</v>
      </c>
      <c r="AY47" s="77"/>
      <c r="AZ47" s="77"/>
      <c r="BA47" s="77"/>
      <c r="BB47" s="77"/>
      <c r="BC47" s="385"/>
      <c r="BD47" s="77">
        <f>SUM(BE47:BH47)</f>
        <v>1.98</v>
      </c>
      <c r="BE47" s="77">
        <v>0</v>
      </c>
      <c r="BF47" s="77">
        <v>0</v>
      </c>
      <c r="BG47" s="77">
        <v>1.98</v>
      </c>
      <c r="BH47" s="77">
        <v>0</v>
      </c>
      <c r="BI47" s="77">
        <f>SUM(BJ47:BM47)</f>
        <v>11.441000000000001</v>
      </c>
      <c r="BJ47" s="385"/>
      <c r="BK47" s="385"/>
      <c r="BL47" s="77">
        <f>Y47</f>
        <v>11.441000000000001</v>
      </c>
      <c r="BM47" s="77"/>
      <c r="BN47" s="77">
        <f t="shared" ref="BN47:BN52" si="47">SUM(BO47:BR47)</f>
        <v>1.98</v>
      </c>
      <c r="BO47" s="77">
        <v>0</v>
      </c>
      <c r="BP47" s="77">
        <v>0</v>
      </c>
      <c r="BQ47" s="77">
        <f t="shared" ref="BQ47:BQ52" si="48">BG47+AW47</f>
        <v>1.98</v>
      </c>
      <c r="BR47" s="77">
        <f t="shared" ref="BR47:BR52" si="49">BH47+AX47</f>
        <v>0</v>
      </c>
      <c r="BS47" s="77">
        <f t="shared" ref="BS47:BS52" si="50">SUM(BT47:BW47)</f>
        <v>11.441000000000001</v>
      </c>
      <c r="BT47" s="77">
        <v>0</v>
      </c>
      <c r="BU47" s="77">
        <v>0</v>
      </c>
      <c r="BV47" s="77">
        <f t="shared" ref="BV47:BV52" si="51">BL47+BB47</f>
        <v>11.441000000000001</v>
      </c>
      <c r="BW47" s="77">
        <f t="shared" ref="BW47:BW52" si="52">BM47+BC47</f>
        <v>0</v>
      </c>
      <c r="BX47" s="77" t="s">
        <v>1768</v>
      </c>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37"/>
      <c r="CX47" s="37"/>
      <c r="CY47" s="37"/>
      <c r="CZ47" s="37"/>
      <c r="DA47" s="37"/>
      <c r="DB47" s="37"/>
      <c r="DC47" s="37"/>
      <c r="DD47" s="37"/>
    </row>
    <row r="48" spans="1:108" ht="33" customHeight="1" outlineLevel="1" x14ac:dyDescent="0.25">
      <c r="B48" s="388" t="s">
        <v>139</v>
      </c>
      <c r="C48" s="649" t="s">
        <v>816</v>
      </c>
      <c r="D48" s="686" t="s">
        <v>751</v>
      </c>
      <c r="E48" s="76" t="s">
        <v>285</v>
      </c>
      <c r="F48" s="76" t="s">
        <v>286</v>
      </c>
      <c r="G48" s="76" t="s">
        <v>325</v>
      </c>
      <c r="H48" s="76" t="s">
        <v>325</v>
      </c>
      <c r="I48" s="77">
        <v>0</v>
      </c>
      <c r="J48" s="77">
        <v>0</v>
      </c>
      <c r="K48" s="77">
        <v>0</v>
      </c>
      <c r="L48" s="77">
        <v>1.411</v>
      </c>
      <c r="M48" s="77">
        <v>11.214</v>
      </c>
      <c r="N48" s="960">
        <v>44168</v>
      </c>
      <c r="O48" s="77">
        <v>0</v>
      </c>
      <c r="P48" s="77">
        <v>0</v>
      </c>
      <c r="Q48" s="77">
        <v>0</v>
      </c>
      <c r="R48" s="77">
        <v>0</v>
      </c>
      <c r="S48" s="77">
        <v>0</v>
      </c>
      <c r="T48" s="77">
        <v>0</v>
      </c>
      <c r="U48" s="77">
        <v>2.907</v>
      </c>
      <c r="V48" s="77">
        <f t="shared" si="43"/>
        <v>11.214</v>
      </c>
      <c r="W48" s="77"/>
      <c r="X48" s="77"/>
      <c r="Y48" s="77">
        <f t="shared" si="44"/>
        <v>11.214</v>
      </c>
      <c r="Z48" s="77">
        <f t="shared" si="45"/>
        <v>0.4</v>
      </c>
      <c r="AA48" s="77">
        <v>0</v>
      </c>
      <c r="AB48" s="77">
        <v>0</v>
      </c>
      <c r="AC48" s="77">
        <v>0.4</v>
      </c>
      <c r="AD48" s="77">
        <v>0</v>
      </c>
      <c r="AE48" s="77">
        <f t="shared" si="46"/>
        <v>0</v>
      </c>
      <c r="AF48" s="77">
        <v>0</v>
      </c>
      <c r="AG48" s="77">
        <v>0</v>
      </c>
      <c r="AH48" s="77">
        <v>0</v>
      </c>
      <c r="AI48" s="77">
        <v>0</v>
      </c>
      <c r="AJ48" s="77">
        <f t="shared" si="37"/>
        <v>0.4</v>
      </c>
      <c r="AK48" s="77">
        <v>0</v>
      </c>
      <c r="AL48" s="77">
        <v>0</v>
      </c>
      <c r="AM48" s="77">
        <v>0.4</v>
      </c>
      <c r="AN48" s="77">
        <v>0</v>
      </c>
      <c r="AO48" s="77">
        <f t="shared" si="41"/>
        <v>0.4</v>
      </c>
      <c r="AP48" s="77">
        <v>0</v>
      </c>
      <c r="AQ48" s="77">
        <v>0</v>
      </c>
      <c r="AR48" s="77">
        <v>0.4</v>
      </c>
      <c r="AS48" s="77">
        <v>0</v>
      </c>
      <c r="AT48" s="385">
        <f t="shared" si="38"/>
        <v>0</v>
      </c>
      <c r="AU48" s="77">
        <v>0</v>
      </c>
      <c r="AV48" s="77">
        <v>0</v>
      </c>
      <c r="AW48" s="77">
        <v>0</v>
      </c>
      <c r="AX48" s="77">
        <v>0</v>
      </c>
      <c r="AY48" s="77"/>
      <c r="AZ48" s="77"/>
      <c r="BA48" s="77"/>
      <c r="BB48" s="77"/>
      <c r="BC48" s="385"/>
      <c r="BD48" s="77">
        <f>SUM(BE48:BH48)</f>
        <v>2.907</v>
      </c>
      <c r="BE48" s="77">
        <v>0</v>
      </c>
      <c r="BF48" s="77">
        <v>0</v>
      </c>
      <c r="BG48" s="77">
        <v>2.907</v>
      </c>
      <c r="BH48" s="77">
        <v>0</v>
      </c>
      <c r="BI48" s="77">
        <f t="shared" ref="BI48:BI49" si="53">SUM(BJ48:BM48)</f>
        <v>0</v>
      </c>
      <c r="BJ48" s="385"/>
      <c r="BK48" s="385"/>
      <c r="BL48" s="77">
        <v>0</v>
      </c>
      <c r="BM48" s="77"/>
      <c r="BN48" s="77">
        <f t="shared" si="47"/>
        <v>2.907</v>
      </c>
      <c r="BO48" s="77">
        <v>0</v>
      </c>
      <c r="BP48" s="77">
        <v>0</v>
      </c>
      <c r="BQ48" s="77">
        <f t="shared" si="48"/>
        <v>2.907</v>
      </c>
      <c r="BR48" s="77">
        <f t="shared" si="49"/>
        <v>0</v>
      </c>
      <c r="BS48" s="77">
        <f t="shared" si="50"/>
        <v>0</v>
      </c>
      <c r="BT48" s="77">
        <v>0</v>
      </c>
      <c r="BU48" s="77">
        <v>0</v>
      </c>
      <c r="BV48" s="77">
        <f t="shared" si="51"/>
        <v>0</v>
      </c>
      <c r="BW48" s="77">
        <f t="shared" si="52"/>
        <v>0</v>
      </c>
      <c r="BX48" s="77" t="s">
        <v>1768</v>
      </c>
      <c r="BY48" s="94"/>
      <c r="BZ48" s="94"/>
      <c r="CA48" s="94"/>
      <c r="CB48" s="94"/>
      <c r="CC48" s="94"/>
      <c r="CD48" s="94"/>
      <c r="CE48" s="94"/>
      <c r="CF48" s="94"/>
      <c r="CG48" s="94"/>
      <c r="CH48" s="94"/>
      <c r="CI48" s="94"/>
      <c r="CJ48" s="94"/>
      <c r="CK48" s="94"/>
      <c r="CL48" s="94"/>
      <c r="CM48" s="94"/>
      <c r="CN48" s="94"/>
      <c r="CO48" s="94"/>
      <c r="CP48" s="94"/>
      <c r="CQ48" s="94"/>
      <c r="CR48" s="94"/>
      <c r="CS48" s="94"/>
      <c r="CT48" s="94"/>
      <c r="CU48" s="94"/>
      <c r="CV48" s="94"/>
      <c r="CW48" s="37"/>
      <c r="CX48" s="37"/>
      <c r="CY48" s="37"/>
      <c r="CZ48" s="37"/>
      <c r="DA48" s="37"/>
      <c r="DB48" s="37"/>
      <c r="DC48" s="37"/>
      <c r="DD48" s="37"/>
    </row>
    <row r="49" spans="2:108" ht="33" customHeight="1" outlineLevel="1" x14ac:dyDescent="0.25">
      <c r="B49" s="388" t="s">
        <v>139</v>
      </c>
      <c r="C49" s="649" t="s">
        <v>817</v>
      </c>
      <c r="D49" s="686" t="s">
        <v>827</v>
      </c>
      <c r="E49" s="388" t="s">
        <v>285</v>
      </c>
      <c r="F49" s="76" t="s">
        <v>286</v>
      </c>
      <c r="G49" s="76" t="s">
        <v>325</v>
      </c>
      <c r="H49" s="76" t="s">
        <v>325</v>
      </c>
      <c r="I49" s="77">
        <v>0</v>
      </c>
      <c r="J49" s="77">
        <v>0</v>
      </c>
      <c r="K49" s="77">
        <v>0</v>
      </c>
      <c r="L49" s="77">
        <v>0.66700000000000004</v>
      </c>
      <c r="M49" s="77">
        <v>4.4710000000000001</v>
      </c>
      <c r="N49" s="960">
        <v>44169</v>
      </c>
      <c r="O49" s="77">
        <v>0</v>
      </c>
      <c r="P49" s="77">
        <v>0.45</v>
      </c>
      <c r="Q49" s="77">
        <v>0</v>
      </c>
      <c r="R49" s="77">
        <v>0</v>
      </c>
      <c r="S49" s="77">
        <v>0</v>
      </c>
      <c r="T49" s="77">
        <v>0</v>
      </c>
      <c r="U49" s="77">
        <v>2.907</v>
      </c>
      <c r="V49" s="77">
        <f t="shared" si="43"/>
        <v>4.4710000000000001</v>
      </c>
      <c r="W49" s="77"/>
      <c r="X49" s="77"/>
      <c r="Y49" s="77">
        <f t="shared" si="44"/>
        <v>4.0209999999999999</v>
      </c>
      <c r="Z49" s="77">
        <f t="shared" si="45"/>
        <v>0.4</v>
      </c>
      <c r="AA49" s="77">
        <v>0</v>
      </c>
      <c r="AB49" s="77">
        <v>0</v>
      </c>
      <c r="AC49" s="77">
        <v>0.4</v>
      </c>
      <c r="AD49" s="77">
        <v>0</v>
      </c>
      <c r="AE49" s="77">
        <f t="shared" si="46"/>
        <v>0.45</v>
      </c>
      <c r="AF49" s="77">
        <v>0</v>
      </c>
      <c r="AG49" s="77">
        <v>0</v>
      </c>
      <c r="AH49" s="77">
        <v>0.45</v>
      </c>
      <c r="AI49" s="77">
        <v>0</v>
      </c>
      <c r="AJ49" s="77">
        <f t="shared" si="37"/>
        <v>0.4</v>
      </c>
      <c r="AK49" s="77">
        <v>0</v>
      </c>
      <c r="AL49" s="77">
        <v>0</v>
      </c>
      <c r="AM49" s="77">
        <v>0.4</v>
      </c>
      <c r="AN49" s="77">
        <v>0</v>
      </c>
      <c r="AO49" s="77">
        <f t="shared" si="41"/>
        <v>0.4</v>
      </c>
      <c r="AP49" s="77">
        <v>0</v>
      </c>
      <c r="AQ49" s="77">
        <v>0</v>
      </c>
      <c r="AR49" s="77">
        <v>0.4</v>
      </c>
      <c r="AS49" s="77">
        <v>0</v>
      </c>
      <c r="AT49" s="385">
        <f t="shared" si="38"/>
        <v>0</v>
      </c>
      <c r="AU49" s="77">
        <v>0</v>
      </c>
      <c r="AV49" s="77">
        <v>0</v>
      </c>
      <c r="AW49" s="77">
        <v>0</v>
      </c>
      <c r="AX49" s="77">
        <v>0</v>
      </c>
      <c r="AY49" s="77"/>
      <c r="AZ49" s="77"/>
      <c r="BA49" s="77"/>
      <c r="BB49" s="77"/>
      <c r="BC49" s="385"/>
      <c r="BD49" s="77">
        <f t="shared" ref="BD49:BD52" si="54">SUM(BE49:BH49)</f>
        <v>2.907</v>
      </c>
      <c r="BE49" s="77">
        <v>0</v>
      </c>
      <c r="BF49" s="77">
        <v>0</v>
      </c>
      <c r="BG49" s="77">
        <v>2.907</v>
      </c>
      <c r="BH49" s="77">
        <v>0</v>
      </c>
      <c r="BI49" s="77">
        <f t="shared" si="53"/>
        <v>4.0209999999999999</v>
      </c>
      <c r="BJ49" s="385"/>
      <c r="BK49" s="385"/>
      <c r="BL49" s="77">
        <f t="shared" ref="BL49" si="55">Y49</f>
        <v>4.0209999999999999</v>
      </c>
      <c r="BM49" s="385"/>
      <c r="BN49" s="77">
        <f t="shared" si="47"/>
        <v>2.907</v>
      </c>
      <c r="BO49" s="77">
        <v>0</v>
      </c>
      <c r="BP49" s="77">
        <v>0</v>
      </c>
      <c r="BQ49" s="77">
        <f t="shared" si="48"/>
        <v>2.907</v>
      </c>
      <c r="BR49" s="77">
        <f t="shared" si="49"/>
        <v>0</v>
      </c>
      <c r="BS49" s="77">
        <f t="shared" si="50"/>
        <v>4.0209999999999999</v>
      </c>
      <c r="BT49" s="77">
        <v>0</v>
      </c>
      <c r="BU49" s="77">
        <v>0</v>
      </c>
      <c r="BV49" s="77">
        <f t="shared" si="51"/>
        <v>4.0209999999999999</v>
      </c>
      <c r="BW49" s="77">
        <f t="shared" si="52"/>
        <v>0</v>
      </c>
      <c r="BX49" s="77" t="s">
        <v>1768</v>
      </c>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37"/>
      <c r="CX49" s="37"/>
      <c r="CY49" s="37"/>
      <c r="CZ49" s="37"/>
      <c r="DA49" s="37"/>
      <c r="DB49" s="37"/>
      <c r="DC49" s="37"/>
      <c r="DD49" s="37"/>
    </row>
    <row r="50" spans="2:108" ht="33" customHeight="1" outlineLevel="1" x14ac:dyDescent="0.25">
      <c r="B50" s="388" t="s">
        <v>139</v>
      </c>
      <c r="C50" s="649" t="s">
        <v>818</v>
      </c>
      <c r="D50" s="686" t="s">
        <v>784</v>
      </c>
      <c r="E50" s="388" t="s">
        <v>285</v>
      </c>
      <c r="F50" s="76" t="s">
        <v>286</v>
      </c>
      <c r="G50" s="76" t="s">
        <v>324</v>
      </c>
      <c r="H50" s="76" t="s">
        <v>324</v>
      </c>
      <c r="I50" s="77">
        <v>0</v>
      </c>
      <c r="J50" s="77">
        <v>0</v>
      </c>
      <c r="K50" s="77">
        <v>0</v>
      </c>
      <c r="L50" s="77">
        <v>0.34699999999999998</v>
      </c>
      <c r="M50" s="77">
        <v>2.3250000000000002</v>
      </c>
      <c r="N50" s="960">
        <v>44170</v>
      </c>
      <c r="O50" s="77">
        <v>0</v>
      </c>
      <c r="P50" s="77">
        <v>0.54</v>
      </c>
      <c r="Q50" s="77">
        <v>0</v>
      </c>
      <c r="R50" s="77">
        <v>0</v>
      </c>
      <c r="S50" s="77">
        <v>0</v>
      </c>
      <c r="T50" s="77">
        <v>0</v>
      </c>
      <c r="U50" s="77">
        <v>0.96</v>
      </c>
      <c r="V50" s="77">
        <f t="shared" si="43"/>
        <v>2.3250000000000002</v>
      </c>
      <c r="W50" s="77"/>
      <c r="X50" s="77"/>
      <c r="Y50" s="77">
        <f t="shared" si="44"/>
        <v>1.7850000000000001</v>
      </c>
      <c r="Z50" s="77">
        <f t="shared" si="45"/>
        <v>0.4</v>
      </c>
      <c r="AA50" s="77">
        <v>0</v>
      </c>
      <c r="AB50" s="77">
        <v>0</v>
      </c>
      <c r="AC50" s="77">
        <v>0.4</v>
      </c>
      <c r="AD50" s="77">
        <v>0</v>
      </c>
      <c r="AE50" s="77">
        <f t="shared" si="46"/>
        <v>0.53900000000000003</v>
      </c>
      <c r="AF50" s="77">
        <v>0</v>
      </c>
      <c r="AG50" s="77">
        <v>0</v>
      </c>
      <c r="AH50" s="77">
        <v>0.53900000000000003</v>
      </c>
      <c r="AI50" s="77">
        <v>0</v>
      </c>
      <c r="AJ50" s="77">
        <f t="shared" si="37"/>
        <v>0.4</v>
      </c>
      <c r="AK50" s="77">
        <v>0</v>
      </c>
      <c r="AL50" s="77">
        <v>0</v>
      </c>
      <c r="AM50" s="77">
        <v>0.4</v>
      </c>
      <c r="AN50" s="77">
        <v>0</v>
      </c>
      <c r="AO50" s="77">
        <f t="shared" si="41"/>
        <v>0.4</v>
      </c>
      <c r="AP50" s="77">
        <v>0</v>
      </c>
      <c r="AQ50" s="77">
        <v>0</v>
      </c>
      <c r="AR50" s="77">
        <v>0.4</v>
      </c>
      <c r="AS50" s="77">
        <v>0</v>
      </c>
      <c r="AT50" s="77">
        <f t="shared" si="38"/>
        <v>0.96</v>
      </c>
      <c r="AU50" s="77">
        <v>0</v>
      </c>
      <c r="AV50" s="77">
        <v>0</v>
      </c>
      <c r="AW50" s="77">
        <v>0.96</v>
      </c>
      <c r="AX50" s="77">
        <v>0</v>
      </c>
      <c r="AY50" s="77">
        <f t="shared" ref="AY50" si="56">SUM(AZ50:BC50)</f>
        <v>1.7850000000000001</v>
      </c>
      <c r="AZ50" s="77"/>
      <c r="BA50" s="77"/>
      <c r="BB50" s="77">
        <f>Y50</f>
        <v>1.7850000000000001</v>
      </c>
      <c r="BC50" s="77"/>
      <c r="BD50" s="77">
        <f t="shared" si="54"/>
        <v>0</v>
      </c>
      <c r="BE50" s="77">
        <v>0</v>
      </c>
      <c r="BF50" s="77">
        <v>0</v>
      </c>
      <c r="BG50" s="77">
        <v>0</v>
      </c>
      <c r="BH50" s="77">
        <v>0</v>
      </c>
      <c r="BI50" s="385"/>
      <c r="BJ50" s="385"/>
      <c r="BK50" s="385"/>
      <c r="BL50" s="77"/>
      <c r="BM50" s="385"/>
      <c r="BN50" s="77">
        <f t="shared" si="47"/>
        <v>0.96</v>
      </c>
      <c r="BO50" s="77">
        <v>0</v>
      </c>
      <c r="BP50" s="77">
        <v>0</v>
      </c>
      <c r="BQ50" s="77">
        <f t="shared" si="48"/>
        <v>0.96</v>
      </c>
      <c r="BR50" s="77">
        <f t="shared" si="49"/>
        <v>0</v>
      </c>
      <c r="BS50" s="77">
        <f t="shared" si="50"/>
        <v>1.7850000000000001</v>
      </c>
      <c r="BT50" s="77">
        <f t="shared" ref="BT50" si="57">BJ50+AZ50+AP50</f>
        <v>0</v>
      </c>
      <c r="BU50" s="77">
        <v>0</v>
      </c>
      <c r="BV50" s="77">
        <f t="shared" si="51"/>
        <v>1.7850000000000001</v>
      </c>
      <c r="BW50" s="77">
        <f t="shared" si="52"/>
        <v>0</v>
      </c>
      <c r="BX50" s="77" t="s">
        <v>1768</v>
      </c>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37"/>
      <c r="CX50" s="37"/>
      <c r="CY50" s="37"/>
      <c r="CZ50" s="37"/>
      <c r="DA50" s="37"/>
      <c r="DB50" s="37"/>
      <c r="DC50" s="37"/>
      <c r="DD50" s="37"/>
    </row>
    <row r="51" spans="2:108" ht="33" customHeight="1" outlineLevel="1" x14ac:dyDescent="0.25">
      <c r="B51" s="388" t="s">
        <v>139</v>
      </c>
      <c r="C51" s="649" t="s">
        <v>1690</v>
      </c>
      <c r="D51" s="686" t="s">
        <v>1792</v>
      </c>
      <c r="E51" s="686" t="s">
        <v>285</v>
      </c>
      <c r="F51" s="76" t="s">
        <v>325</v>
      </c>
      <c r="G51" s="76" t="s">
        <v>325</v>
      </c>
      <c r="H51" s="76" t="s">
        <v>325</v>
      </c>
      <c r="I51" s="77"/>
      <c r="J51" s="77"/>
      <c r="K51" s="77">
        <v>0</v>
      </c>
      <c r="L51" s="77">
        <v>0</v>
      </c>
      <c r="M51" s="77">
        <v>0</v>
      </c>
      <c r="N51" s="960"/>
      <c r="O51" s="77">
        <v>0</v>
      </c>
      <c r="P51" s="77">
        <v>0</v>
      </c>
      <c r="Q51" s="77"/>
      <c r="R51" s="77"/>
      <c r="S51" s="77"/>
      <c r="T51" s="77"/>
      <c r="U51" s="77">
        <v>3.407</v>
      </c>
      <c r="V51" s="77">
        <v>3.407</v>
      </c>
      <c r="W51" s="77"/>
      <c r="X51" s="77"/>
      <c r="Y51" s="77">
        <f t="shared" si="44"/>
        <v>3.407</v>
      </c>
      <c r="Z51" s="77">
        <v>0</v>
      </c>
      <c r="AA51" s="77">
        <v>0</v>
      </c>
      <c r="AB51" s="77">
        <v>0</v>
      </c>
      <c r="AC51" s="77">
        <v>0</v>
      </c>
      <c r="AD51" s="77">
        <v>0</v>
      </c>
      <c r="AE51" s="77">
        <v>0</v>
      </c>
      <c r="AF51" s="77">
        <v>0</v>
      </c>
      <c r="AG51" s="77">
        <v>0</v>
      </c>
      <c r="AH51" s="77">
        <v>0</v>
      </c>
      <c r="AI51" s="77">
        <v>0</v>
      </c>
      <c r="AJ51" s="77"/>
      <c r="AK51" s="77"/>
      <c r="AL51" s="77"/>
      <c r="AM51" s="77"/>
      <c r="AN51" s="77"/>
      <c r="AO51" s="77"/>
      <c r="AP51" s="77"/>
      <c r="AQ51" s="77"/>
      <c r="AR51" s="77"/>
      <c r="AS51" s="77"/>
      <c r="AT51" s="77"/>
      <c r="AU51" s="77"/>
      <c r="AV51" s="77"/>
      <c r="AW51" s="77"/>
      <c r="AX51" s="77"/>
      <c r="AY51" s="77"/>
      <c r="AZ51" s="77"/>
      <c r="BA51" s="77"/>
      <c r="BB51" s="77"/>
      <c r="BC51" s="385"/>
      <c r="BD51" s="77">
        <f t="shared" si="54"/>
        <v>0.5</v>
      </c>
      <c r="BE51" s="77"/>
      <c r="BF51" s="77"/>
      <c r="BG51" s="77">
        <v>0.5</v>
      </c>
      <c r="BH51" s="77"/>
      <c r="BI51" s="77">
        <f>SUM(BJ51:BM51)</f>
        <v>0.5</v>
      </c>
      <c r="BJ51" s="385"/>
      <c r="BK51" s="385"/>
      <c r="BL51" s="77">
        <v>0.5</v>
      </c>
      <c r="BM51" s="385"/>
      <c r="BN51" s="77">
        <f t="shared" si="47"/>
        <v>0.5</v>
      </c>
      <c r="BO51" s="77"/>
      <c r="BP51" s="77"/>
      <c r="BQ51" s="77">
        <f t="shared" si="48"/>
        <v>0.5</v>
      </c>
      <c r="BR51" s="77">
        <f t="shared" si="49"/>
        <v>0</v>
      </c>
      <c r="BS51" s="77">
        <f t="shared" si="50"/>
        <v>0.5</v>
      </c>
      <c r="BT51" s="77"/>
      <c r="BU51" s="77"/>
      <c r="BV51" s="77">
        <f t="shared" si="51"/>
        <v>0.5</v>
      </c>
      <c r="BW51" s="77">
        <f t="shared" si="52"/>
        <v>0</v>
      </c>
      <c r="BX51" s="385"/>
      <c r="BY51" s="94"/>
      <c r="BZ51" s="94"/>
      <c r="CA51" s="94"/>
      <c r="CB51" s="94"/>
      <c r="CC51" s="94"/>
      <c r="CD51" s="94"/>
      <c r="CE51" s="94"/>
      <c r="CF51" s="94"/>
      <c r="CG51" s="94"/>
      <c r="CH51" s="94"/>
      <c r="CI51" s="94"/>
      <c r="CJ51" s="94"/>
      <c r="CK51" s="94"/>
      <c r="CL51" s="94"/>
      <c r="CM51" s="94"/>
      <c r="CN51" s="94"/>
      <c r="CO51" s="94"/>
      <c r="CP51" s="94"/>
      <c r="CQ51" s="94"/>
      <c r="CR51" s="94"/>
      <c r="CS51" s="94"/>
      <c r="CT51" s="94"/>
      <c r="CU51" s="94"/>
      <c r="CV51" s="94"/>
      <c r="CW51" s="37"/>
      <c r="CX51" s="37"/>
      <c r="CY51" s="37"/>
      <c r="CZ51" s="37"/>
      <c r="DA51" s="37"/>
      <c r="DB51" s="37"/>
      <c r="DC51" s="37"/>
      <c r="DD51" s="37"/>
    </row>
    <row r="52" spans="2:108" ht="33" customHeight="1" outlineLevel="1" x14ac:dyDescent="0.25">
      <c r="B52" s="388" t="s">
        <v>139</v>
      </c>
      <c r="C52" s="649" t="s">
        <v>1692</v>
      </c>
      <c r="D52" s="686" t="s">
        <v>1694</v>
      </c>
      <c r="E52" s="686" t="s">
        <v>285</v>
      </c>
      <c r="F52" s="76" t="s">
        <v>325</v>
      </c>
      <c r="G52" s="76" t="s">
        <v>325</v>
      </c>
      <c r="H52" s="76" t="s">
        <v>325</v>
      </c>
      <c r="I52" s="77"/>
      <c r="J52" s="77"/>
      <c r="K52" s="77">
        <v>0</v>
      </c>
      <c r="L52" s="77">
        <v>0</v>
      </c>
      <c r="M52" s="77">
        <v>0</v>
      </c>
      <c r="N52" s="960"/>
      <c r="O52" s="77">
        <v>0</v>
      </c>
      <c r="P52" s="77">
        <v>0</v>
      </c>
      <c r="Q52" s="77"/>
      <c r="R52" s="77"/>
      <c r="S52" s="77"/>
      <c r="T52" s="77"/>
      <c r="U52" s="77">
        <v>3.407</v>
      </c>
      <c r="V52" s="77">
        <v>3.407</v>
      </c>
      <c r="W52" s="77"/>
      <c r="X52" s="77"/>
      <c r="Y52" s="77">
        <f t="shared" si="44"/>
        <v>3.407</v>
      </c>
      <c r="Z52" s="77">
        <v>0</v>
      </c>
      <c r="AA52" s="77">
        <v>0</v>
      </c>
      <c r="AB52" s="77">
        <v>0</v>
      </c>
      <c r="AC52" s="77">
        <v>0</v>
      </c>
      <c r="AD52" s="77">
        <v>0</v>
      </c>
      <c r="AE52" s="77">
        <v>0</v>
      </c>
      <c r="AF52" s="77">
        <v>0</v>
      </c>
      <c r="AG52" s="77">
        <v>0</v>
      </c>
      <c r="AH52" s="77">
        <v>0</v>
      </c>
      <c r="AI52" s="77">
        <v>0</v>
      </c>
      <c r="AJ52" s="77"/>
      <c r="AK52" s="77"/>
      <c r="AL52" s="77"/>
      <c r="AM52" s="77"/>
      <c r="AN52" s="77"/>
      <c r="AO52" s="77"/>
      <c r="AP52" s="77"/>
      <c r="AQ52" s="77"/>
      <c r="AR52" s="77"/>
      <c r="AS52" s="77"/>
      <c r="AT52" s="77"/>
      <c r="AU52" s="77"/>
      <c r="AV52" s="77"/>
      <c r="AW52" s="77"/>
      <c r="AX52" s="77"/>
      <c r="AY52" s="77"/>
      <c r="AZ52" s="77"/>
      <c r="BA52" s="77"/>
      <c r="BB52" s="77"/>
      <c r="BC52" s="385"/>
      <c r="BD52" s="77">
        <f t="shared" si="54"/>
        <v>0.5</v>
      </c>
      <c r="BE52" s="77"/>
      <c r="BF52" s="77"/>
      <c r="BG52" s="77">
        <v>0.5</v>
      </c>
      <c r="BH52" s="77"/>
      <c r="BI52" s="77">
        <f>SUM(BJ52:BM52)</f>
        <v>0.5</v>
      </c>
      <c r="BJ52" s="385"/>
      <c r="BK52" s="385"/>
      <c r="BL52" s="77">
        <v>0.5</v>
      </c>
      <c r="BM52" s="385"/>
      <c r="BN52" s="77">
        <f t="shared" si="47"/>
        <v>0.5</v>
      </c>
      <c r="BO52" s="77"/>
      <c r="BP52" s="77"/>
      <c r="BQ52" s="77">
        <f t="shared" si="48"/>
        <v>0.5</v>
      </c>
      <c r="BR52" s="77">
        <f t="shared" si="49"/>
        <v>0</v>
      </c>
      <c r="BS52" s="77">
        <f t="shared" si="50"/>
        <v>0.5</v>
      </c>
      <c r="BT52" s="77"/>
      <c r="BU52" s="77"/>
      <c r="BV52" s="77">
        <f t="shared" si="51"/>
        <v>0.5</v>
      </c>
      <c r="BW52" s="77">
        <f t="shared" si="52"/>
        <v>0</v>
      </c>
      <c r="BX52" s="385"/>
      <c r="BY52" s="94"/>
      <c r="BZ52" s="94"/>
      <c r="CA52" s="94"/>
      <c r="CB52" s="94"/>
      <c r="CC52" s="94"/>
      <c r="CD52" s="94"/>
      <c r="CE52" s="94"/>
      <c r="CF52" s="94"/>
      <c r="CG52" s="94"/>
      <c r="CH52" s="94"/>
      <c r="CI52" s="94"/>
      <c r="CJ52" s="94"/>
      <c r="CK52" s="94"/>
      <c r="CL52" s="94"/>
      <c r="CM52" s="94"/>
      <c r="CN52" s="94"/>
      <c r="CO52" s="94"/>
      <c r="CP52" s="94"/>
      <c r="CQ52" s="94"/>
      <c r="CR52" s="94"/>
      <c r="CS52" s="94"/>
      <c r="CT52" s="94"/>
      <c r="CU52" s="94"/>
      <c r="CV52" s="94"/>
      <c r="CW52" s="37"/>
      <c r="CX52" s="37"/>
      <c r="CY52" s="37"/>
      <c r="CZ52" s="37"/>
      <c r="DA52" s="37"/>
      <c r="DB52" s="37"/>
      <c r="DC52" s="37"/>
      <c r="DD52" s="37"/>
    </row>
    <row r="53" spans="2:108" s="32" customFormat="1" ht="48" customHeight="1" x14ac:dyDescent="0.25">
      <c r="B53" s="394" t="s">
        <v>141</v>
      </c>
      <c r="C53" s="395" t="s">
        <v>142</v>
      </c>
      <c r="D53" s="394" t="s">
        <v>93</v>
      </c>
      <c r="E53" s="394" t="s">
        <v>190</v>
      </c>
      <c r="F53" s="394" t="s">
        <v>190</v>
      </c>
      <c r="G53" s="394" t="s">
        <v>190</v>
      </c>
      <c r="H53" s="394" t="s">
        <v>190</v>
      </c>
      <c r="I53" s="396">
        <f>I54+I55</f>
        <v>0</v>
      </c>
      <c r="J53" s="396">
        <f>J54+J55</f>
        <v>0</v>
      </c>
      <c r="K53" s="394" t="s">
        <v>190</v>
      </c>
      <c r="L53" s="405">
        <f>L54+L55</f>
        <v>0</v>
      </c>
      <c r="M53" s="394">
        <f>M54+M55</f>
        <v>0</v>
      </c>
      <c r="N53" s="394" t="s">
        <v>190</v>
      </c>
      <c r="O53" s="405">
        <f>O54</f>
        <v>0</v>
      </c>
      <c r="P53" s="405">
        <f>P54</f>
        <v>0</v>
      </c>
      <c r="Q53" s="396">
        <f t="shared" ref="Q53:AV53" si="58">Q54+Q55</f>
        <v>0</v>
      </c>
      <c r="R53" s="396">
        <f t="shared" si="58"/>
        <v>0</v>
      </c>
      <c r="S53" s="396">
        <f t="shared" si="58"/>
        <v>0</v>
      </c>
      <c r="T53" s="396">
        <f t="shared" si="58"/>
        <v>0</v>
      </c>
      <c r="U53" s="396">
        <f t="shared" si="58"/>
        <v>0</v>
      </c>
      <c r="V53" s="396">
        <f t="shared" si="58"/>
        <v>0</v>
      </c>
      <c r="W53" s="396">
        <f t="shared" si="58"/>
        <v>0</v>
      </c>
      <c r="X53" s="396">
        <f t="shared" si="58"/>
        <v>0</v>
      </c>
      <c r="Y53" s="396">
        <f t="shared" si="58"/>
        <v>0</v>
      </c>
      <c r="Z53" s="396">
        <f t="shared" si="58"/>
        <v>0</v>
      </c>
      <c r="AA53" s="396">
        <f t="shared" si="58"/>
        <v>0</v>
      </c>
      <c r="AB53" s="396">
        <f t="shared" si="58"/>
        <v>0</v>
      </c>
      <c r="AC53" s="396">
        <f t="shared" si="58"/>
        <v>0</v>
      </c>
      <c r="AD53" s="396">
        <f t="shared" si="58"/>
        <v>0</v>
      </c>
      <c r="AE53" s="396">
        <f t="shared" si="58"/>
        <v>0</v>
      </c>
      <c r="AF53" s="396">
        <f t="shared" si="58"/>
        <v>0</v>
      </c>
      <c r="AG53" s="396">
        <f t="shared" si="58"/>
        <v>0</v>
      </c>
      <c r="AH53" s="396">
        <f t="shared" si="58"/>
        <v>0</v>
      </c>
      <c r="AI53" s="396">
        <f t="shared" si="58"/>
        <v>0</v>
      </c>
      <c r="AJ53" s="396">
        <f t="shared" si="58"/>
        <v>0</v>
      </c>
      <c r="AK53" s="396">
        <f t="shared" si="58"/>
        <v>0</v>
      </c>
      <c r="AL53" s="396">
        <f t="shared" si="58"/>
        <v>0</v>
      </c>
      <c r="AM53" s="396">
        <f t="shared" si="58"/>
        <v>0</v>
      </c>
      <c r="AN53" s="396">
        <f t="shared" si="58"/>
        <v>0</v>
      </c>
      <c r="AO53" s="396">
        <f t="shared" si="58"/>
        <v>0</v>
      </c>
      <c r="AP53" s="396">
        <f t="shared" si="58"/>
        <v>0</v>
      </c>
      <c r="AQ53" s="396">
        <f t="shared" si="58"/>
        <v>0</v>
      </c>
      <c r="AR53" s="396">
        <f t="shared" si="58"/>
        <v>0</v>
      </c>
      <c r="AS53" s="396">
        <f t="shared" si="58"/>
        <v>0</v>
      </c>
      <c r="AT53" s="396">
        <f t="shared" si="58"/>
        <v>0</v>
      </c>
      <c r="AU53" s="396">
        <f t="shared" si="58"/>
        <v>0</v>
      </c>
      <c r="AV53" s="396">
        <f t="shared" si="58"/>
        <v>0</v>
      </c>
      <c r="AW53" s="396">
        <f t="shared" ref="AW53:BW53" si="59">AW54+AW55</f>
        <v>0</v>
      </c>
      <c r="AX53" s="396">
        <f t="shared" si="59"/>
        <v>0</v>
      </c>
      <c r="AY53" s="396">
        <f t="shared" si="59"/>
        <v>0</v>
      </c>
      <c r="AZ53" s="396">
        <f t="shared" si="59"/>
        <v>0</v>
      </c>
      <c r="BA53" s="396">
        <f t="shared" si="59"/>
        <v>0</v>
      </c>
      <c r="BB53" s="396">
        <f t="shared" si="59"/>
        <v>0</v>
      </c>
      <c r="BC53" s="396">
        <f t="shared" si="59"/>
        <v>0</v>
      </c>
      <c r="BD53" s="396">
        <f t="shared" si="59"/>
        <v>0</v>
      </c>
      <c r="BE53" s="396">
        <f t="shared" si="59"/>
        <v>0</v>
      </c>
      <c r="BF53" s="396">
        <f t="shared" si="59"/>
        <v>0</v>
      </c>
      <c r="BG53" s="396">
        <f t="shared" si="59"/>
        <v>0</v>
      </c>
      <c r="BH53" s="396">
        <f t="shared" si="59"/>
        <v>0</v>
      </c>
      <c r="BI53" s="396">
        <f t="shared" si="59"/>
        <v>0</v>
      </c>
      <c r="BJ53" s="396">
        <f t="shared" si="59"/>
        <v>0</v>
      </c>
      <c r="BK53" s="396">
        <f t="shared" si="59"/>
        <v>0</v>
      </c>
      <c r="BL53" s="396">
        <f t="shared" si="59"/>
        <v>0</v>
      </c>
      <c r="BM53" s="396">
        <f t="shared" si="59"/>
        <v>0</v>
      </c>
      <c r="BN53" s="396">
        <f t="shared" si="59"/>
        <v>0</v>
      </c>
      <c r="BO53" s="396">
        <f t="shared" si="59"/>
        <v>0</v>
      </c>
      <c r="BP53" s="396">
        <f t="shared" si="59"/>
        <v>0</v>
      </c>
      <c r="BQ53" s="396">
        <f t="shared" si="59"/>
        <v>0</v>
      </c>
      <c r="BR53" s="396">
        <f t="shared" si="59"/>
        <v>0</v>
      </c>
      <c r="BS53" s="396">
        <f t="shared" si="59"/>
        <v>0</v>
      </c>
      <c r="BT53" s="396">
        <f t="shared" si="59"/>
        <v>0</v>
      </c>
      <c r="BU53" s="396">
        <f t="shared" si="59"/>
        <v>0</v>
      </c>
      <c r="BV53" s="396">
        <f t="shared" si="59"/>
        <v>0</v>
      </c>
      <c r="BW53" s="396">
        <f t="shared" si="59"/>
        <v>0</v>
      </c>
      <c r="BX53" s="396" t="s">
        <v>190</v>
      </c>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row>
    <row r="54" spans="2:108" s="32" customFormat="1" ht="42" customHeight="1" x14ac:dyDescent="0.25">
      <c r="B54" s="424" t="s">
        <v>143</v>
      </c>
      <c r="C54" s="425" t="s">
        <v>144</v>
      </c>
      <c r="D54" s="424" t="s">
        <v>93</v>
      </c>
      <c r="E54" s="424" t="s">
        <v>190</v>
      </c>
      <c r="F54" s="424" t="s">
        <v>190</v>
      </c>
      <c r="G54" s="424" t="s">
        <v>190</v>
      </c>
      <c r="H54" s="424" t="s">
        <v>190</v>
      </c>
      <c r="I54" s="426">
        <v>0</v>
      </c>
      <c r="J54" s="426">
        <v>0</v>
      </c>
      <c r="K54" s="424" t="s">
        <v>190</v>
      </c>
      <c r="L54" s="427">
        <v>0</v>
      </c>
      <c r="M54" s="427">
        <v>0</v>
      </c>
      <c r="N54" s="424" t="s">
        <v>190</v>
      </c>
      <c r="O54" s="427">
        <v>0</v>
      </c>
      <c r="P54" s="427">
        <v>0</v>
      </c>
      <c r="Q54" s="426">
        <v>0</v>
      </c>
      <c r="R54" s="426">
        <v>0</v>
      </c>
      <c r="S54" s="426">
        <v>0</v>
      </c>
      <c r="T54" s="426">
        <v>0</v>
      </c>
      <c r="U54" s="426">
        <v>0</v>
      </c>
      <c r="V54" s="426">
        <v>0</v>
      </c>
      <c r="W54" s="426">
        <v>0</v>
      </c>
      <c r="X54" s="426">
        <v>0</v>
      </c>
      <c r="Y54" s="426">
        <v>0</v>
      </c>
      <c r="Z54" s="426">
        <v>0</v>
      </c>
      <c r="AA54" s="426">
        <v>0</v>
      </c>
      <c r="AB54" s="426">
        <v>0</v>
      </c>
      <c r="AC54" s="426">
        <v>0</v>
      </c>
      <c r="AD54" s="426">
        <v>0</v>
      </c>
      <c r="AE54" s="426">
        <v>0</v>
      </c>
      <c r="AF54" s="426">
        <v>0</v>
      </c>
      <c r="AG54" s="426">
        <v>0</v>
      </c>
      <c r="AH54" s="426">
        <v>0</v>
      </c>
      <c r="AI54" s="426">
        <v>0</v>
      </c>
      <c r="AJ54" s="426">
        <v>0</v>
      </c>
      <c r="AK54" s="426">
        <v>0</v>
      </c>
      <c r="AL54" s="426">
        <v>0</v>
      </c>
      <c r="AM54" s="426">
        <v>0</v>
      </c>
      <c r="AN54" s="426">
        <v>0</v>
      </c>
      <c r="AO54" s="426">
        <v>0</v>
      </c>
      <c r="AP54" s="426">
        <v>0</v>
      </c>
      <c r="AQ54" s="426">
        <v>0</v>
      </c>
      <c r="AR54" s="426">
        <v>0</v>
      </c>
      <c r="AS54" s="426">
        <v>0</v>
      </c>
      <c r="AT54" s="426">
        <v>0</v>
      </c>
      <c r="AU54" s="426">
        <v>0</v>
      </c>
      <c r="AV54" s="426">
        <v>0</v>
      </c>
      <c r="AW54" s="426">
        <v>0</v>
      </c>
      <c r="AX54" s="426">
        <v>0</v>
      </c>
      <c r="AY54" s="426">
        <v>0</v>
      </c>
      <c r="AZ54" s="426">
        <v>0</v>
      </c>
      <c r="BA54" s="426">
        <v>0</v>
      </c>
      <c r="BB54" s="426">
        <v>0</v>
      </c>
      <c r="BC54" s="426">
        <v>0</v>
      </c>
      <c r="BD54" s="426">
        <v>0</v>
      </c>
      <c r="BE54" s="426">
        <v>0</v>
      </c>
      <c r="BF54" s="426">
        <v>0</v>
      </c>
      <c r="BG54" s="426">
        <v>0</v>
      </c>
      <c r="BH54" s="426">
        <v>0</v>
      </c>
      <c r="BI54" s="426">
        <v>0</v>
      </c>
      <c r="BJ54" s="426">
        <v>0</v>
      </c>
      <c r="BK54" s="426">
        <v>0</v>
      </c>
      <c r="BL54" s="426">
        <v>0</v>
      </c>
      <c r="BM54" s="426">
        <v>0</v>
      </c>
      <c r="BN54" s="426">
        <v>0</v>
      </c>
      <c r="BO54" s="426">
        <v>0</v>
      </c>
      <c r="BP54" s="426">
        <v>0</v>
      </c>
      <c r="BQ54" s="426">
        <v>0</v>
      </c>
      <c r="BR54" s="426">
        <v>0</v>
      </c>
      <c r="BS54" s="426">
        <v>0</v>
      </c>
      <c r="BT54" s="426">
        <v>0</v>
      </c>
      <c r="BU54" s="426">
        <v>0</v>
      </c>
      <c r="BV54" s="426">
        <v>0</v>
      </c>
      <c r="BW54" s="426">
        <v>0</v>
      </c>
      <c r="BX54" s="426" t="s">
        <v>190</v>
      </c>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row>
    <row r="55" spans="2:108" s="32" customFormat="1" ht="42" customHeight="1" x14ac:dyDescent="0.25">
      <c r="B55" s="424" t="s">
        <v>148</v>
      </c>
      <c r="C55" s="425" t="s">
        <v>149</v>
      </c>
      <c r="D55" s="424" t="s">
        <v>93</v>
      </c>
      <c r="E55" s="424" t="s">
        <v>190</v>
      </c>
      <c r="F55" s="424" t="s">
        <v>190</v>
      </c>
      <c r="G55" s="424" t="s">
        <v>190</v>
      </c>
      <c r="H55" s="424" t="s">
        <v>190</v>
      </c>
      <c r="I55" s="426">
        <v>0</v>
      </c>
      <c r="J55" s="426">
        <v>0</v>
      </c>
      <c r="K55" s="424" t="s">
        <v>190</v>
      </c>
      <c r="L55" s="427">
        <v>0</v>
      </c>
      <c r="M55" s="427">
        <v>0</v>
      </c>
      <c r="N55" s="427" t="s">
        <v>190</v>
      </c>
      <c r="O55" s="427">
        <v>0</v>
      </c>
      <c r="P55" s="427">
        <v>0</v>
      </c>
      <c r="Q55" s="426">
        <v>0</v>
      </c>
      <c r="R55" s="426">
        <v>0</v>
      </c>
      <c r="S55" s="426">
        <v>0</v>
      </c>
      <c r="T55" s="426">
        <v>0</v>
      </c>
      <c r="U55" s="426">
        <v>0</v>
      </c>
      <c r="V55" s="426">
        <v>0</v>
      </c>
      <c r="W55" s="426">
        <v>0</v>
      </c>
      <c r="X55" s="426">
        <v>0</v>
      </c>
      <c r="Y55" s="426">
        <v>0</v>
      </c>
      <c r="Z55" s="426">
        <v>0</v>
      </c>
      <c r="AA55" s="426">
        <v>0</v>
      </c>
      <c r="AB55" s="426">
        <v>0</v>
      </c>
      <c r="AC55" s="426">
        <v>0</v>
      </c>
      <c r="AD55" s="426">
        <v>0</v>
      </c>
      <c r="AE55" s="426">
        <v>0</v>
      </c>
      <c r="AF55" s="426">
        <v>0</v>
      </c>
      <c r="AG55" s="426">
        <v>0</v>
      </c>
      <c r="AH55" s="426">
        <v>0</v>
      </c>
      <c r="AI55" s="426">
        <v>0</v>
      </c>
      <c r="AJ55" s="426">
        <v>0</v>
      </c>
      <c r="AK55" s="426">
        <v>0</v>
      </c>
      <c r="AL55" s="426">
        <v>0</v>
      </c>
      <c r="AM55" s="426">
        <v>0</v>
      </c>
      <c r="AN55" s="426">
        <v>0</v>
      </c>
      <c r="AO55" s="426">
        <v>0</v>
      </c>
      <c r="AP55" s="426">
        <v>0</v>
      </c>
      <c r="AQ55" s="426">
        <v>0</v>
      </c>
      <c r="AR55" s="426">
        <v>0</v>
      </c>
      <c r="AS55" s="426">
        <v>0</v>
      </c>
      <c r="AT55" s="426">
        <v>0</v>
      </c>
      <c r="AU55" s="426">
        <v>0</v>
      </c>
      <c r="AV55" s="426">
        <v>0</v>
      </c>
      <c r="AW55" s="426">
        <v>0</v>
      </c>
      <c r="AX55" s="426">
        <v>0</v>
      </c>
      <c r="AY55" s="426">
        <v>0</v>
      </c>
      <c r="AZ55" s="426">
        <v>0</v>
      </c>
      <c r="BA55" s="426">
        <v>0</v>
      </c>
      <c r="BB55" s="426">
        <v>0</v>
      </c>
      <c r="BC55" s="426">
        <v>0</v>
      </c>
      <c r="BD55" s="426">
        <v>0</v>
      </c>
      <c r="BE55" s="426">
        <v>0</v>
      </c>
      <c r="BF55" s="426">
        <v>0</v>
      </c>
      <c r="BG55" s="426">
        <v>0</v>
      </c>
      <c r="BH55" s="426">
        <v>0</v>
      </c>
      <c r="BI55" s="426">
        <v>0</v>
      </c>
      <c r="BJ55" s="426">
        <v>0</v>
      </c>
      <c r="BK55" s="426">
        <v>0</v>
      </c>
      <c r="BL55" s="426">
        <v>0</v>
      </c>
      <c r="BM55" s="426">
        <v>0</v>
      </c>
      <c r="BN55" s="426">
        <v>0</v>
      </c>
      <c r="BO55" s="426">
        <v>0</v>
      </c>
      <c r="BP55" s="426">
        <v>0</v>
      </c>
      <c r="BQ55" s="426">
        <v>0</v>
      </c>
      <c r="BR55" s="426">
        <v>0</v>
      </c>
      <c r="BS55" s="426">
        <v>0</v>
      </c>
      <c r="BT55" s="426">
        <v>0</v>
      </c>
      <c r="BU55" s="426">
        <v>0</v>
      </c>
      <c r="BV55" s="426">
        <v>0</v>
      </c>
      <c r="BW55" s="426">
        <v>0</v>
      </c>
      <c r="BX55" s="426" t="s">
        <v>190</v>
      </c>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row>
    <row r="56" spans="2:108" s="32" customFormat="1" ht="48" customHeight="1" x14ac:dyDescent="0.25">
      <c r="B56" s="394" t="s">
        <v>150</v>
      </c>
      <c r="C56" s="395" t="s">
        <v>151</v>
      </c>
      <c r="D56" s="394" t="s">
        <v>93</v>
      </c>
      <c r="E56" s="394" t="s">
        <v>190</v>
      </c>
      <c r="F56" s="394" t="s">
        <v>190</v>
      </c>
      <c r="G56" s="394" t="s">
        <v>190</v>
      </c>
      <c r="H56" s="394" t="s">
        <v>190</v>
      </c>
      <c r="I56" s="396">
        <f>I57+I58+I60+I61+I62+I63+I64+I65</f>
        <v>0</v>
      </c>
      <c r="J56" s="396">
        <f>J57+J58+J60+J61+J62+J63+J64+J65</f>
        <v>0</v>
      </c>
      <c r="K56" s="394" t="s">
        <v>190</v>
      </c>
      <c r="L56" s="405">
        <f>L57+L58+L60+L61+L62+L63+L64+L65</f>
        <v>0</v>
      </c>
      <c r="M56" s="405">
        <f>M57+M58+M60+M61+M62+M63+M64+M65</f>
        <v>0</v>
      </c>
      <c r="N56" s="405" t="s">
        <v>190</v>
      </c>
      <c r="O56" s="405">
        <f>SUM(O57:O60)</f>
        <v>0</v>
      </c>
      <c r="P56" s="405">
        <f>SUM(P57:P60)</f>
        <v>0</v>
      </c>
      <c r="Q56" s="396">
        <f t="shared" ref="Q56:Z56" si="60">Q57+Q58+Q60+Q61+Q62+Q63+Q64+Q65</f>
        <v>0</v>
      </c>
      <c r="R56" s="396">
        <f t="shared" si="60"/>
        <v>0</v>
      </c>
      <c r="S56" s="396">
        <f t="shared" si="60"/>
        <v>0</v>
      </c>
      <c r="T56" s="396">
        <f t="shared" si="60"/>
        <v>0</v>
      </c>
      <c r="U56" s="396">
        <f t="shared" si="60"/>
        <v>34.5</v>
      </c>
      <c r="V56" s="396">
        <f t="shared" si="60"/>
        <v>1E-4</v>
      </c>
      <c r="W56" s="396">
        <f t="shared" si="60"/>
        <v>0</v>
      </c>
      <c r="X56" s="396">
        <f t="shared" si="60"/>
        <v>0</v>
      </c>
      <c r="Y56" s="396">
        <f t="shared" si="60"/>
        <v>0</v>
      </c>
      <c r="Z56" s="396">
        <f t="shared" si="60"/>
        <v>0</v>
      </c>
      <c r="AA56" s="396">
        <f>SUM(AA57:AA60)</f>
        <v>0</v>
      </c>
      <c r="AB56" s="396">
        <f>SUM(AB57:AB60)</f>
        <v>0</v>
      </c>
      <c r="AC56" s="396">
        <f>AC58+AC60+AC61+AC62+AC63+AC64+AC65</f>
        <v>0</v>
      </c>
      <c r="AD56" s="396">
        <f>SUM(AD57:AD60)</f>
        <v>0</v>
      </c>
      <c r="AE56" s="396">
        <f>AE57+AE58+AE60+AE61+AE62+AE63+AE64+AE65</f>
        <v>0</v>
      </c>
      <c r="AF56" s="396">
        <f>SUM(AF57:AF60)</f>
        <v>0</v>
      </c>
      <c r="AG56" s="396">
        <f>SUM(AG57:AG60)</f>
        <v>0</v>
      </c>
      <c r="AH56" s="396">
        <f>AH58+AH60+AH61+AH62+AH63+AH64+AH65</f>
        <v>0</v>
      </c>
      <c r="AI56" s="396">
        <f>SUM(AI57:AI60)</f>
        <v>0</v>
      </c>
      <c r="AJ56" s="396">
        <f>AJ57+AJ58+AJ60+AJ61+AJ62+AJ63+AJ64+AJ65</f>
        <v>2.5</v>
      </c>
      <c r="AK56" s="396">
        <f>SUM(AK57:AK60)</f>
        <v>0</v>
      </c>
      <c r="AL56" s="396">
        <f>SUM(AL57:AL60)</f>
        <v>0</v>
      </c>
      <c r="AM56" s="396">
        <f>AM58+AM60+AM61+AM62+AM63+AM64+AM65</f>
        <v>2.5</v>
      </c>
      <c r="AN56" s="396">
        <f>SUM(AN57:AN60)</f>
        <v>0</v>
      </c>
      <c r="AO56" s="396">
        <f>AO57+AO58+AO60+AO61+AO62+AO63+AO64+AO65</f>
        <v>1E-4</v>
      </c>
      <c r="AP56" s="396">
        <f>SUM(AP57:AP60)</f>
        <v>0</v>
      </c>
      <c r="AQ56" s="396">
        <f>SUM(AQ57:AQ60)</f>
        <v>0</v>
      </c>
      <c r="AR56" s="396">
        <f>AR58+AR60+AR61+AR62+AR63+AR64+AR65</f>
        <v>1E-4</v>
      </c>
      <c r="AS56" s="396">
        <f>SUM(AS57:AS60)</f>
        <v>0</v>
      </c>
      <c r="AT56" s="396">
        <f>AT57+AT58+AT60+AT61+AT62+AT63+AT64+AT65</f>
        <v>0</v>
      </c>
      <c r="AU56" s="396">
        <f>SUM(AU57:AU60)</f>
        <v>0</v>
      </c>
      <c r="AV56" s="396">
        <f>SUM(AV57:AV60)</f>
        <v>0</v>
      </c>
      <c r="AW56" s="396">
        <f>AW58+AW60+AW61+AW62+AW63+AW64+AW65</f>
        <v>0</v>
      </c>
      <c r="AX56" s="396">
        <f>SUM(AX57:AX60)</f>
        <v>0</v>
      </c>
      <c r="AY56" s="396">
        <f>AY57+AY58+AY60+AY61+AY62+AY63+AY64+AY65</f>
        <v>0</v>
      </c>
      <c r="AZ56" s="396">
        <f>SUM(AZ57:AZ60)</f>
        <v>0</v>
      </c>
      <c r="BA56" s="396">
        <f>SUM(BA57:BA60)</f>
        <v>0</v>
      </c>
      <c r="BB56" s="396">
        <f>BB58+BB60+BB61+BB62+BB63+BB64+BB65</f>
        <v>0</v>
      </c>
      <c r="BC56" s="396">
        <f>SUM(BC57:BC60)</f>
        <v>0</v>
      </c>
      <c r="BD56" s="396">
        <f>BD57+BD58+BD60+BD61+BD62+BD63+BD64+BD65</f>
        <v>0</v>
      </c>
      <c r="BE56" s="396">
        <f>SUM(BE57:BE60)</f>
        <v>0</v>
      </c>
      <c r="BF56" s="396">
        <f>SUM(BF57:BF60)</f>
        <v>0</v>
      </c>
      <c r="BG56" s="396">
        <f>BG58+BG60+BG61+BG62+BG63+BG64+BG65</f>
        <v>0</v>
      </c>
      <c r="BH56" s="396">
        <f>SUM(BH57:BH60)</f>
        <v>0</v>
      </c>
      <c r="BI56" s="396">
        <f>BI57+BI58+BI60+BI61+BI62+BI63+BI64+BI65</f>
        <v>0</v>
      </c>
      <c r="BJ56" s="396">
        <f>SUM(BJ57:BJ60)</f>
        <v>0</v>
      </c>
      <c r="BK56" s="396">
        <f>SUM(BK57:BK60)</f>
        <v>0</v>
      </c>
      <c r="BL56" s="396">
        <f>BL58+BL60+BL61+BL62+BL63+BL64+BL65</f>
        <v>0</v>
      </c>
      <c r="BM56" s="396">
        <f>SUM(BM57:BM60)</f>
        <v>0</v>
      </c>
      <c r="BN56" s="396">
        <f t="shared" ref="BN56:BW56" si="61">BN57+BN58+BN60+BN61+BN62+BN63+BN64+BN65</f>
        <v>0</v>
      </c>
      <c r="BO56" s="396">
        <f t="shared" si="61"/>
        <v>0</v>
      </c>
      <c r="BP56" s="396">
        <f t="shared" si="61"/>
        <v>0</v>
      </c>
      <c r="BQ56" s="396">
        <f>BQ57+BQ58+BQ60+BQ61+BQ62+BQ63+BQ64+BQ65</f>
        <v>0</v>
      </c>
      <c r="BR56" s="396">
        <f t="shared" si="61"/>
        <v>0</v>
      </c>
      <c r="BS56" s="396">
        <f t="shared" si="61"/>
        <v>0</v>
      </c>
      <c r="BT56" s="396">
        <f t="shared" si="61"/>
        <v>0</v>
      </c>
      <c r="BU56" s="396">
        <f t="shared" si="61"/>
        <v>0</v>
      </c>
      <c r="BV56" s="396">
        <f t="shared" si="61"/>
        <v>0</v>
      </c>
      <c r="BW56" s="396">
        <f t="shared" si="61"/>
        <v>0</v>
      </c>
      <c r="BX56" s="396" t="s">
        <v>190</v>
      </c>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row>
    <row r="57" spans="2:108" s="32" customFormat="1" ht="42" customHeight="1" x14ac:dyDescent="0.25">
      <c r="B57" s="450" t="s">
        <v>152</v>
      </c>
      <c r="C57" s="456" t="s">
        <v>153</v>
      </c>
      <c r="D57" s="421" t="s">
        <v>93</v>
      </c>
      <c r="E57" s="421" t="s">
        <v>190</v>
      </c>
      <c r="F57" s="421" t="s">
        <v>190</v>
      </c>
      <c r="G57" s="421" t="s">
        <v>190</v>
      </c>
      <c r="H57" s="421" t="s">
        <v>190</v>
      </c>
      <c r="I57" s="326">
        <v>0</v>
      </c>
      <c r="J57" s="326">
        <v>0</v>
      </c>
      <c r="K57" s="421" t="s">
        <v>190</v>
      </c>
      <c r="L57" s="326">
        <v>0</v>
      </c>
      <c r="M57" s="326">
        <v>0</v>
      </c>
      <c r="N57" s="421" t="s">
        <v>190</v>
      </c>
      <c r="O57" s="326">
        <v>0</v>
      </c>
      <c r="P57" s="326">
        <v>0</v>
      </c>
      <c r="Q57" s="326">
        <v>0</v>
      </c>
      <c r="R57" s="326">
        <v>0</v>
      </c>
      <c r="S57" s="326">
        <v>0</v>
      </c>
      <c r="T57" s="326">
        <v>0</v>
      </c>
      <c r="U57" s="326">
        <v>0</v>
      </c>
      <c r="V57" s="326">
        <v>0</v>
      </c>
      <c r="W57" s="326">
        <v>0</v>
      </c>
      <c r="X57" s="326">
        <v>0</v>
      </c>
      <c r="Y57" s="326">
        <v>0</v>
      </c>
      <c r="Z57" s="326">
        <v>0</v>
      </c>
      <c r="AA57" s="326">
        <v>0</v>
      </c>
      <c r="AB57" s="326">
        <v>0</v>
      </c>
      <c r="AC57" s="326">
        <v>0</v>
      </c>
      <c r="AD57" s="326">
        <v>0</v>
      </c>
      <c r="AE57" s="326">
        <v>0</v>
      </c>
      <c r="AF57" s="326">
        <v>0</v>
      </c>
      <c r="AG57" s="326">
        <v>0</v>
      </c>
      <c r="AH57" s="326">
        <v>0</v>
      </c>
      <c r="AI57" s="326">
        <v>0</v>
      </c>
      <c r="AJ57" s="326">
        <v>0</v>
      </c>
      <c r="AK57" s="326">
        <v>0</v>
      </c>
      <c r="AL57" s="326">
        <v>0</v>
      </c>
      <c r="AM57" s="326">
        <v>0</v>
      </c>
      <c r="AN57" s="326">
        <v>0</v>
      </c>
      <c r="AO57" s="326">
        <v>0</v>
      </c>
      <c r="AP57" s="326">
        <v>0</v>
      </c>
      <c r="AQ57" s="326">
        <v>0</v>
      </c>
      <c r="AR57" s="326">
        <v>0</v>
      </c>
      <c r="AS57" s="326">
        <v>0</v>
      </c>
      <c r="AT57" s="326">
        <v>0</v>
      </c>
      <c r="AU57" s="326">
        <v>0</v>
      </c>
      <c r="AV57" s="326">
        <v>0</v>
      </c>
      <c r="AW57" s="326">
        <v>0</v>
      </c>
      <c r="AX57" s="326">
        <v>0</v>
      </c>
      <c r="AY57" s="326">
        <v>0</v>
      </c>
      <c r="AZ57" s="326">
        <v>0</v>
      </c>
      <c r="BA57" s="326">
        <v>0</v>
      </c>
      <c r="BB57" s="326">
        <v>0</v>
      </c>
      <c r="BC57" s="326">
        <v>0</v>
      </c>
      <c r="BD57" s="326">
        <v>0</v>
      </c>
      <c r="BE57" s="326">
        <v>0</v>
      </c>
      <c r="BF57" s="326">
        <v>0</v>
      </c>
      <c r="BG57" s="326">
        <v>0</v>
      </c>
      <c r="BH57" s="326">
        <v>0</v>
      </c>
      <c r="BI57" s="326">
        <v>0</v>
      </c>
      <c r="BJ57" s="326">
        <v>0</v>
      </c>
      <c r="BK57" s="326">
        <v>0</v>
      </c>
      <c r="BL57" s="326">
        <v>0</v>
      </c>
      <c r="BM57" s="326">
        <v>0</v>
      </c>
      <c r="BN57" s="326">
        <v>0</v>
      </c>
      <c r="BO57" s="326">
        <v>0</v>
      </c>
      <c r="BP57" s="326">
        <v>0</v>
      </c>
      <c r="BQ57" s="326">
        <v>0</v>
      </c>
      <c r="BR57" s="326">
        <v>0</v>
      </c>
      <c r="BS57" s="326">
        <v>0</v>
      </c>
      <c r="BT57" s="326">
        <v>0</v>
      </c>
      <c r="BU57" s="326">
        <v>0</v>
      </c>
      <c r="BV57" s="326">
        <v>0</v>
      </c>
      <c r="BW57" s="326">
        <v>0</v>
      </c>
      <c r="BX57" s="326" t="s">
        <v>190</v>
      </c>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row>
    <row r="58" spans="2:108" s="32" customFormat="1" ht="42" customHeight="1" x14ac:dyDescent="0.25">
      <c r="B58" s="450" t="s">
        <v>154</v>
      </c>
      <c r="C58" s="456" t="s">
        <v>155</v>
      </c>
      <c r="D58" s="421" t="s">
        <v>93</v>
      </c>
      <c r="E58" s="421" t="s">
        <v>190</v>
      </c>
      <c r="F58" s="421" t="s">
        <v>190</v>
      </c>
      <c r="G58" s="421" t="s">
        <v>190</v>
      </c>
      <c r="H58" s="421" t="s">
        <v>190</v>
      </c>
      <c r="I58" s="326">
        <v>0</v>
      </c>
      <c r="J58" s="326">
        <v>0</v>
      </c>
      <c r="K58" s="421" t="s">
        <v>190</v>
      </c>
      <c r="L58" s="423">
        <f>SUBTOTAL(9,L59)</f>
        <v>0</v>
      </c>
      <c r="M58" s="423">
        <f t="shared" ref="M58:BW58" si="62">SUBTOTAL(9,M59)</f>
        <v>0</v>
      </c>
      <c r="N58" s="423">
        <f t="shared" si="62"/>
        <v>0</v>
      </c>
      <c r="O58" s="423">
        <f t="shared" si="62"/>
        <v>0</v>
      </c>
      <c r="P58" s="423">
        <f t="shared" si="62"/>
        <v>0</v>
      </c>
      <c r="Q58" s="423">
        <f t="shared" si="62"/>
        <v>0</v>
      </c>
      <c r="R58" s="423">
        <f t="shared" si="62"/>
        <v>0</v>
      </c>
      <c r="S58" s="423">
        <f t="shared" si="62"/>
        <v>0</v>
      </c>
      <c r="T58" s="423">
        <f t="shared" si="62"/>
        <v>0</v>
      </c>
      <c r="U58" s="423">
        <f t="shared" si="62"/>
        <v>34.5</v>
      </c>
      <c r="V58" s="423">
        <f t="shared" si="62"/>
        <v>1E-4</v>
      </c>
      <c r="W58" s="423">
        <f t="shared" si="62"/>
        <v>0</v>
      </c>
      <c r="X58" s="423">
        <f t="shared" si="62"/>
        <v>0</v>
      </c>
      <c r="Y58" s="423">
        <f t="shared" si="62"/>
        <v>0</v>
      </c>
      <c r="Z58" s="423">
        <f t="shared" si="62"/>
        <v>0</v>
      </c>
      <c r="AA58" s="423">
        <f t="shared" si="62"/>
        <v>0</v>
      </c>
      <c r="AB58" s="423">
        <f t="shared" si="62"/>
        <v>0</v>
      </c>
      <c r="AC58" s="423">
        <f t="shared" si="62"/>
        <v>0</v>
      </c>
      <c r="AD58" s="423">
        <f t="shared" si="62"/>
        <v>0</v>
      </c>
      <c r="AE58" s="423">
        <f t="shared" si="62"/>
        <v>0</v>
      </c>
      <c r="AF58" s="423">
        <f t="shared" si="62"/>
        <v>0</v>
      </c>
      <c r="AG58" s="423">
        <f t="shared" si="62"/>
        <v>0</v>
      </c>
      <c r="AH58" s="423">
        <f t="shared" si="62"/>
        <v>0</v>
      </c>
      <c r="AI58" s="423">
        <f t="shared" si="62"/>
        <v>0</v>
      </c>
      <c r="AJ58" s="423">
        <f t="shared" si="62"/>
        <v>2.5</v>
      </c>
      <c r="AK58" s="423">
        <f t="shared" si="62"/>
        <v>0</v>
      </c>
      <c r="AL58" s="423">
        <f t="shared" si="62"/>
        <v>0</v>
      </c>
      <c r="AM58" s="423">
        <f t="shared" si="62"/>
        <v>2.5</v>
      </c>
      <c r="AN58" s="423">
        <f t="shared" si="62"/>
        <v>0</v>
      </c>
      <c r="AO58" s="423">
        <f t="shared" si="62"/>
        <v>1E-4</v>
      </c>
      <c r="AP58" s="423">
        <f t="shared" si="62"/>
        <v>0</v>
      </c>
      <c r="AQ58" s="423">
        <f t="shared" si="62"/>
        <v>0</v>
      </c>
      <c r="AR58" s="423">
        <f t="shared" si="62"/>
        <v>1E-4</v>
      </c>
      <c r="AS58" s="423">
        <f t="shared" si="62"/>
        <v>0</v>
      </c>
      <c r="AT58" s="423">
        <f t="shared" si="62"/>
        <v>0</v>
      </c>
      <c r="AU58" s="423">
        <f t="shared" si="62"/>
        <v>0</v>
      </c>
      <c r="AV58" s="423">
        <f t="shared" si="62"/>
        <v>0</v>
      </c>
      <c r="AW58" s="423">
        <f t="shared" si="62"/>
        <v>0</v>
      </c>
      <c r="AX58" s="423">
        <f t="shared" si="62"/>
        <v>0</v>
      </c>
      <c r="AY58" s="423">
        <f t="shared" si="62"/>
        <v>0</v>
      </c>
      <c r="AZ58" s="423">
        <f t="shared" si="62"/>
        <v>0</v>
      </c>
      <c r="BA58" s="423">
        <f t="shared" si="62"/>
        <v>0</v>
      </c>
      <c r="BB58" s="423">
        <f t="shared" si="62"/>
        <v>0</v>
      </c>
      <c r="BC58" s="423">
        <f t="shared" si="62"/>
        <v>0</v>
      </c>
      <c r="BD58" s="423">
        <f t="shared" si="62"/>
        <v>0</v>
      </c>
      <c r="BE58" s="423">
        <f t="shared" si="62"/>
        <v>0</v>
      </c>
      <c r="BF58" s="423">
        <f t="shared" si="62"/>
        <v>0</v>
      </c>
      <c r="BG58" s="423">
        <f t="shared" si="62"/>
        <v>0</v>
      </c>
      <c r="BH58" s="423">
        <f t="shared" si="62"/>
        <v>0</v>
      </c>
      <c r="BI58" s="423">
        <f t="shared" si="62"/>
        <v>0</v>
      </c>
      <c r="BJ58" s="423">
        <f t="shared" si="62"/>
        <v>0</v>
      </c>
      <c r="BK58" s="423">
        <f t="shared" si="62"/>
        <v>0</v>
      </c>
      <c r="BL58" s="423">
        <f t="shared" si="62"/>
        <v>0</v>
      </c>
      <c r="BM58" s="423">
        <f t="shared" si="62"/>
        <v>0</v>
      </c>
      <c r="BN58" s="427">
        <f t="shared" si="62"/>
        <v>0</v>
      </c>
      <c r="BO58" s="427">
        <f t="shared" si="62"/>
        <v>0</v>
      </c>
      <c r="BP58" s="427">
        <f t="shared" si="62"/>
        <v>0</v>
      </c>
      <c r="BQ58" s="427">
        <f>SUBTOTAL(9,BQ59)</f>
        <v>0</v>
      </c>
      <c r="BR58" s="427">
        <f t="shared" si="62"/>
        <v>0</v>
      </c>
      <c r="BS58" s="427">
        <f t="shared" si="62"/>
        <v>0</v>
      </c>
      <c r="BT58" s="427">
        <f t="shared" si="62"/>
        <v>0</v>
      </c>
      <c r="BU58" s="427">
        <f t="shared" si="62"/>
        <v>0</v>
      </c>
      <c r="BV58" s="427">
        <f t="shared" si="62"/>
        <v>0</v>
      </c>
      <c r="BW58" s="423">
        <f t="shared" si="62"/>
        <v>0</v>
      </c>
      <c r="BX58" s="326" t="s">
        <v>190</v>
      </c>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row>
    <row r="59" spans="2:108" s="32" customFormat="1" ht="33" customHeight="1" outlineLevel="1" x14ac:dyDescent="0.25">
      <c r="B59" s="407" t="s">
        <v>154</v>
      </c>
      <c r="C59" s="457" t="s">
        <v>725</v>
      </c>
      <c r="D59" s="686" t="s">
        <v>1793</v>
      </c>
      <c r="E59" s="76" t="s">
        <v>754</v>
      </c>
      <c r="F59" s="76" t="s">
        <v>286</v>
      </c>
      <c r="G59" s="76" t="s">
        <v>286</v>
      </c>
      <c r="H59" s="76" t="s">
        <v>190</v>
      </c>
      <c r="I59" s="77" t="s">
        <v>190</v>
      </c>
      <c r="J59" s="77" t="s">
        <v>190</v>
      </c>
      <c r="K59" s="76" t="s">
        <v>190</v>
      </c>
      <c r="L59" s="77" t="s">
        <v>190</v>
      </c>
      <c r="M59" s="77" t="s">
        <v>190</v>
      </c>
      <c r="N59" s="77" t="s">
        <v>190</v>
      </c>
      <c r="O59" s="77" t="s">
        <v>190</v>
      </c>
      <c r="P59" s="77" t="s">
        <v>190</v>
      </c>
      <c r="Q59" s="77" t="s">
        <v>190</v>
      </c>
      <c r="R59" s="77" t="s">
        <v>190</v>
      </c>
      <c r="S59" s="77" t="s">
        <v>190</v>
      </c>
      <c r="T59" s="77" t="s">
        <v>190</v>
      </c>
      <c r="U59" s="77">
        <v>34.5</v>
      </c>
      <c r="V59" s="77">
        <v>1E-4</v>
      </c>
      <c r="W59" s="77"/>
      <c r="X59" s="77"/>
      <c r="Y59" s="77">
        <v>0</v>
      </c>
      <c r="Z59" s="77">
        <v>0</v>
      </c>
      <c r="AA59" s="77">
        <v>0</v>
      </c>
      <c r="AB59" s="77">
        <v>0</v>
      </c>
      <c r="AC59" s="77">
        <v>0</v>
      </c>
      <c r="AD59" s="77">
        <v>0</v>
      </c>
      <c r="AE59" s="77">
        <v>0</v>
      </c>
      <c r="AF59" s="77">
        <v>0</v>
      </c>
      <c r="AG59" s="77">
        <v>0</v>
      </c>
      <c r="AH59" s="77">
        <v>0</v>
      </c>
      <c r="AI59" s="77">
        <v>0</v>
      </c>
      <c r="AJ59" s="77">
        <f>SUM(AK59:AN59)</f>
        <v>2.5</v>
      </c>
      <c r="AK59" s="77">
        <v>0</v>
      </c>
      <c r="AL59" s="77">
        <v>0</v>
      </c>
      <c r="AM59" s="77">
        <v>2.5</v>
      </c>
      <c r="AN59" s="77">
        <v>0</v>
      </c>
      <c r="AO59" s="77">
        <f t="shared" ref="AO59" si="63">SUM(AP59:AS59)</f>
        <v>1E-4</v>
      </c>
      <c r="AP59" s="77">
        <v>0</v>
      </c>
      <c r="AQ59" s="77">
        <v>0</v>
      </c>
      <c r="AR59" s="77">
        <v>1E-4</v>
      </c>
      <c r="AS59" s="77">
        <v>0</v>
      </c>
      <c r="AT59" s="77">
        <v>0</v>
      </c>
      <c r="AU59" s="77">
        <v>0</v>
      </c>
      <c r="AV59" s="77">
        <v>0</v>
      </c>
      <c r="AW59" s="77">
        <v>0</v>
      </c>
      <c r="AX59" s="77">
        <v>0</v>
      </c>
      <c r="AY59" s="77">
        <v>0</v>
      </c>
      <c r="AZ59" s="77">
        <v>0</v>
      </c>
      <c r="BA59" s="77">
        <v>0</v>
      </c>
      <c r="BB59" s="77">
        <v>0</v>
      </c>
      <c r="BC59" s="77">
        <v>0</v>
      </c>
      <c r="BD59" s="77">
        <v>0</v>
      </c>
      <c r="BE59" s="77">
        <v>0</v>
      </c>
      <c r="BF59" s="77">
        <v>0</v>
      </c>
      <c r="BG59" s="77">
        <v>0</v>
      </c>
      <c r="BH59" s="77">
        <v>0</v>
      </c>
      <c r="BI59" s="77"/>
      <c r="BJ59" s="77"/>
      <c r="BK59" s="77"/>
      <c r="BL59" s="77"/>
      <c r="BM59" s="77"/>
      <c r="BN59" s="77">
        <f>SUM(BO59:BR59)</f>
        <v>0</v>
      </c>
      <c r="BO59" s="77">
        <f>SUM(BE59+AU59+AK59)</f>
        <v>0</v>
      </c>
      <c r="BP59" s="77">
        <f>BF59+AV59+AB59+AL59</f>
        <v>0</v>
      </c>
      <c r="BQ59" s="77">
        <f>BG59+AW59</f>
        <v>0</v>
      </c>
      <c r="BR59" s="77">
        <f>BH59+AX59+AD59+AN59</f>
        <v>0</v>
      </c>
      <c r="BS59" s="77"/>
      <c r="BT59" s="77">
        <v>0</v>
      </c>
      <c r="BU59" s="77">
        <v>0</v>
      </c>
      <c r="BV59" s="77"/>
      <c r="BW59" s="77">
        <v>0</v>
      </c>
      <c r="BX59" s="77" t="s">
        <v>1771</v>
      </c>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row>
    <row r="60" spans="2:108" s="32" customFormat="1" ht="42" customHeight="1" x14ac:dyDescent="0.25">
      <c r="B60" s="421" t="s">
        <v>156</v>
      </c>
      <c r="C60" s="422" t="s">
        <v>157</v>
      </c>
      <c r="D60" s="421" t="s">
        <v>93</v>
      </c>
      <c r="E60" s="421" t="s">
        <v>190</v>
      </c>
      <c r="F60" s="421" t="s">
        <v>190</v>
      </c>
      <c r="G60" s="421" t="s">
        <v>190</v>
      </c>
      <c r="H60" s="421" t="s">
        <v>190</v>
      </c>
      <c r="I60" s="326">
        <v>0</v>
      </c>
      <c r="J60" s="326">
        <v>0</v>
      </c>
      <c r="K60" s="421" t="s">
        <v>190</v>
      </c>
      <c r="L60" s="423">
        <v>0</v>
      </c>
      <c r="M60" s="423">
        <v>0</v>
      </c>
      <c r="N60" s="421" t="s">
        <v>190</v>
      </c>
      <c r="O60" s="423">
        <v>0</v>
      </c>
      <c r="P60" s="423">
        <v>0</v>
      </c>
      <c r="Q60" s="326">
        <v>0</v>
      </c>
      <c r="R60" s="326">
        <v>0</v>
      </c>
      <c r="S60" s="326">
        <v>0</v>
      </c>
      <c r="T60" s="326">
        <v>0</v>
      </c>
      <c r="U60" s="326">
        <v>0</v>
      </c>
      <c r="V60" s="326">
        <v>0</v>
      </c>
      <c r="W60" s="326">
        <v>0</v>
      </c>
      <c r="X60" s="326">
        <v>0</v>
      </c>
      <c r="Y60" s="326">
        <v>0</v>
      </c>
      <c r="Z60" s="326">
        <v>0</v>
      </c>
      <c r="AA60" s="326">
        <v>0</v>
      </c>
      <c r="AB60" s="326">
        <v>0</v>
      </c>
      <c r="AC60" s="326">
        <v>0</v>
      </c>
      <c r="AD60" s="326">
        <v>0</v>
      </c>
      <c r="AE60" s="326">
        <v>0</v>
      </c>
      <c r="AF60" s="326">
        <v>0</v>
      </c>
      <c r="AG60" s="326">
        <v>0</v>
      </c>
      <c r="AH60" s="326">
        <v>0</v>
      </c>
      <c r="AI60" s="326">
        <v>0</v>
      </c>
      <c r="AJ60" s="326">
        <v>0</v>
      </c>
      <c r="AK60" s="326">
        <v>0</v>
      </c>
      <c r="AL60" s="326">
        <v>0</v>
      </c>
      <c r="AM60" s="326">
        <v>0</v>
      </c>
      <c r="AN60" s="326">
        <v>0</v>
      </c>
      <c r="AO60" s="326">
        <v>0</v>
      </c>
      <c r="AP60" s="326">
        <v>0</v>
      </c>
      <c r="AQ60" s="326">
        <v>0</v>
      </c>
      <c r="AR60" s="326">
        <v>0</v>
      </c>
      <c r="AS60" s="326">
        <v>0</v>
      </c>
      <c r="AT60" s="326">
        <v>0</v>
      </c>
      <c r="AU60" s="326">
        <v>0</v>
      </c>
      <c r="AV60" s="326">
        <v>0</v>
      </c>
      <c r="AW60" s="326">
        <v>0</v>
      </c>
      <c r="AX60" s="326">
        <v>0</v>
      </c>
      <c r="AY60" s="326">
        <v>0</v>
      </c>
      <c r="AZ60" s="326">
        <v>0</v>
      </c>
      <c r="BA60" s="326">
        <v>0</v>
      </c>
      <c r="BB60" s="326">
        <v>0</v>
      </c>
      <c r="BC60" s="326">
        <v>0</v>
      </c>
      <c r="BD60" s="326">
        <v>0</v>
      </c>
      <c r="BE60" s="326">
        <v>0</v>
      </c>
      <c r="BF60" s="326">
        <v>0</v>
      </c>
      <c r="BG60" s="326">
        <v>0</v>
      </c>
      <c r="BH60" s="326">
        <v>0</v>
      </c>
      <c r="BI60" s="326">
        <v>0</v>
      </c>
      <c r="BJ60" s="326">
        <v>0</v>
      </c>
      <c r="BK60" s="326">
        <v>0</v>
      </c>
      <c r="BL60" s="326">
        <v>0</v>
      </c>
      <c r="BM60" s="326">
        <v>0</v>
      </c>
      <c r="BN60" s="326">
        <v>0</v>
      </c>
      <c r="BO60" s="326">
        <v>0</v>
      </c>
      <c r="BP60" s="326">
        <v>0</v>
      </c>
      <c r="BQ60" s="326">
        <v>0</v>
      </c>
      <c r="BR60" s="326">
        <v>0</v>
      </c>
      <c r="BS60" s="326">
        <v>0</v>
      </c>
      <c r="BT60" s="326">
        <v>0</v>
      </c>
      <c r="BU60" s="326">
        <v>0</v>
      </c>
      <c r="BV60" s="326">
        <v>0</v>
      </c>
      <c r="BW60" s="326">
        <v>0</v>
      </c>
      <c r="BX60" s="326" t="s">
        <v>190</v>
      </c>
      <c r="BY60" s="30"/>
      <c r="BZ60" s="30"/>
      <c r="CA60" s="30"/>
      <c r="CB60" s="30"/>
      <c r="CC60" s="30"/>
      <c r="CD60" s="30"/>
      <c r="CE60" s="30"/>
      <c r="CF60" s="30"/>
      <c r="CG60" s="30"/>
      <c r="CH60" s="30"/>
      <c r="CI60" s="30"/>
      <c r="CJ60" s="30"/>
      <c r="CK60" s="30"/>
      <c r="CL60" s="30"/>
      <c r="CM60" s="30"/>
      <c r="CN60" s="30"/>
      <c r="CO60" s="30"/>
      <c r="CP60" s="30"/>
      <c r="CQ60" s="30"/>
      <c r="CR60" s="30"/>
      <c r="CS60" s="30"/>
      <c r="CT60" s="30"/>
      <c r="CU60" s="30"/>
      <c r="CV60" s="30"/>
    </row>
    <row r="61" spans="2:108" s="32" customFormat="1" ht="42" customHeight="1" x14ac:dyDescent="0.25">
      <c r="B61" s="421" t="s">
        <v>158</v>
      </c>
      <c r="C61" s="422" t="s">
        <v>159</v>
      </c>
      <c r="D61" s="421" t="s">
        <v>93</v>
      </c>
      <c r="E61" s="421" t="s">
        <v>190</v>
      </c>
      <c r="F61" s="421" t="s">
        <v>190</v>
      </c>
      <c r="G61" s="421" t="s">
        <v>190</v>
      </c>
      <c r="H61" s="421" t="s">
        <v>190</v>
      </c>
      <c r="I61" s="326">
        <v>0</v>
      </c>
      <c r="J61" s="326">
        <v>0</v>
      </c>
      <c r="K61" s="421" t="s">
        <v>190</v>
      </c>
      <c r="L61" s="326">
        <v>0</v>
      </c>
      <c r="M61" s="326">
        <v>0</v>
      </c>
      <c r="N61" s="421" t="s">
        <v>190</v>
      </c>
      <c r="O61" s="423">
        <v>0</v>
      </c>
      <c r="P61" s="423">
        <v>0</v>
      </c>
      <c r="Q61" s="326">
        <v>0</v>
      </c>
      <c r="R61" s="326">
        <v>0</v>
      </c>
      <c r="S61" s="326">
        <v>0</v>
      </c>
      <c r="T61" s="326">
        <v>0</v>
      </c>
      <c r="U61" s="326">
        <v>0</v>
      </c>
      <c r="V61" s="326">
        <v>0</v>
      </c>
      <c r="W61" s="326">
        <v>0</v>
      </c>
      <c r="X61" s="326">
        <v>0</v>
      </c>
      <c r="Y61" s="326">
        <v>0</v>
      </c>
      <c r="Z61" s="326">
        <v>0</v>
      </c>
      <c r="AA61" s="326">
        <v>0</v>
      </c>
      <c r="AB61" s="326">
        <v>0</v>
      </c>
      <c r="AC61" s="326">
        <v>0</v>
      </c>
      <c r="AD61" s="326">
        <v>0</v>
      </c>
      <c r="AE61" s="326">
        <v>0</v>
      </c>
      <c r="AF61" s="326">
        <v>0</v>
      </c>
      <c r="AG61" s="326">
        <v>0</v>
      </c>
      <c r="AH61" s="326">
        <v>0</v>
      </c>
      <c r="AI61" s="326">
        <v>0</v>
      </c>
      <c r="AJ61" s="326">
        <v>0</v>
      </c>
      <c r="AK61" s="326">
        <v>0</v>
      </c>
      <c r="AL61" s="326">
        <v>0</v>
      </c>
      <c r="AM61" s="326">
        <v>0</v>
      </c>
      <c r="AN61" s="326">
        <v>0</v>
      </c>
      <c r="AO61" s="326">
        <v>0</v>
      </c>
      <c r="AP61" s="326">
        <v>0</v>
      </c>
      <c r="AQ61" s="326">
        <v>0</v>
      </c>
      <c r="AR61" s="326">
        <v>0</v>
      </c>
      <c r="AS61" s="326">
        <v>0</v>
      </c>
      <c r="AT61" s="326">
        <v>0</v>
      </c>
      <c r="AU61" s="326">
        <v>0</v>
      </c>
      <c r="AV61" s="326">
        <v>0</v>
      </c>
      <c r="AW61" s="326">
        <v>0</v>
      </c>
      <c r="AX61" s="326">
        <v>0</v>
      </c>
      <c r="AY61" s="326">
        <v>0</v>
      </c>
      <c r="AZ61" s="326">
        <v>0</v>
      </c>
      <c r="BA61" s="326">
        <v>0</v>
      </c>
      <c r="BB61" s="326">
        <v>0</v>
      </c>
      <c r="BC61" s="326">
        <v>0</v>
      </c>
      <c r="BD61" s="326">
        <v>0</v>
      </c>
      <c r="BE61" s="326">
        <v>0</v>
      </c>
      <c r="BF61" s="326">
        <v>0</v>
      </c>
      <c r="BG61" s="326">
        <v>0</v>
      </c>
      <c r="BH61" s="326">
        <v>0</v>
      </c>
      <c r="BI61" s="326">
        <v>0</v>
      </c>
      <c r="BJ61" s="326">
        <v>0</v>
      </c>
      <c r="BK61" s="326">
        <v>0</v>
      </c>
      <c r="BL61" s="326">
        <v>0</v>
      </c>
      <c r="BM61" s="326">
        <v>0</v>
      </c>
      <c r="BN61" s="326">
        <v>0</v>
      </c>
      <c r="BO61" s="326">
        <v>0</v>
      </c>
      <c r="BP61" s="326">
        <v>0</v>
      </c>
      <c r="BQ61" s="326">
        <v>0</v>
      </c>
      <c r="BR61" s="326">
        <v>0</v>
      </c>
      <c r="BS61" s="326">
        <v>0</v>
      </c>
      <c r="BT61" s="326">
        <v>0</v>
      </c>
      <c r="BU61" s="326">
        <v>0</v>
      </c>
      <c r="BV61" s="326">
        <v>0</v>
      </c>
      <c r="BW61" s="326">
        <v>0</v>
      </c>
      <c r="BX61" s="326" t="s">
        <v>190</v>
      </c>
      <c r="BY61" s="30"/>
      <c r="BZ61" s="30"/>
      <c r="CA61" s="30"/>
      <c r="CB61" s="30"/>
      <c r="CC61" s="30"/>
      <c r="CD61" s="30"/>
      <c r="CE61" s="30"/>
      <c r="CF61" s="30"/>
      <c r="CG61" s="30"/>
      <c r="CH61" s="30"/>
      <c r="CI61" s="30"/>
      <c r="CJ61" s="30"/>
      <c r="CK61" s="30"/>
      <c r="CL61" s="30"/>
      <c r="CM61" s="30"/>
      <c r="CN61" s="30"/>
      <c r="CO61" s="30"/>
      <c r="CP61" s="30"/>
      <c r="CQ61" s="30"/>
      <c r="CR61" s="30"/>
      <c r="CS61" s="30"/>
      <c r="CT61" s="30"/>
      <c r="CU61" s="30"/>
      <c r="CV61" s="30"/>
    </row>
    <row r="62" spans="2:108" s="32" customFormat="1" ht="42" customHeight="1" x14ac:dyDescent="0.25">
      <c r="B62" s="421" t="s">
        <v>160</v>
      </c>
      <c r="C62" s="422" t="s">
        <v>161</v>
      </c>
      <c r="D62" s="421" t="s">
        <v>93</v>
      </c>
      <c r="E62" s="421" t="s">
        <v>190</v>
      </c>
      <c r="F62" s="421" t="s">
        <v>190</v>
      </c>
      <c r="G62" s="421" t="s">
        <v>190</v>
      </c>
      <c r="H62" s="421" t="s">
        <v>190</v>
      </c>
      <c r="I62" s="326">
        <v>0</v>
      </c>
      <c r="J62" s="326">
        <v>0</v>
      </c>
      <c r="K62" s="421" t="s">
        <v>190</v>
      </c>
      <c r="L62" s="326">
        <v>0</v>
      </c>
      <c r="M62" s="326">
        <v>0</v>
      </c>
      <c r="N62" s="421" t="s">
        <v>190</v>
      </c>
      <c r="O62" s="423">
        <v>0</v>
      </c>
      <c r="P62" s="423">
        <v>0</v>
      </c>
      <c r="Q62" s="326">
        <v>0</v>
      </c>
      <c r="R62" s="326">
        <v>0</v>
      </c>
      <c r="S62" s="326">
        <v>0</v>
      </c>
      <c r="T62" s="326">
        <v>0</v>
      </c>
      <c r="U62" s="326">
        <v>0</v>
      </c>
      <c r="V62" s="326">
        <v>0</v>
      </c>
      <c r="W62" s="326">
        <v>0</v>
      </c>
      <c r="X62" s="326">
        <v>0</v>
      </c>
      <c r="Y62" s="326">
        <v>0</v>
      </c>
      <c r="Z62" s="326">
        <v>0</v>
      </c>
      <c r="AA62" s="326">
        <v>0</v>
      </c>
      <c r="AB62" s="326">
        <v>0</v>
      </c>
      <c r="AC62" s="326">
        <v>0</v>
      </c>
      <c r="AD62" s="326">
        <v>0</v>
      </c>
      <c r="AE62" s="326">
        <v>0</v>
      </c>
      <c r="AF62" s="326">
        <v>0</v>
      </c>
      <c r="AG62" s="326">
        <v>0</v>
      </c>
      <c r="AH62" s="326">
        <v>0</v>
      </c>
      <c r="AI62" s="326">
        <v>0</v>
      </c>
      <c r="AJ62" s="326">
        <v>0</v>
      </c>
      <c r="AK62" s="326">
        <v>0</v>
      </c>
      <c r="AL62" s="326">
        <v>0</v>
      </c>
      <c r="AM62" s="326">
        <v>0</v>
      </c>
      <c r="AN62" s="326">
        <v>0</v>
      </c>
      <c r="AO62" s="326">
        <v>0</v>
      </c>
      <c r="AP62" s="326">
        <v>0</v>
      </c>
      <c r="AQ62" s="326">
        <v>0</v>
      </c>
      <c r="AR62" s="326">
        <v>0</v>
      </c>
      <c r="AS62" s="326">
        <v>0</v>
      </c>
      <c r="AT62" s="326">
        <v>0</v>
      </c>
      <c r="AU62" s="326">
        <v>0</v>
      </c>
      <c r="AV62" s="326">
        <v>0</v>
      </c>
      <c r="AW62" s="326">
        <v>0</v>
      </c>
      <c r="AX62" s="326">
        <v>0</v>
      </c>
      <c r="AY62" s="326">
        <v>0</v>
      </c>
      <c r="AZ62" s="326">
        <v>0</v>
      </c>
      <c r="BA62" s="326">
        <v>0</v>
      </c>
      <c r="BB62" s="326">
        <v>0</v>
      </c>
      <c r="BC62" s="326">
        <v>0</v>
      </c>
      <c r="BD62" s="326">
        <v>0</v>
      </c>
      <c r="BE62" s="326">
        <v>0</v>
      </c>
      <c r="BF62" s="326">
        <v>0</v>
      </c>
      <c r="BG62" s="326">
        <v>0</v>
      </c>
      <c r="BH62" s="326">
        <v>0</v>
      </c>
      <c r="BI62" s="326">
        <v>0</v>
      </c>
      <c r="BJ62" s="326">
        <v>0</v>
      </c>
      <c r="BK62" s="326">
        <v>0</v>
      </c>
      <c r="BL62" s="326">
        <v>0</v>
      </c>
      <c r="BM62" s="326">
        <v>0</v>
      </c>
      <c r="BN62" s="326">
        <v>0</v>
      </c>
      <c r="BO62" s="326">
        <v>0</v>
      </c>
      <c r="BP62" s="326">
        <v>0</v>
      </c>
      <c r="BQ62" s="326">
        <v>0</v>
      </c>
      <c r="BR62" s="326">
        <v>0</v>
      </c>
      <c r="BS62" s="326">
        <v>0</v>
      </c>
      <c r="BT62" s="326">
        <v>0</v>
      </c>
      <c r="BU62" s="326">
        <v>0</v>
      </c>
      <c r="BV62" s="326">
        <v>0</v>
      </c>
      <c r="BW62" s="326">
        <v>0</v>
      </c>
      <c r="BX62" s="326">
        <v>0</v>
      </c>
      <c r="BY62" s="30"/>
      <c r="BZ62" s="30" t="e">
        <f>#REF!</f>
        <v>#REF!</v>
      </c>
      <c r="CA62" s="30" t="e">
        <f>#REF!</f>
        <v>#REF!</v>
      </c>
      <c r="CB62" s="30" t="e">
        <f>#REF!</f>
        <v>#REF!</v>
      </c>
      <c r="CC62" s="30" t="e">
        <f>#REF!</f>
        <v>#REF!</v>
      </c>
      <c r="CD62" s="30" t="e">
        <f>#REF!</f>
        <v>#REF!</v>
      </c>
      <c r="CE62" s="30" t="e">
        <f>#REF!</f>
        <v>#REF!</v>
      </c>
      <c r="CF62" s="30" t="e">
        <f>#REF!</f>
        <v>#REF!</v>
      </c>
      <c r="CG62" s="30" t="e">
        <f>#REF!</f>
        <v>#REF!</v>
      </c>
      <c r="CH62" s="30" t="e">
        <f>#REF!</f>
        <v>#REF!</v>
      </c>
      <c r="CI62" s="30" t="e">
        <f>#REF!</f>
        <v>#REF!</v>
      </c>
      <c r="CJ62" s="30" t="e">
        <f>#REF!</f>
        <v>#REF!</v>
      </c>
      <c r="CK62" s="30" t="e">
        <f>#REF!</f>
        <v>#REF!</v>
      </c>
      <c r="CL62" s="30" t="e">
        <f>#REF!</f>
        <v>#REF!</v>
      </c>
      <c r="CM62" s="30" t="e">
        <f>#REF!</f>
        <v>#REF!</v>
      </c>
      <c r="CN62" s="30" t="e">
        <f>#REF!</f>
        <v>#REF!</v>
      </c>
      <c r="CO62" s="30" t="e">
        <f>#REF!</f>
        <v>#REF!</v>
      </c>
      <c r="CP62" s="30" t="e">
        <f>#REF!</f>
        <v>#REF!</v>
      </c>
      <c r="CQ62" s="30" t="e">
        <f>#REF!</f>
        <v>#REF!</v>
      </c>
      <c r="CR62" s="30" t="s">
        <v>190</v>
      </c>
      <c r="CS62" s="30"/>
      <c r="CT62" s="30"/>
      <c r="CU62" s="30"/>
      <c r="CV62" s="30"/>
    </row>
    <row r="63" spans="2:108" s="32" customFormat="1" ht="42" customHeight="1" x14ac:dyDescent="0.25">
      <c r="B63" s="421" t="s">
        <v>165</v>
      </c>
      <c r="C63" s="422" t="s">
        <v>166</v>
      </c>
      <c r="D63" s="421" t="s">
        <v>93</v>
      </c>
      <c r="E63" s="421" t="s">
        <v>190</v>
      </c>
      <c r="F63" s="421" t="s">
        <v>190</v>
      </c>
      <c r="G63" s="421" t="s">
        <v>190</v>
      </c>
      <c r="H63" s="421" t="s">
        <v>190</v>
      </c>
      <c r="I63" s="326">
        <v>0</v>
      </c>
      <c r="J63" s="326">
        <v>0</v>
      </c>
      <c r="K63" s="421" t="s">
        <v>190</v>
      </c>
      <c r="L63" s="423">
        <v>0</v>
      </c>
      <c r="M63" s="423">
        <v>0</v>
      </c>
      <c r="N63" s="421" t="s">
        <v>190</v>
      </c>
      <c r="O63" s="423">
        <v>0</v>
      </c>
      <c r="P63" s="423">
        <v>0</v>
      </c>
      <c r="Q63" s="326">
        <v>0</v>
      </c>
      <c r="R63" s="326">
        <v>0</v>
      </c>
      <c r="S63" s="326">
        <v>0</v>
      </c>
      <c r="T63" s="326">
        <v>0</v>
      </c>
      <c r="U63" s="326">
        <v>0</v>
      </c>
      <c r="V63" s="326">
        <v>0</v>
      </c>
      <c r="W63" s="326">
        <v>0</v>
      </c>
      <c r="X63" s="326">
        <v>0</v>
      </c>
      <c r="Y63" s="326">
        <v>0</v>
      </c>
      <c r="Z63" s="326">
        <v>0</v>
      </c>
      <c r="AA63" s="326">
        <v>0</v>
      </c>
      <c r="AB63" s="326">
        <v>0</v>
      </c>
      <c r="AC63" s="326">
        <v>0</v>
      </c>
      <c r="AD63" s="326">
        <v>0</v>
      </c>
      <c r="AE63" s="326">
        <v>0</v>
      </c>
      <c r="AF63" s="326">
        <v>0</v>
      </c>
      <c r="AG63" s="326">
        <v>0</v>
      </c>
      <c r="AH63" s="326">
        <v>0</v>
      </c>
      <c r="AI63" s="326">
        <v>0</v>
      </c>
      <c r="AJ63" s="326">
        <v>0</v>
      </c>
      <c r="AK63" s="326">
        <v>0</v>
      </c>
      <c r="AL63" s="326">
        <v>0</v>
      </c>
      <c r="AM63" s="326">
        <v>0</v>
      </c>
      <c r="AN63" s="326">
        <v>0</v>
      </c>
      <c r="AO63" s="326">
        <v>0</v>
      </c>
      <c r="AP63" s="326">
        <v>0</v>
      </c>
      <c r="AQ63" s="326">
        <v>0</v>
      </c>
      <c r="AR63" s="326">
        <v>0</v>
      </c>
      <c r="AS63" s="326">
        <v>0</v>
      </c>
      <c r="AT63" s="326">
        <v>0</v>
      </c>
      <c r="AU63" s="326">
        <v>0</v>
      </c>
      <c r="AV63" s="326">
        <v>0</v>
      </c>
      <c r="AW63" s="326">
        <v>0</v>
      </c>
      <c r="AX63" s="326">
        <v>0</v>
      </c>
      <c r="AY63" s="326">
        <v>0</v>
      </c>
      <c r="AZ63" s="326">
        <v>0</v>
      </c>
      <c r="BA63" s="326">
        <v>0</v>
      </c>
      <c r="BB63" s="326">
        <v>0</v>
      </c>
      <c r="BC63" s="326">
        <v>0</v>
      </c>
      <c r="BD63" s="326">
        <v>0</v>
      </c>
      <c r="BE63" s="326">
        <v>0</v>
      </c>
      <c r="BF63" s="326">
        <v>0</v>
      </c>
      <c r="BG63" s="326">
        <v>0</v>
      </c>
      <c r="BH63" s="326">
        <v>0</v>
      </c>
      <c r="BI63" s="326">
        <v>0</v>
      </c>
      <c r="BJ63" s="326">
        <v>0</v>
      </c>
      <c r="BK63" s="326">
        <v>0</v>
      </c>
      <c r="BL63" s="326">
        <v>0</v>
      </c>
      <c r="BM63" s="326">
        <v>0</v>
      </c>
      <c r="BN63" s="326">
        <v>0</v>
      </c>
      <c r="BO63" s="326">
        <v>0</v>
      </c>
      <c r="BP63" s="326">
        <v>0</v>
      </c>
      <c r="BQ63" s="326">
        <v>0</v>
      </c>
      <c r="BR63" s="326">
        <v>0</v>
      </c>
      <c r="BS63" s="326">
        <v>0</v>
      </c>
      <c r="BT63" s="326">
        <v>0</v>
      </c>
      <c r="BU63" s="326">
        <v>0</v>
      </c>
      <c r="BV63" s="326">
        <v>0</v>
      </c>
      <c r="BW63" s="326">
        <v>0</v>
      </c>
      <c r="BX63" s="326" t="s">
        <v>190</v>
      </c>
      <c r="BY63" s="30"/>
      <c r="BZ63" s="30"/>
      <c r="CA63" s="30"/>
      <c r="CB63" s="30"/>
      <c r="CC63" s="30"/>
      <c r="CD63" s="30"/>
      <c r="CE63" s="30"/>
      <c r="CF63" s="30"/>
      <c r="CG63" s="30"/>
      <c r="CH63" s="30"/>
      <c r="CI63" s="30"/>
      <c r="CJ63" s="30"/>
      <c r="CK63" s="30"/>
      <c r="CL63" s="30"/>
      <c r="CM63" s="30"/>
      <c r="CN63" s="30"/>
      <c r="CO63" s="30"/>
      <c r="CP63" s="30"/>
      <c r="CQ63" s="30"/>
      <c r="CR63" s="30"/>
      <c r="CS63" s="30"/>
      <c r="CT63" s="30"/>
      <c r="CU63" s="30"/>
      <c r="CV63" s="30"/>
    </row>
    <row r="64" spans="2:108" s="32" customFormat="1" ht="42" customHeight="1" x14ac:dyDescent="0.25">
      <c r="B64" s="450" t="s">
        <v>167</v>
      </c>
      <c r="C64" s="456" t="s">
        <v>168</v>
      </c>
      <c r="D64" s="421" t="s">
        <v>93</v>
      </c>
      <c r="E64" s="421" t="s">
        <v>190</v>
      </c>
      <c r="F64" s="421" t="s">
        <v>190</v>
      </c>
      <c r="G64" s="421" t="s">
        <v>190</v>
      </c>
      <c r="H64" s="421" t="s">
        <v>190</v>
      </c>
      <c r="I64" s="326">
        <v>0</v>
      </c>
      <c r="J64" s="326">
        <v>0</v>
      </c>
      <c r="K64" s="421" t="s">
        <v>190</v>
      </c>
      <c r="L64" s="326">
        <v>0</v>
      </c>
      <c r="M64" s="326">
        <v>0</v>
      </c>
      <c r="N64" s="326" t="s">
        <v>190</v>
      </c>
      <c r="O64" s="423">
        <v>0</v>
      </c>
      <c r="P64" s="423">
        <v>0</v>
      </c>
      <c r="Q64" s="326">
        <v>0</v>
      </c>
      <c r="R64" s="326">
        <v>0</v>
      </c>
      <c r="S64" s="326">
        <v>0</v>
      </c>
      <c r="T64" s="326">
        <v>0</v>
      </c>
      <c r="U64" s="326">
        <v>0</v>
      </c>
      <c r="V64" s="326">
        <v>0</v>
      </c>
      <c r="W64" s="326">
        <v>0</v>
      </c>
      <c r="X64" s="326">
        <v>0</v>
      </c>
      <c r="Y64" s="326">
        <v>0</v>
      </c>
      <c r="Z64" s="326">
        <v>0</v>
      </c>
      <c r="AA64" s="326">
        <v>0</v>
      </c>
      <c r="AB64" s="326">
        <v>0</v>
      </c>
      <c r="AC64" s="326">
        <v>0</v>
      </c>
      <c r="AD64" s="326">
        <v>0</v>
      </c>
      <c r="AE64" s="326">
        <v>0</v>
      </c>
      <c r="AF64" s="326">
        <v>0</v>
      </c>
      <c r="AG64" s="326">
        <v>0</v>
      </c>
      <c r="AH64" s="326">
        <v>0</v>
      </c>
      <c r="AI64" s="326">
        <v>0</v>
      </c>
      <c r="AJ64" s="326">
        <v>0</v>
      </c>
      <c r="AK64" s="326">
        <v>0</v>
      </c>
      <c r="AL64" s="326">
        <v>0</v>
      </c>
      <c r="AM64" s="326">
        <v>0</v>
      </c>
      <c r="AN64" s="326">
        <v>0</v>
      </c>
      <c r="AO64" s="326">
        <v>0</v>
      </c>
      <c r="AP64" s="326">
        <v>0</v>
      </c>
      <c r="AQ64" s="326">
        <v>0</v>
      </c>
      <c r="AR64" s="326">
        <v>0</v>
      </c>
      <c r="AS64" s="326">
        <v>0</v>
      </c>
      <c r="AT64" s="326">
        <v>0</v>
      </c>
      <c r="AU64" s="326">
        <v>0</v>
      </c>
      <c r="AV64" s="326">
        <v>0</v>
      </c>
      <c r="AW64" s="326">
        <v>0</v>
      </c>
      <c r="AX64" s="326">
        <v>0</v>
      </c>
      <c r="AY64" s="326">
        <v>0</v>
      </c>
      <c r="AZ64" s="326">
        <v>0</v>
      </c>
      <c r="BA64" s="326">
        <v>0</v>
      </c>
      <c r="BB64" s="326">
        <v>0</v>
      </c>
      <c r="BC64" s="326">
        <v>0</v>
      </c>
      <c r="BD64" s="326">
        <v>0</v>
      </c>
      <c r="BE64" s="326">
        <v>0</v>
      </c>
      <c r="BF64" s="326">
        <v>0</v>
      </c>
      <c r="BG64" s="326">
        <v>0</v>
      </c>
      <c r="BH64" s="326">
        <v>0</v>
      </c>
      <c r="BI64" s="326">
        <v>0</v>
      </c>
      <c r="BJ64" s="326">
        <v>0</v>
      </c>
      <c r="BK64" s="326">
        <v>0</v>
      </c>
      <c r="BL64" s="326">
        <v>0</v>
      </c>
      <c r="BM64" s="326">
        <v>0</v>
      </c>
      <c r="BN64" s="326">
        <v>0</v>
      </c>
      <c r="BO64" s="326">
        <v>0</v>
      </c>
      <c r="BP64" s="326">
        <v>0</v>
      </c>
      <c r="BQ64" s="326">
        <v>0</v>
      </c>
      <c r="BR64" s="326">
        <v>0</v>
      </c>
      <c r="BS64" s="326">
        <v>0</v>
      </c>
      <c r="BT64" s="326">
        <v>0</v>
      </c>
      <c r="BU64" s="326">
        <v>0</v>
      </c>
      <c r="BV64" s="326">
        <v>0</v>
      </c>
      <c r="BW64" s="326">
        <v>0</v>
      </c>
      <c r="BX64" s="326" t="s">
        <v>190</v>
      </c>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0"/>
    </row>
    <row r="65" spans="1:108" s="32" customFormat="1" ht="42" customHeight="1" x14ac:dyDescent="0.25">
      <c r="B65" s="450" t="s">
        <v>169</v>
      </c>
      <c r="C65" s="456" t="s">
        <v>170</v>
      </c>
      <c r="D65" s="421" t="s">
        <v>93</v>
      </c>
      <c r="E65" s="421" t="s">
        <v>190</v>
      </c>
      <c r="F65" s="421" t="s">
        <v>190</v>
      </c>
      <c r="G65" s="421" t="s">
        <v>190</v>
      </c>
      <c r="H65" s="421" t="s">
        <v>190</v>
      </c>
      <c r="I65" s="326">
        <v>0</v>
      </c>
      <c r="J65" s="326">
        <v>0</v>
      </c>
      <c r="K65" s="421" t="s">
        <v>190</v>
      </c>
      <c r="L65" s="326">
        <v>0</v>
      </c>
      <c r="M65" s="326">
        <v>0</v>
      </c>
      <c r="N65" s="326" t="s">
        <v>190</v>
      </c>
      <c r="O65" s="423">
        <v>0</v>
      </c>
      <c r="P65" s="423">
        <v>0</v>
      </c>
      <c r="Q65" s="326">
        <v>0</v>
      </c>
      <c r="R65" s="326">
        <v>0</v>
      </c>
      <c r="S65" s="326">
        <v>0</v>
      </c>
      <c r="T65" s="326">
        <v>0</v>
      </c>
      <c r="U65" s="326">
        <v>0</v>
      </c>
      <c r="V65" s="326">
        <v>0</v>
      </c>
      <c r="W65" s="326">
        <v>0</v>
      </c>
      <c r="X65" s="326">
        <v>0</v>
      </c>
      <c r="Y65" s="326">
        <v>0</v>
      </c>
      <c r="Z65" s="326">
        <v>0</v>
      </c>
      <c r="AA65" s="326">
        <v>0</v>
      </c>
      <c r="AB65" s="326">
        <v>0</v>
      </c>
      <c r="AC65" s="326">
        <v>0</v>
      </c>
      <c r="AD65" s="326">
        <v>0</v>
      </c>
      <c r="AE65" s="326">
        <v>0</v>
      </c>
      <c r="AF65" s="326">
        <v>0</v>
      </c>
      <c r="AG65" s="326">
        <v>0</v>
      </c>
      <c r="AH65" s="326">
        <v>0</v>
      </c>
      <c r="AI65" s="326">
        <v>0</v>
      </c>
      <c r="AJ65" s="326">
        <v>0</v>
      </c>
      <c r="AK65" s="326">
        <v>0</v>
      </c>
      <c r="AL65" s="326">
        <v>0</v>
      </c>
      <c r="AM65" s="326">
        <v>0</v>
      </c>
      <c r="AN65" s="326">
        <v>0</v>
      </c>
      <c r="AO65" s="326">
        <v>0</v>
      </c>
      <c r="AP65" s="326">
        <v>0</v>
      </c>
      <c r="AQ65" s="326">
        <v>0</v>
      </c>
      <c r="AR65" s="326">
        <v>0</v>
      </c>
      <c r="AS65" s="326">
        <v>0</v>
      </c>
      <c r="AT65" s="326">
        <v>0</v>
      </c>
      <c r="AU65" s="326">
        <v>0</v>
      </c>
      <c r="AV65" s="326">
        <v>0</v>
      </c>
      <c r="AW65" s="326">
        <v>0</v>
      </c>
      <c r="AX65" s="326">
        <v>0</v>
      </c>
      <c r="AY65" s="326">
        <v>0</v>
      </c>
      <c r="AZ65" s="326">
        <v>0</v>
      </c>
      <c r="BA65" s="326">
        <v>0</v>
      </c>
      <c r="BB65" s="326">
        <v>0</v>
      </c>
      <c r="BC65" s="326">
        <v>0</v>
      </c>
      <c r="BD65" s="326">
        <v>0</v>
      </c>
      <c r="BE65" s="326">
        <v>0</v>
      </c>
      <c r="BF65" s="326">
        <v>0</v>
      </c>
      <c r="BG65" s="326">
        <v>0</v>
      </c>
      <c r="BH65" s="326">
        <v>0</v>
      </c>
      <c r="BI65" s="326">
        <v>0</v>
      </c>
      <c r="BJ65" s="326">
        <v>0</v>
      </c>
      <c r="BK65" s="326">
        <v>0</v>
      </c>
      <c r="BL65" s="326">
        <v>0</v>
      </c>
      <c r="BM65" s="326">
        <v>0</v>
      </c>
      <c r="BN65" s="326">
        <v>0</v>
      </c>
      <c r="BO65" s="326">
        <v>0</v>
      </c>
      <c r="BP65" s="326">
        <v>0</v>
      </c>
      <c r="BQ65" s="326">
        <v>0</v>
      </c>
      <c r="BR65" s="326">
        <v>0</v>
      </c>
      <c r="BS65" s="326">
        <v>0</v>
      </c>
      <c r="BT65" s="326">
        <v>0</v>
      </c>
      <c r="BU65" s="326">
        <v>0</v>
      </c>
      <c r="BV65" s="326">
        <v>0</v>
      </c>
      <c r="BW65" s="326">
        <v>0</v>
      </c>
      <c r="BX65" s="326" t="s">
        <v>190</v>
      </c>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row>
    <row r="66" spans="1:108" s="32" customFormat="1" ht="48" customHeight="1" x14ac:dyDescent="0.25">
      <c r="B66" s="394" t="s">
        <v>171</v>
      </c>
      <c r="C66" s="395" t="s">
        <v>172</v>
      </c>
      <c r="D66" s="394" t="s">
        <v>93</v>
      </c>
      <c r="E66" s="394" t="s">
        <v>190</v>
      </c>
      <c r="F66" s="394" t="s">
        <v>190</v>
      </c>
      <c r="G66" s="394" t="s">
        <v>190</v>
      </c>
      <c r="H66" s="394" t="s">
        <v>190</v>
      </c>
      <c r="I66" s="396">
        <f>I67</f>
        <v>0</v>
      </c>
      <c r="J66" s="396">
        <f>J67</f>
        <v>0</v>
      </c>
      <c r="K66" s="394" t="s">
        <v>190</v>
      </c>
      <c r="L66" s="396">
        <v>0</v>
      </c>
      <c r="M66" s="396">
        <v>0</v>
      </c>
      <c r="N66" s="396" t="s">
        <v>190</v>
      </c>
      <c r="O66" s="458">
        <v>0</v>
      </c>
      <c r="P66" s="458">
        <f>P67+P68</f>
        <v>0</v>
      </c>
      <c r="Q66" s="396">
        <f>Q67</f>
        <v>0</v>
      </c>
      <c r="R66" s="396">
        <f>R67</f>
        <v>0</v>
      </c>
      <c r="S66" s="396">
        <v>0</v>
      </c>
      <c r="T66" s="396">
        <v>0</v>
      </c>
      <c r="U66" s="396">
        <v>0</v>
      </c>
      <c r="V66" s="396">
        <v>0</v>
      </c>
      <c r="W66" s="396">
        <v>0</v>
      </c>
      <c r="X66" s="396">
        <v>0</v>
      </c>
      <c r="Y66" s="396">
        <f t="shared" ref="Y66:BC66" si="64">Y67+Y68</f>
        <v>0</v>
      </c>
      <c r="Z66" s="396">
        <f t="shared" si="64"/>
        <v>0</v>
      </c>
      <c r="AA66" s="396">
        <f t="shared" si="64"/>
        <v>0</v>
      </c>
      <c r="AB66" s="396">
        <f t="shared" si="64"/>
        <v>0</v>
      </c>
      <c r="AC66" s="396">
        <f t="shared" si="64"/>
        <v>0</v>
      </c>
      <c r="AD66" s="396">
        <f t="shared" si="64"/>
        <v>0</v>
      </c>
      <c r="AE66" s="396">
        <f t="shared" si="64"/>
        <v>0</v>
      </c>
      <c r="AF66" s="396">
        <f t="shared" si="64"/>
        <v>0</v>
      </c>
      <c r="AG66" s="396">
        <f t="shared" si="64"/>
        <v>0</v>
      </c>
      <c r="AH66" s="396">
        <f t="shared" si="64"/>
        <v>0</v>
      </c>
      <c r="AI66" s="396">
        <f t="shared" si="64"/>
        <v>0</v>
      </c>
      <c r="AJ66" s="396">
        <f t="shared" si="64"/>
        <v>0</v>
      </c>
      <c r="AK66" s="396">
        <f t="shared" si="64"/>
        <v>0</v>
      </c>
      <c r="AL66" s="396">
        <f t="shared" si="64"/>
        <v>0</v>
      </c>
      <c r="AM66" s="396">
        <f t="shared" si="64"/>
        <v>0</v>
      </c>
      <c r="AN66" s="396">
        <f t="shared" si="64"/>
        <v>0</v>
      </c>
      <c r="AO66" s="396">
        <f t="shared" si="64"/>
        <v>0</v>
      </c>
      <c r="AP66" s="396">
        <f t="shared" si="64"/>
        <v>0</v>
      </c>
      <c r="AQ66" s="396">
        <f t="shared" si="64"/>
        <v>0</v>
      </c>
      <c r="AR66" s="396">
        <f t="shared" si="64"/>
        <v>0</v>
      </c>
      <c r="AS66" s="396">
        <f t="shared" si="64"/>
        <v>0</v>
      </c>
      <c r="AT66" s="396">
        <f t="shared" si="64"/>
        <v>0</v>
      </c>
      <c r="AU66" s="396">
        <f t="shared" si="64"/>
        <v>0</v>
      </c>
      <c r="AV66" s="396">
        <f t="shared" si="64"/>
        <v>0</v>
      </c>
      <c r="AW66" s="396">
        <f t="shared" si="64"/>
        <v>0</v>
      </c>
      <c r="AX66" s="396">
        <f t="shared" si="64"/>
        <v>0</v>
      </c>
      <c r="AY66" s="396">
        <f t="shared" si="64"/>
        <v>0</v>
      </c>
      <c r="AZ66" s="396">
        <f t="shared" si="64"/>
        <v>0</v>
      </c>
      <c r="BA66" s="396">
        <f t="shared" si="64"/>
        <v>0</v>
      </c>
      <c r="BB66" s="396">
        <f t="shared" si="64"/>
        <v>0</v>
      </c>
      <c r="BC66" s="396">
        <f t="shared" si="64"/>
        <v>0</v>
      </c>
      <c r="BD66" s="396">
        <f t="shared" ref="BD66:BM66" si="65">BD67</f>
        <v>0</v>
      </c>
      <c r="BE66" s="396">
        <f t="shared" si="65"/>
        <v>0</v>
      </c>
      <c r="BF66" s="396">
        <f t="shared" si="65"/>
        <v>0</v>
      </c>
      <c r="BG66" s="396">
        <f t="shared" si="65"/>
        <v>0</v>
      </c>
      <c r="BH66" s="396">
        <f t="shared" si="65"/>
        <v>0</v>
      </c>
      <c r="BI66" s="396">
        <f t="shared" si="65"/>
        <v>0</v>
      </c>
      <c r="BJ66" s="396">
        <f t="shared" si="65"/>
        <v>0</v>
      </c>
      <c r="BK66" s="396">
        <f t="shared" si="65"/>
        <v>0</v>
      </c>
      <c r="BL66" s="396">
        <f t="shared" si="65"/>
        <v>0</v>
      </c>
      <c r="BM66" s="396">
        <f t="shared" si="65"/>
        <v>0</v>
      </c>
      <c r="BN66" s="396">
        <f t="shared" ref="BN66:BW66" si="66">BN67+BN68</f>
        <v>0</v>
      </c>
      <c r="BO66" s="396">
        <f t="shared" si="66"/>
        <v>0</v>
      </c>
      <c r="BP66" s="396">
        <f t="shared" si="66"/>
        <v>0</v>
      </c>
      <c r="BQ66" s="396">
        <f t="shared" si="66"/>
        <v>0</v>
      </c>
      <c r="BR66" s="396">
        <f t="shared" si="66"/>
        <v>0</v>
      </c>
      <c r="BS66" s="396">
        <f t="shared" si="66"/>
        <v>0</v>
      </c>
      <c r="BT66" s="396">
        <f t="shared" si="66"/>
        <v>0</v>
      </c>
      <c r="BU66" s="396">
        <f t="shared" si="66"/>
        <v>0</v>
      </c>
      <c r="BV66" s="396">
        <f t="shared" si="66"/>
        <v>0</v>
      </c>
      <c r="BW66" s="396">
        <f t="shared" si="66"/>
        <v>0</v>
      </c>
      <c r="BX66" s="396" t="s">
        <v>190</v>
      </c>
      <c r="BY66" s="30"/>
      <c r="BZ66" s="30"/>
      <c r="CA66" s="30"/>
      <c r="CB66" s="30"/>
      <c r="CC66" s="30"/>
      <c r="CD66" s="30"/>
      <c r="CE66" s="30"/>
      <c r="CF66" s="30"/>
      <c r="CG66" s="30"/>
      <c r="CH66" s="30"/>
      <c r="CI66" s="30"/>
      <c r="CJ66" s="30"/>
      <c r="CK66" s="30"/>
      <c r="CL66" s="30"/>
      <c r="CM66" s="30"/>
      <c r="CN66" s="30"/>
      <c r="CO66" s="30"/>
      <c r="CP66" s="30"/>
      <c r="CQ66" s="30"/>
      <c r="CR66" s="30"/>
      <c r="CS66" s="30"/>
      <c r="CT66" s="30"/>
      <c r="CU66" s="30"/>
      <c r="CV66" s="30"/>
    </row>
    <row r="67" spans="1:108" s="32" customFormat="1" ht="42" customHeight="1" x14ac:dyDescent="0.25">
      <c r="B67" s="421" t="s">
        <v>173</v>
      </c>
      <c r="C67" s="422" t="s">
        <v>174</v>
      </c>
      <c r="D67" s="421" t="s">
        <v>93</v>
      </c>
      <c r="E67" s="421" t="s">
        <v>190</v>
      </c>
      <c r="F67" s="421" t="s">
        <v>190</v>
      </c>
      <c r="G67" s="421" t="s">
        <v>190</v>
      </c>
      <c r="H67" s="421" t="s">
        <v>190</v>
      </c>
      <c r="I67" s="326">
        <v>0</v>
      </c>
      <c r="J67" s="326">
        <v>0</v>
      </c>
      <c r="K67" s="421" t="s">
        <v>190</v>
      </c>
      <c r="L67" s="423">
        <v>0</v>
      </c>
      <c r="M67" s="423">
        <v>0</v>
      </c>
      <c r="N67" s="421" t="s">
        <v>190</v>
      </c>
      <c r="O67" s="423">
        <v>0</v>
      </c>
      <c r="P67" s="423">
        <v>0</v>
      </c>
      <c r="Q67" s="326">
        <v>0</v>
      </c>
      <c r="R67" s="326">
        <v>0</v>
      </c>
      <c r="S67" s="326">
        <v>0</v>
      </c>
      <c r="T67" s="326">
        <v>0</v>
      </c>
      <c r="U67" s="326">
        <v>0</v>
      </c>
      <c r="V67" s="326">
        <v>0</v>
      </c>
      <c r="W67" s="326">
        <v>0</v>
      </c>
      <c r="X67" s="326">
        <v>0</v>
      </c>
      <c r="Y67" s="326">
        <v>0</v>
      </c>
      <c r="Z67" s="326">
        <v>0</v>
      </c>
      <c r="AA67" s="326">
        <v>0</v>
      </c>
      <c r="AB67" s="326">
        <v>0</v>
      </c>
      <c r="AC67" s="326">
        <v>0</v>
      </c>
      <c r="AD67" s="326">
        <v>0</v>
      </c>
      <c r="AE67" s="326">
        <v>0</v>
      </c>
      <c r="AF67" s="326">
        <v>0</v>
      </c>
      <c r="AG67" s="326">
        <v>0</v>
      </c>
      <c r="AH67" s="326">
        <v>0</v>
      </c>
      <c r="AI67" s="326">
        <v>0</v>
      </c>
      <c r="AJ67" s="326">
        <v>0</v>
      </c>
      <c r="AK67" s="326">
        <v>0</v>
      </c>
      <c r="AL67" s="326">
        <v>0</v>
      </c>
      <c r="AM67" s="326">
        <v>0</v>
      </c>
      <c r="AN67" s="326">
        <v>0</v>
      </c>
      <c r="AO67" s="326">
        <v>0</v>
      </c>
      <c r="AP67" s="326">
        <v>0</v>
      </c>
      <c r="AQ67" s="326">
        <v>0</v>
      </c>
      <c r="AR67" s="326">
        <v>0</v>
      </c>
      <c r="AS67" s="326">
        <v>0</v>
      </c>
      <c r="AT67" s="326">
        <v>0</v>
      </c>
      <c r="AU67" s="326">
        <v>0</v>
      </c>
      <c r="AV67" s="326">
        <v>0</v>
      </c>
      <c r="AW67" s="326">
        <v>0</v>
      </c>
      <c r="AX67" s="326">
        <v>0</v>
      </c>
      <c r="AY67" s="326">
        <v>0</v>
      </c>
      <c r="AZ67" s="326">
        <v>0</v>
      </c>
      <c r="BA67" s="326">
        <v>0</v>
      </c>
      <c r="BB67" s="326">
        <v>0</v>
      </c>
      <c r="BC67" s="326">
        <v>0</v>
      </c>
      <c r="BD67" s="326">
        <v>0</v>
      </c>
      <c r="BE67" s="326">
        <v>0</v>
      </c>
      <c r="BF67" s="326">
        <v>0</v>
      </c>
      <c r="BG67" s="326">
        <v>0</v>
      </c>
      <c r="BH67" s="326">
        <v>0</v>
      </c>
      <c r="BI67" s="326">
        <v>0</v>
      </c>
      <c r="BJ67" s="326">
        <v>0</v>
      </c>
      <c r="BK67" s="326">
        <v>0</v>
      </c>
      <c r="BL67" s="326">
        <v>0</v>
      </c>
      <c r="BM67" s="326">
        <v>0</v>
      </c>
      <c r="BN67" s="326">
        <v>0</v>
      </c>
      <c r="BO67" s="326">
        <v>0</v>
      </c>
      <c r="BP67" s="326">
        <v>0</v>
      </c>
      <c r="BQ67" s="326">
        <v>0</v>
      </c>
      <c r="BR67" s="326">
        <v>0</v>
      </c>
      <c r="BS67" s="326">
        <v>0</v>
      </c>
      <c r="BT67" s="326">
        <v>0</v>
      </c>
      <c r="BU67" s="326">
        <v>0</v>
      </c>
      <c r="BV67" s="326">
        <v>0</v>
      </c>
      <c r="BW67" s="326">
        <v>0</v>
      </c>
      <c r="BX67" s="326" t="s">
        <v>190</v>
      </c>
      <c r="BY67" s="30"/>
      <c r="BZ67" s="30"/>
      <c r="CA67" s="30"/>
      <c r="CB67" s="30"/>
      <c r="CC67" s="30"/>
      <c r="CD67" s="30"/>
      <c r="CE67" s="30"/>
      <c r="CF67" s="30"/>
      <c r="CG67" s="30"/>
      <c r="CH67" s="30"/>
      <c r="CI67" s="30"/>
      <c r="CJ67" s="30"/>
      <c r="CK67" s="30"/>
      <c r="CL67" s="30"/>
      <c r="CM67" s="30"/>
      <c r="CN67" s="30"/>
      <c r="CO67" s="30"/>
      <c r="CP67" s="30"/>
      <c r="CQ67" s="30"/>
      <c r="CR67" s="30"/>
      <c r="CS67" s="30"/>
      <c r="CT67" s="30"/>
      <c r="CU67" s="30"/>
      <c r="CV67" s="30"/>
    </row>
    <row r="68" spans="1:108" s="32" customFormat="1" ht="42" customHeight="1" x14ac:dyDescent="0.25">
      <c r="B68" s="421" t="s">
        <v>175</v>
      </c>
      <c r="C68" s="422" t="s">
        <v>176</v>
      </c>
      <c r="D68" s="421" t="s">
        <v>93</v>
      </c>
      <c r="E68" s="421" t="s">
        <v>190</v>
      </c>
      <c r="F68" s="421" t="s">
        <v>190</v>
      </c>
      <c r="G68" s="421" t="s">
        <v>190</v>
      </c>
      <c r="H68" s="421" t="s">
        <v>190</v>
      </c>
      <c r="I68" s="326">
        <v>0</v>
      </c>
      <c r="J68" s="326">
        <v>0</v>
      </c>
      <c r="K68" s="421" t="s">
        <v>190</v>
      </c>
      <c r="L68" s="423">
        <v>0</v>
      </c>
      <c r="M68" s="423">
        <v>0</v>
      </c>
      <c r="N68" s="423" t="s">
        <v>190</v>
      </c>
      <c r="O68" s="423">
        <v>0</v>
      </c>
      <c r="P68" s="423">
        <v>0</v>
      </c>
      <c r="Q68" s="423">
        <v>0</v>
      </c>
      <c r="R68" s="423">
        <v>0</v>
      </c>
      <c r="S68" s="423">
        <v>0</v>
      </c>
      <c r="T68" s="423">
        <v>0</v>
      </c>
      <c r="U68" s="423">
        <v>0</v>
      </c>
      <c r="V68" s="423">
        <v>0</v>
      </c>
      <c r="W68" s="423">
        <v>0</v>
      </c>
      <c r="X68" s="423">
        <v>0</v>
      </c>
      <c r="Y68" s="423">
        <v>0</v>
      </c>
      <c r="Z68" s="423">
        <v>0</v>
      </c>
      <c r="AA68" s="423">
        <v>0</v>
      </c>
      <c r="AB68" s="423">
        <v>0</v>
      </c>
      <c r="AC68" s="423">
        <v>0</v>
      </c>
      <c r="AD68" s="423">
        <v>0</v>
      </c>
      <c r="AE68" s="423">
        <v>0</v>
      </c>
      <c r="AF68" s="423">
        <v>0</v>
      </c>
      <c r="AG68" s="423">
        <v>0</v>
      </c>
      <c r="AH68" s="423">
        <v>0</v>
      </c>
      <c r="AI68" s="423">
        <v>0</v>
      </c>
      <c r="AJ68" s="423">
        <v>0</v>
      </c>
      <c r="AK68" s="423">
        <v>0</v>
      </c>
      <c r="AL68" s="423">
        <v>0</v>
      </c>
      <c r="AM68" s="423">
        <v>0</v>
      </c>
      <c r="AN68" s="423">
        <v>0</v>
      </c>
      <c r="AO68" s="423">
        <v>0</v>
      </c>
      <c r="AP68" s="423">
        <v>0</v>
      </c>
      <c r="AQ68" s="423">
        <v>0</v>
      </c>
      <c r="AR68" s="423">
        <v>0</v>
      </c>
      <c r="AS68" s="423">
        <v>0</v>
      </c>
      <c r="AT68" s="423">
        <v>0</v>
      </c>
      <c r="AU68" s="423">
        <v>0</v>
      </c>
      <c r="AV68" s="423">
        <v>0</v>
      </c>
      <c r="AW68" s="423">
        <v>0</v>
      </c>
      <c r="AX68" s="423">
        <v>0</v>
      </c>
      <c r="AY68" s="423">
        <v>0</v>
      </c>
      <c r="AZ68" s="423">
        <v>0</v>
      </c>
      <c r="BA68" s="423">
        <v>0</v>
      </c>
      <c r="BB68" s="423">
        <v>0</v>
      </c>
      <c r="BC68" s="423">
        <v>0</v>
      </c>
      <c r="BD68" s="423">
        <v>0</v>
      </c>
      <c r="BE68" s="423">
        <v>0</v>
      </c>
      <c r="BF68" s="423">
        <v>0</v>
      </c>
      <c r="BG68" s="423">
        <v>0</v>
      </c>
      <c r="BH68" s="423">
        <v>0</v>
      </c>
      <c r="BI68" s="423">
        <v>0</v>
      </c>
      <c r="BJ68" s="423">
        <v>0</v>
      </c>
      <c r="BK68" s="423">
        <v>0</v>
      </c>
      <c r="BL68" s="423">
        <v>0</v>
      </c>
      <c r="BM68" s="423">
        <v>0</v>
      </c>
      <c r="BN68" s="423">
        <v>0</v>
      </c>
      <c r="BO68" s="423">
        <v>0</v>
      </c>
      <c r="BP68" s="423">
        <v>0</v>
      </c>
      <c r="BQ68" s="423">
        <v>0</v>
      </c>
      <c r="BR68" s="423">
        <v>0</v>
      </c>
      <c r="BS68" s="423">
        <v>0</v>
      </c>
      <c r="BT68" s="423">
        <v>0</v>
      </c>
      <c r="BU68" s="423">
        <v>0</v>
      </c>
      <c r="BV68" s="423">
        <v>0</v>
      </c>
      <c r="BW68" s="423">
        <v>0</v>
      </c>
      <c r="BX68" s="326" t="s">
        <v>190</v>
      </c>
      <c r="BY68" s="30"/>
      <c r="BZ68" s="30"/>
      <c r="CA68" s="30"/>
      <c r="CB68" s="30"/>
      <c r="CC68" s="30"/>
      <c r="CD68" s="30"/>
      <c r="CE68" s="30"/>
      <c r="CF68" s="30"/>
      <c r="CG68" s="30"/>
      <c r="CH68" s="30"/>
      <c r="CI68" s="30"/>
      <c r="CJ68" s="30"/>
      <c r="CK68" s="30"/>
      <c r="CL68" s="30"/>
      <c r="CM68" s="30"/>
      <c r="CN68" s="30"/>
      <c r="CO68" s="30"/>
      <c r="CP68" s="30"/>
      <c r="CQ68" s="30"/>
      <c r="CR68" s="30"/>
      <c r="CS68" s="30"/>
      <c r="CT68" s="30"/>
      <c r="CU68" s="30"/>
      <c r="CV68" s="30"/>
    </row>
    <row r="69" spans="1:108" s="71" customFormat="1" ht="48" customHeight="1" x14ac:dyDescent="0.25">
      <c r="A69" s="69"/>
      <c r="B69" s="394" t="s">
        <v>177</v>
      </c>
      <c r="C69" s="395" t="s">
        <v>178</v>
      </c>
      <c r="D69" s="440" t="s">
        <v>93</v>
      </c>
      <c r="E69" s="408" t="s">
        <v>190</v>
      </c>
      <c r="F69" s="408" t="s">
        <v>190</v>
      </c>
      <c r="G69" s="409" t="s">
        <v>190</v>
      </c>
      <c r="H69" s="409" t="s">
        <v>190</v>
      </c>
      <c r="I69" s="396">
        <f>I70+I71</f>
        <v>0</v>
      </c>
      <c r="J69" s="396">
        <f>J70+J71</f>
        <v>0</v>
      </c>
      <c r="K69" s="409" t="s">
        <v>190</v>
      </c>
      <c r="L69" s="405">
        <f>L70+L71</f>
        <v>0</v>
      </c>
      <c r="M69" s="405">
        <f>M70+M71</f>
        <v>0</v>
      </c>
      <c r="N69" s="409" t="s">
        <v>190</v>
      </c>
      <c r="O69" s="405">
        <v>0</v>
      </c>
      <c r="P69" s="405">
        <v>0</v>
      </c>
      <c r="Q69" s="405">
        <f t="shared" ref="Q69:AI69" si="67">Q70+Q71</f>
        <v>0</v>
      </c>
      <c r="R69" s="405">
        <f t="shared" si="67"/>
        <v>0</v>
      </c>
      <c r="S69" s="405">
        <f t="shared" si="67"/>
        <v>0</v>
      </c>
      <c r="T69" s="405">
        <f t="shared" si="67"/>
        <v>0</v>
      </c>
      <c r="U69" s="405">
        <f t="shared" si="67"/>
        <v>0</v>
      </c>
      <c r="V69" s="405">
        <f t="shared" si="67"/>
        <v>0</v>
      </c>
      <c r="W69" s="405">
        <f t="shared" si="67"/>
        <v>0</v>
      </c>
      <c r="X69" s="405">
        <f t="shared" si="67"/>
        <v>0</v>
      </c>
      <c r="Y69" s="405">
        <f t="shared" si="67"/>
        <v>0</v>
      </c>
      <c r="Z69" s="405">
        <f t="shared" si="67"/>
        <v>0</v>
      </c>
      <c r="AA69" s="405">
        <f t="shared" si="67"/>
        <v>0</v>
      </c>
      <c r="AB69" s="405">
        <f t="shared" si="67"/>
        <v>0</v>
      </c>
      <c r="AC69" s="405">
        <f t="shared" si="67"/>
        <v>0</v>
      </c>
      <c r="AD69" s="405">
        <f t="shared" si="67"/>
        <v>0</v>
      </c>
      <c r="AE69" s="405">
        <f t="shared" si="67"/>
        <v>0</v>
      </c>
      <c r="AF69" s="405">
        <f t="shared" si="67"/>
        <v>0</v>
      </c>
      <c r="AG69" s="405">
        <f t="shared" si="67"/>
        <v>0</v>
      </c>
      <c r="AH69" s="405">
        <f t="shared" si="67"/>
        <v>0</v>
      </c>
      <c r="AI69" s="405">
        <f t="shared" si="67"/>
        <v>0</v>
      </c>
      <c r="AJ69" s="405">
        <f t="shared" ref="AJ69:AT69" si="68">AJ70+AJ71</f>
        <v>0</v>
      </c>
      <c r="AK69" s="405">
        <f t="shared" si="68"/>
        <v>0</v>
      </c>
      <c r="AL69" s="405">
        <f t="shared" si="68"/>
        <v>0</v>
      </c>
      <c r="AM69" s="405">
        <f t="shared" si="68"/>
        <v>0</v>
      </c>
      <c r="AN69" s="405">
        <f t="shared" si="68"/>
        <v>0</v>
      </c>
      <c r="AO69" s="405">
        <f t="shared" si="68"/>
        <v>0</v>
      </c>
      <c r="AP69" s="405">
        <f t="shared" si="68"/>
        <v>0</v>
      </c>
      <c r="AQ69" s="405">
        <f t="shared" si="68"/>
        <v>0</v>
      </c>
      <c r="AR69" s="405">
        <f t="shared" si="68"/>
        <v>0</v>
      </c>
      <c r="AS69" s="405">
        <f t="shared" si="68"/>
        <v>0</v>
      </c>
      <c r="AT69" s="405">
        <f t="shared" si="68"/>
        <v>0</v>
      </c>
      <c r="AU69" s="405">
        <f t="shared" ref="AU69:BB69" si="69">AU70+AU71</f>
        <v>0</v>
      </c>
      <c r="AV69" s="405">
        <f t="shared" si="69"/>
        <v>0</v>
      </c>
      <c r="AW69" s="405">
        <f t="shared" si="69"/>
        <v>0</v>
      </c>
      <c r="AX69" s="405">
        <f t="shared" si="69"/>
        <v>0</v>
      </c>
      <c r="AY69" s="405">
        <f>AY70+AY71</f>
        <v>0</v>
      </c>
      <c r="AZ69" s="405">
        <f t="shared" si="69"/>
        <v>0</v>
      </c>
      <c r="BA69" s="405">
        <f t="shared" si="69"/>
        <v>0</v>
      </c>
      <c r="BB69" s="405">
        <f t="shared" si="69"/>
        <v>0</v>
      </c>
      <c r="BC69" s="405">
        <f t="shared" ref="BC69:BW69" si="70">BC70+BC71</f>
        <v>0</v>
      </c>
      <c r="BD69" s="405">
        <f t="shared" si="70"/>
        <v>0</v>
      </c>
      <c r="BE69" s="405">
        <f t="shared" si="70"/>
        <v>0</v>
      </c>
      <c r="BF69" s="405">
        <f t="shared" si="70"/>
        <v>0</v>
      </c>
      <c r="BG69" s="405">
        <f t="shared" si="70"/>
        <v>0</v>
      </c>
      <c r="BH69" s="405">
        <f t="shared" si="70"/>
        <v>0</v>
      </c>
      <c r="BI69" s="405">
        <f t="shared" si="70"/>
        <v>0</v>
      </c>
      <c r="BJ69" s="405">
        <f t="shared" si="70"/>
        <v>0</v>
      </c>
      <c r="BK69" s="405">
        <f t="shared" si="70"/>
        <v>0</v>
      </c>
      <c r="BL69" s="405">
        <f t="shared" si="70"/>
        <v>0</v>
      </c>
      <c r="BM69" s="405">
        <f t="shared" si="70"/>
        <v>0</v>
      </c>
      <c r="BN69" s="405">
        <f t="shared" si="70"/>
        <v>0</v>
      </c>
      <c r="BO69" s="405">
        <f t="shared" si="70"/>
        <v>0</v>
      </c>
      <c r="BP69" s="405">
        <f t="shared" si="70"/>
        <v>0</v>
      </c>
      <c r="BQ69" s="405">
        <f t="shared" si="70"/>
        <v>0</v>
      </c>
      <c r="BR69" s="405">
        <f t="shared" si="70"/>
        <v>0</v>
      </c>
      <c r="BS69" s="405">
        <f t="shared" si="70"/>
        <v>0</v>
      </c>
      <c r="BT69" s="405">
        <f t="shared" si="70"/>
        <v>0</v>
      </c>
      <c r="BU69" s="405">
        <f t="shared" si="70"/>
        <v>0</v>
      </c>
      <c r="BV69" s="405">
        <f t="shared" si="70"/>
        <v>0</v>
      </c>
      <c r="BW69" s="405">
        <f t="shared" si="70"/>
        <v>0</v>
      </c>
      <c r="BX69" s="409" t="s">
        <v>190</v>
      </c>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69"/>
      <c r="CX69" s="69"/>
      <c r="CY69" s="69"/>
      <c r="CZ69" s="69"/>
      <c r="DA69" s="69"/>
      <c r="DB69" s="69"/>
      <c r="DC69" s="69"/>
      <c r="DD69" s="69"/>
    </row>
    <row r="70" spans="1:108" s="32" customFormat="1" ht="42" customHeight="1" x14ac:dyDescent="0.25">
      <c r="B70" s="421" t="s">
        <v>179</v>
      </c>
      <c r="C70" s="422" t="s">
        <v>180</v>
      </c>
      <c r="D70" s="421" t="s">
        <v>93</v>
      </c>
      <c r="E70" s="450" t="s">
        <v>190</v>
      </c>
      <c r="F70" s="421" t="s">
        <v>190</v>
      </c>
      <c r="G70" s="421" t="s">
        <v>190</v>
      </c>
      <c r="H70" s="459" t="s">
        <v>190</v>
      </c>
      <c r="I70" s="326">
        <v>0</v>
      </c>
      <c r="J70" s="326">
        <v>0</v>
      </c>
      <c r="K70" s="421" t="s">
        <v>190</v>
      </c>
      <c r="L70" s="326">
        <v>0</v>
      </c>
      <c r="M70" s="326">
        <v>0</v>
      </c>
      <c r="N70" s="421" t="s">
        <v>190</v>
      </c>
      <c r="O70" s="423">
        <v>0</v>
      </c>
      <c r="P70" s="423">
        <v>0</v>
      </c>
      <c r="Q70" s="423">
        <v>0</v>
      </c>
      <c r="R70" s="423">
        <v>0</v>
      </c>
      <c r="S70" s="423">
        <v>0</v>
      </c>
      <c r="T70" s="423">
        <v>0</v>
      </c>
      <c r="U70" s="423">
        <v>0</v>
      </c>
      <c r="V70" s="423">
        <v>0</v>
      </c>
      <c r="W70" s="423">
        <v>0</v>
      </c>
      <c r="X70" s="423">
        <v>0</v>
      </c>
      <c r="Y70" s="423">
        <v>0</v>
      </c>
      <c r="Z70" s="423">
        <v>0</v>
      </c>
      <c r="AA70" s="423">
        <v>0</v>
      </c>
      <c r="AB70" s="423">
        <v>0</v>
      </c>
      <c r="AC70" s="423">
        <v>0</v>
      </c>
      <c r="AD70" s="423">
        <v>0</v>
      </c>
      <c r="AE70" s="423">
        <v>0</v>
      </c>
      <c r="AF70" s="423">
        <v>0</v>
      </c>
      <c r="AG70" s="423">
        <v>0</v>
      </c>
      <c r="AH70" s="423">
        <v>0</v>
      </c>
      <c r="AI70" s="423">
        <v>0</v>
      </c>
      <c r="AJ70" s="423">
        <v>0</v>
      </c>
      <c r="AK70" s="423">
        <v>0</v>
      </c>
      <c r="AL70" s="423">
        <v>0</v>
      </c>
      <c r="AM70" s="423">
        <v>0</v>
      </c>
      <c r="AN70" s="423">
        <v>0</v>
      </c>
      <c r="AO70" s="423">
        <v>0</v>
      </c>
      <c r="AP70" s="423">
        <v>0</v>
      </c>
      <c r="AQ70" s="423">
        <v>0</v>
      </c>
      <c r="AR70" s="423">
        <v>0</v>
      </c>
      <c r="AS70" s="423">
        <v>0</v>
      </c>
      <c r="AT70" s="423">
        <v>0</v>
      </c>
      <c r="AU70" s="423">
        <v>0</v>
      </c>
      <c r="AV70" s="423">
        <v>0</v>
      </c>
      <c r="AW70" s="423">
        <v>0</v>
      </c>
      <c r="AX70" s="423">
        <v>0</v>
      </c>
      <c r="AY70" s="423">
        <v>0</v>
      </c>
      <c r="AZ70" s="423">
        <v>0</v>
      </c>
      <c r="BA70" s="423">
        <v>0</v>
      </c>
      <c r="BB70" s="423">
        <v>0</v>
      </c>
      <c r="BC70" s="423">
        <v>0</v>
      </c>
      <c r="BD70" s="423">
        <v>0</v>
      </c>
      <c r="BE70" s="423">
        <v>0</v>
      </c>
      <c r="BF70" s="423">
        <v>0</v>
      </c>
      <c r="BG70" s="423">
        <v>0</v>
      </c>
      <c r="BH70" s="423">
        <v>0</v>
      </c>
      <c r="BI70" s="423">
        <v>0</v>
      </c>
      <c r="BJ70" s="423">
        <v>0</v>
      </c>
      <c r="BK70" s="423">
        <v>0</v>
      </c>
      <c r="BL70" s="423">
        <v>0</v>
      </c>
      <c r="BM70" s="423">
        <v>0</v>
      </c>
      <c r="BN70" s="423">
        <v>0</v>
      </c>
      <c r="BO70" s="423">
        <v>0</v>
      </c>
      <c r="BP70" s="423">
        <v>0</v>
      </c>
      <c r="BQ70" s="423">
        <v>0</v>
      </c>
      <c r="BR70" s="423">
        <v>0</v>
      </c>
      <c r="BS70" s="423">
        <v>0</v>
      </c>
      <c r="BT70" s="423">
        <v>0</v>
      </c>
      <c r="BU70" s="423">
        <v>0</v>
      </c>
      <c r="BV70" s="423">
        <v>0</v>
      </c>
      <c r="BW70" s="423">
        <v>0</v>
      </c>
      <c r="BX70" s="326" t="s">
        <v>190</v>
      </c>
      <c r="BY70" s="30"/>
      <c r="BZ70" s="30"/>
      <c r="CA70" s="30"/>
      <c r="CB70" s="30"/>
      <c r="CC70" s="30"/>
      <c r="CD70" s="30"/>
      <c r="CE70" s="30"/>
      <c r="CF70" s="30"/>
      <c r="CG70" s="30"/>
      <c r="CH70" s="30"/>
      <c r="CI70" s="30"/>
      <c r="CJ70" s="30"/>
      <c r="CK70" s="30"/>
      <c r="CL70" s="30"/>
      <c r="CM70" s="30"/>
      <c r="CN70" s="30"/>
      <c r="CO70" s="30"/>
      <c r="CP70" s="30"/>
      <c r="CQ70" s="30"/>
      <c r="CR70" s="30"/>
      <c r="CS70" s="30"/>
      <c r="CT70" s="30"/>
      <c r="CU70" s="30"/>
      <c r="CV70" s="30"/>
    </row>
    <row r="71" spans="1:108" s="32" customFormat="1" ht="42" customHeight="1" x14ac:dyDescent="0.25">
      <c r="B71" s="421" t="s">
        <v>181</v>
      </c>
      <c r="C71" s="422" t="s">
        <v>182</v>
      </c>
      <c r="D71" s="421" t="s">
        <v>93</v>
      </c>
      <c r="E71" s="450" t="s">
        <v>190</v>
      </c>
      <c r="F71" s="421" t="s">
        <v>190</v>
      </c>
      <c r="G71" s="421" t="s">
        <v>190</v>
      </c>
      <c r="H71" s="459" t="s">
        <v>190</v>
      </c>
      <c r="I71" s="326">
        <v>0</v>
      </c>
      <c r="J71" s="326">
        <v>0</v>
      </c>
      <c r="K71" s="421" t="s">
        <v>190</v>
      </c>
      <c r="L71" s="326">
        <v>0</v>
      </c>
      <c r="M71" s="326">
        <v>0</v>
      </c>
      <c r="N71" s="421" t="s">
        <v>190</v>
      </c>
      <c r="O71" s="423">
        <v>0</v>
      </c>
      <c r="P71" s="423">
        <v>0</v>
      </c>
      <c r="Q71" s="423">
        <v>0</v>
      </c>
      <c r="R71" s="423">
        <v>0</v>
      </c>
      <c r="S71" s="423">
        <v>0</v>
      </c>
      <c r="T71" s="423">
        <v>0</v>
      </c>
      <c r="U71" s="423">
        <v>0</v>
      </c>
      <c r="V71" s="423">
        <v>0</v>
      </c>
      <c r="W71" s="423">
        <v>0</v>
      </c>
      <c r="X71" s="423">
        <v>0</v>
      </c>
      <c r="Y71" s="423">
        <v>0</v>
      </c>
      <c r="Z71" s="423">
        <v>0</v>
      </c>
      <c r="AA71" s="423">
        <v>0</v>
      </c>
      <c r="AB71" s="423">
        <v>0</v>
      </c>
      <c r="AC71" s="423">
        <v>0</v>
      </c>
      <c r="AD71" s="423">
        <v>0</v>
      </c>
      <c r="AE71" s="423">
        <v>0</v>
      </c>
      <c r="AF71" s="423">
        <v>0</v>
      </c>
      <c r="AG71" s="423">
        <v>0</v>
      </c>
      <c r="AH71" s="423">
        <v>0</v>
      </c>
      <c r="AI71" s="423">
        <v>0</v>
      </c>
      <c r="AJ71" s="423">
        <v>0</v>
      </c>
      <c r="AK71" s="423">
        <v>0</v>
      </c>
      <c r="AL71" s="423">
        <v>0</v>
      </c>
      <c r="AM71" s="423">
        <v>0</v>
      </c>
      <c r="AN71" s="423">
        <v>0</v>
      </c>
      <c r="AO71" s="423">
        <v>0</v>
      </c>
      <c r="AP71" s="423">
        <v>0</v>
      </c>
      <c r="AQ71" s="423">
        <v>0</v>
      </c>
      <c r="AR71" s="423">
        <v>0</v>
      </c>
      <c r="AS71" s="423">
        <v>0</v>
      </c>
      <c r="AT71" s="423">
        <v>0</v>
      </c>
      <c r="AU71" s="423">
        <v>0</v>
      </c>
      <c r="AV71" s="423">
        <v>0</v>
      </c>
      <c r="AW71" s="423">
        <v>0</v>
      </c>
      <c r="AX71" s="423">
        <v>0</v>
      </c>
      <c r="AY71" s="423">
        <v>0</v>
      </c>
      <c r="AZ71" s="423">
        <v>0</v>
      </c>
      <c r="BA71" s="423">
        <v>0</v>
      </c>
      <c r="BB71" s="423">
        <v>0</v>
      </c>
      <c r="BC71" s="423">
        <v>0</v>
      </c>
      <c r="BD71" s="423">
        <v>0</v>
      </c>
      <c r="BE71" s="423">
        <v>0</v>
      </c>
      <c r="BF71" s="423">
        <v>0</v>
      </c>
      <c r="BG71" s="423">
        <v>0</v>
      </c>
      <c r="BH71" s="423">
        <v>0</v>
      </c>
      <c r="BI71" s="423">
        <v>0</v>
      </c>
      <c r="BJ71" s="423">
        <v>0</v>
      </c>
      <c r="BK71" s="423">
        <v>0</v>
      </c>
      <c r="BL71" s="423">
        <v>0</v>
      </c>
      <c r="BM71" s="423">
        <v>0</v>
      </c>
      <c r="BN71" s="423">
        <v>0</v>
      </c>
      <c r="BO71" s="423">
        <v>0</v>
      </c>
      <c r="BP71" s="423">
        <v>0</v>
      </c>
      <c r="BQ71" s="423">
        <v>0</v>
      </c>
      <c r="BR71" s="423">
        <v>0</v>
      </c>
      <c r="BS71" s="423">
        <v>0</v>
      </c>
      <c r="BT71" s="423">
        <v>0</v>
      </c>
      <c r="BU71" s="423">
        <v>0</v>
      </c>
      <c r="BV71" s="423">
        <v>0</v>
      </c>
      <c r="BW71" s="423">
        <v>0</v>
      </c>
      <c r="BX71" s="326" t="s">
        <v>190</v>
      </c>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row>
    <row r="72" spans="1:108" s="71" customFormat="1" ht="48" customHeight="1" x14ac:dyDescent="0.25">
      <c r="A72" s="69"/>
      <c r="B72" s="394" t="s">
        <v>183</v>
      </c>
      <c r="C72" s="395" t="s">
        <v>184</v>
      </c>
      <c r="D72" s="394" t="s">
        <v>93</v>
      </c>
      <c r="E72" s="408" t="s">
        <v>190</v>
      </c>
      <c r="F72" s="394" t="s">
        <v>190</v>
      </c>
      <c r="G72" s="394" t="s">
        <v>190</v>
      </c>
      <c r="H72" s="409" t="s">
        <v>190</v>
      </c>
      <c r="I72" s="396">
        <f>SUBTOTAL(9,I73:I87)</f>
        <v>10.908999999999999</v>
      </c>
      <c r="J72" s="396">
        <f>SUBTOTAL(9,J73:J87)</f>
        <v>74.787000000000006</v>
      </c>
      <c r="K72" s="396" t="s">
        <v>190</v>
      </c>
      <c r="L72" s="396">
        <f>SUBTOTAL(9,L73:L87)</f>
        <v>21.879000000000001</v>
      </c>
      <c r="M72" s="396">
        <f>SUBTOTAL(9,M73:M87)</f>
        <v>164.62200000000001</v>
      </c>
      <c r="N72" s="396" t="s">
        <v>190</v>
      </c>
      <c r="O72" s="396">
        <f t="shared" ref="O72:AT72" si="71">SUBTOTAL(9,O73:O87)</f>
        <v>0</v>
      </c>
      <c r="P72" s="396">
        <f t="shared" si="71"/>
        <v>72.953000000000003</v>
      </c>
      <c r="Q72" s="396">
        <f t="shared" si="71"/>
        <v>0</v>
      </c>
      <c r="R72" s="396">
        <f t="shared" si="71"/>
        <v>0</v>
      </c>
      <c r="S72" s="396">
        <f t="shared" si="71"/>
        <v>0</v>
      </c>
      <c r="T72" s="396">
        <f t="shared" si="71"/>
        <v>0</v>
      </c>
      <c r="U72" s="396">
        <f t="shared" si="71"/>
        <v>110.4271</v>
      </c>
      <c r="V72" s="396">
        <f t="shared" si="71"/>
        <v>177.654</v>
      </c>
      <c r="W72" s="396">
        <f t="shared" si="71"/>
        <v>0</v>
      </c>
      <c r="X72" s="396">
        <f t="shared" si="71"/>
        <v>0</v>
      </c>
      <c r="Y72" s="396">
        <f t="shared" si="71"/>
        <v>104.401</v>
      </c>
      <c r="Z72" s="396">
        <f t="shared" si="71"/>
        <v>63.903000000000006</v>
      </c>
      <c r="AA72" s="396">
        <f t="shared" si="71"/>
        <v>0</v>
      </c>
      <c r="AB72" s="396">
        <f t="shared" si="71"/>
        <v>0</v>
      </c>
      <c r="AC72" s="396">
        <f t="shared" si="71"/>
        <v>63.903000000000006</v>
      </c>
      <c r="AD72" s="396">
        <f t="shared" si="71"/>
        <v>0</v>
      </c>
      <c r="AE72" s="396">
        <f t="shared" si="71"/>
        <v>72.942999999999998</v>
      </c>
      <c r="AF72" s="396">
        <f t="shared" si="71"/>
        <v>0</v>
      </c>
      <c r="AG72" s="396">
        <f t="shared" si="71"/>
        <v>0</v>
      </c>
      <c r="AH72" s="396">
        <f t="shared" si="71"/>
        <v>72.942999999999998</v>
      </c>
      <c r="AI72" s="396">
        <f t="shared" si="71"/>
        <v>0</v>
      </c>
      <c r="AJ72" s="396">
        <f t="shared" si="71"/>
        <v>53.444100000000006</v>
      </c>
      <c r="AK72" s="396">
        <f t="shared" si="71"/>
        <v>0</v>
      </c>
      <c r="AL72" s="396">
        <f t="shared" si="71"/>
        <v>0</v>
      </c>
      <c r="AM72" s="396">
        <f t="shared" si="71"/>
        <v>53.444100000000006</v>
      </c>
      <c r="AN72" s="396">
        <f t="shared" si="71"/>
        <v>0</v>
      </c>
      <c r="AO72" s="396">
        <f t="shared" si="71"/>
        <v>63.903000000000006</v>
      </c>
      <c r="AP72" s="396">
        <f t="shared" si="71"/>
        <v>0</v>
      </c>
      <c r="AQ72" s="396">
        <f t="shared" si="71"/>
        <v>0</v>
      </c>
      <c r="AR72" s="396">
        <f t="shared" si="71"/>
        <v>63.903000000000006</v>
      </c>
      <c r="AS72" s="396">
        <f t="shared" si="71"/>
        <v>0</v>
      </c>
      <c r="AT72" s="396">
        <f t="shared" si="71"/>
        <v>19.106999999999999</v>
      </c>
      <c r="AU72" s="396">
        <f t="shared" ref="AU72:BW72" si="72">SUBTOTAL(9,AU73:AU87)</f>
        <v>0</v>
      </c>
      <c r="AV72" s="396">
        <f t="shared" si="72"/>
        <v>0</v>
      </c>
      <c r="AW72" s="396">
        <f t="shared" si="72"/>
        <v>19.106999999999999</v>
      </c>
      <c r="AX72" s="396">
        <f t="shared" si="72"/>
        <v>0</v>
      </c>
      <c r="AY72" s="396">
        <f t="shared" si="72"/>
        <v>23.049999999999997</v>
      </c>
      <c r="AZ72" s="396">
        <f t="shared" si="72"/>
        <v>0</v>
      </c>
      <c r="BA72" s="396">
        <f t="shared" si="72"/>
        <v>0</v>
      </c>
      <c r="BB72" s="396">
        <f>SUBTOTAL(9,BB73:BB87)</f>
        <v>21.398999999999997</v>
      </c>
      <c r="BC72" s="396">
        <f t="shared" si="72"/>
        <v>1.6509999999999998</v>
      </c>
      <c r="BD72" s="396">
        <f t="shared" si="72"/>
        <v>26.423999999999999</v>
      </c>
      <c r="BE72" s="396">
        <f t="shared" si="72"/>
        <v>0</v>
      </c>
      <c r="BF72" s="396">
        <f t="shared" si="72"/>
        <v>0</v>
      </c>
      <c r="BG72" s="396">
        <f t="shared" si="72"/>
        <v>26.423999999999999</v>
      </c>
      <c r="BH72" s="396">
        <f t="shared" si="72"/>
        <v>0</v>
      </c>
      <c r="BI72" s="396">
        <f t="shared" si="72"/>
        <v>19.524000000000001</v>
      </c>
      <c r="BJ72" s="396">
        <f t="shared" si="72"/>
        <v>0</v>
      </c>
      <c r="BK72" s="396">
        <f t="shared" si="72"/>
        <v>0</v>
      </c>
      <c r="BL72" s="396">
        <f t="shared" si="72"/>
        <v>19.524000000000001</v>
      </c>
      <c r="BM72" s="396">
        <f t="shared" si="72"/>
        <v>0</v>
      </c>
      <c r="BN72" s="396">
        <f t="shared" si="72"/>
        <v>45.530999999999999</v>
      </c>
      <c r="BO72" s="396">
        <f t="shared" si="72"/>
        <v>0</v>
      </c>
      <c r="BP72" s="396">
        <f t="shared" si="72"/>
        <v>0</v>
      </c>
      <c r="BQ72" s="396">
        <f t="shared" si="72"/>
        <v>45.530999999999999</v>
      </c>
      <c r="BR72" s="396">
        <f t="shared" si="72"/>
        <v>0</v>
      </c>
      <c r="BS72" s="396">
        <f t="shared" si="72"/>
        <v>42.573999999999998</v>
      </c>
      <c r="BT72" s="396">
        <f t="shared" si="72"/>
        <v>0</v>
      </c>
      <c r="BU72" s="396">
        <f t="shared" si="72"/>
        <v>0</v>
      </c>
      <c r="BV72" s="396">
        <f t="shared" si="72"/>
        <v>40.923000000000002</v>
      </c>
      <c r="BW72" s="396">
        <f t="shared" si="72"/>
        <v>1.6509999999999998</v>
      </c>
      <c r="BX72" s="396" t="s">
        <v>190</v>
      </c>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69"/>
      <c r="CX72" s="69"/>
      <c r="CY72" s="69"/>
      <c r="CZ72" s="69"/>
      <c r="DA72" s="69"/>
      <c r="DB72" s="69"/>
      <c r="DC72" s="69"/>
      <c r="DD72" s="69"/>
    </row>
    <row r="73" spans="1:108" s="71" customFormat="1" ht="33" customHeight="1" x14ac:dyDescent="0.25">
      <c r="A73" s="69"/>
      <c r="B73" s="76" t="s">
        <v>183</v>
      </c>
      <c r="C73" s="399" t="s">
        <v>809</v>
      </c>
      <c r="D73" s="76" t="s">
        <v>787</v>
      </c>
      <c r="E73" s="407" t="s">
        <v>754</v>
      </c>
      <c r="F73" s="76" t="s">
        <v>757</v>
      </c>
      <c r="G73" s="76" t="s">
        <v>286</v>
      </c>
      <c r="H73" s="76" t="s">
        <v>286</v>
      </c>
      <c r="I73" s="77">
        <v>0.97</v>
      </c>
      <c r="J73" s="77">
        <v>6.0549999999999997</v>
      </c>
      <c r="K73" s="960">
        <v>43282</v>
      </c>
      <c r="L73" s="77">
        <v>0.97</v>
      </c>
      <c r="M73" s="77">
        <v>6.0549999999999997</v>
      </c>
      <c r="N73" s="960">
        <v>43282</v>
      </c>
      <c r="O73" s="77">
        <v>0</v>
      </c>
      <c r="P73" s="77">
        <f>2.643+1.761</f>
        <v>4.4039999999999999</v>
      </c>
      <c r="Q73" s="77">
        <v>0</v>
      </c>
      <c r="R73" s="77">
        <v>0</v>
      </c>
      <c r="S73" s="77">
        <v>0</v>
      </c>
      <c r="T73" s="77">
        <v>0</v>
      </c>
      <c r="U73" s="402">
        <v>6.0549999999999997</v>
      </c>
      <c r="V73" s="77">
        <f>'С № 1 (2020)'!AP69</f>
        <v>6.0549999999999997</v>
      </c>
      <c r="W73" s="77">
        <v>0</v>
      </c>
      <c r="X73" s="77">
        <v>0</v>
      </c>
      <c r="Y73" s="77">
        <f>V73-P73</f>
        <v>1.6509999999999998</v>
      </c>
      <c r="Z73" s="77">
        <f>SUM(AA73:AD73)</f>
        <v>6.0549999999999997</v>
      </c>
      <c r="AA73" s="77">
        <v>0</v>
      </c>
      <c r="AB73" s="77">
        <v>0</v>
      </c>
      <c r="AC73" s="77">
        <v>6.0549999999999997</v>
      </c>
      <c r="AD73" s="77">
        <v>0</v>
      </c>
      <c r="AE73" s="77">
        <f>SUM(AF73:AI73)</f>
        <v>4.4020000000000001</v>
      </c>
      <c r="AF73" s="77">
        <v>0</v>
      </c>
      <c r="AG73" s="77">
        <v>0</v>
      </c>
      <c r="AH73" s="77">
        <f>1.76+2.642</f>
        <v>4.4020000000000001</v>
      </c>
      <c r="AI73" s="77">
        <v>0</v>
      </c>
      <c r="AJ73" s="402">
        <f>SUM(AK73:AN73)</f>
        <v>6.0549999999999997</v>
      </c>
      <c r="AK73" s="77">
        <v>0</v>
      </c>
      <c r="AL73" s="77">
        <v>0</v>
      </c>
      <c r="AM73" s="402">
        <v>6.0549999999999997</v>
      </c>
      <c r="AN73" s="77">
        <v>0</v>
      </c>
      <c r="AO73" s="77">
        <f t="shared" ref="AO73:AO77" si="73">SUM(AP73:AS73)</f>
        <v>6.0549999999999997</v>
      </c>
      <c r="AP73" s="77">
        <v>0</v>
      </c>
      <c r="AQ73" s="77">
        <v>0</v>
      </c>
      <c r="AR73" s="77">
        <v>6.0549999999999997</v>
      </c>
      <c r="AS73" s="77">
        <v>0</v>
      </c>
      <c r="AT73" s="401">
        <f>SUM(AU73:AX73)</f>
        <v>0</v>
      </c>
      <c r="AU73" s="77">
        <v>0</v>
      </c>
      <c r="AV73" s="77">
        <v>0</v>
      </c>
      <c r="AW73" s="77">
        <v>0</v>
      </c>
      <c r="AX73" s="77">
        <v>0</v>
      </c>
      <c r="AY73" s="402">
        <f>SUM(AZ73:BC73)</f>
        <v>1.6509999999999998</v>
      </c>
      <c r="AZ73" s="401"/>
      <c r="BA73" s="401"/>
      <c r="BB73" s="402"/>
      <c r="BC73" s="402">
        <f>Y73</f>
        <v>1.6509999999999998</v>
      </c>
      <c r="BD73" s="401">
        <f t="shared" ref="BD73:BD87" si="74">SUM(BE73:BH73)</f>
        <v>0</v>
      </c>
      <c r="BE73" s="77">
        <v>0</v>
      </c>
      <c r="BF73" s="77">
        <v>0</v>
      </c>
      <c r="BG73" s="77">
        <v>0</v>
      </c>
      <c r="BH73" s="77">
        <v>0</v>
      </c>
      <c r="BI73" s="402">
        <f t="shared" ref="BI73:BI84" si="75">SUM(BJ73:BM73)</f>
        <v>0</v>
      </c>
      <c r="BJ73" s="401"/>
      <c r="BK73" s="401"/>
      <c r="BL73" s="401">
        <v>0</v>
      </c>
      <c r="BM73" s="401"/>
      <c r="BN73" s="402">
        <f>SUM(BO73:BR73)</f>
        <v>0</v>
      </c>
      <c r="BO73" s="402">
        <f>SUM(BE73+AU73+AK73)</f>
        <v>0</v>
      </c>
      <c r="BP73" s="402">
        <f>BF73+AV73+AB73+AL73</f>
        <v>0</v>
      </c>
      <c r="BQ73" s="402">
        <f t="shared" ref="BQ73:BQ78" si="76">BG73+AW73</f>
        <v>0</v>
      </c>
      <c r="BR73" s="401">
        <f>BH73+AX73+AD73+AN73</f>
        <v>0</v>
      </c>
      <c r="BS73" s="402">
        <f>SUM(BT73:BW73)</f>
        <v>1.6509999999999998</v>
      </c>
      <c r="BT73" s="401"/>
      <c r="BU73" s="401"/>
      <c r="BV73" s="402">
        <f t="shared" ref="BV73:BV81" si="77">BL73+BB73</f>
        <v>0</v>
      </c>
      <c r="BW73" s="402">
        <f t="shared" ref="BW73:BW80" si="78">BM73+BC73+AS73</f>
        <v>1.6509999999999998</v>
      </c>
      <c r="BX73" s="610" t="s">
        <v>1767</v>
      </c>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69"/>
      <c r="CX73" s="69"/>
      <c r="CY73" s="69"/>
      <c r="CZ73" s="69"/>
      <c r="DA73" s="69"/>
      <c r="DB73" s="69"/>
      <c r="DC73" s="69"/>
      <c r="DD73" s="69"/>
    </row>
    <row r="74" spans="1:108" s="71" customFormat="1" ht="33" customHeight="1" x14ac:dyDescent="0.25">
      <c r="A74" s="69"/>
      <c r="B74" s="76" t="s">
        <v>183</v>
      </c>
      <c r="C74" s="399" t="s">
        <v>810</v>
      </c>
      <c r="D74" s="76" t="s">
        <v>788</v>
      </c>
      <c r="E74" s="407" t="s">
        <v>754</v>
      </c>
      <c r="F74" s="76" t="s">
        <v>757</v>
      </c>
      <c r="G74" s="76" t="s">
        <v>286</v>
      </c>
      <c r="H74" s="76" t="s">
        <v>286</v>
      </c>
      <c r="I74" s="77">
        <v>0.91900000000000004</v>
      </c>
      <c r="J74" s="77">
        <v>6.96</v>
      </c>
      <c r="K74" s="960">
        <v>43160</v>
      </c>
      <c r="L74" s="77">
        <v>0.91900000000000004</v>
      </c>
      <c r="M74" s="77">
        <v>6.96</v>
      </c>
      <c r="N74" s="960">
        <v>43525</v>
      </c>
      <c r="O74" s="77">
        <v>0</v>
      </c>
      <c r="P74" s="77">
        <v>3.9550000000000001</v>
      </c>
      <c r="Q74" s="77">
        <v>0</v>
      </c>
      <c r="R74" s="77">
        <v>0</v>
      </c>
      <c r="S74" s="77">
        <v>0</v>
      </c>
      <c r="T74" s="77">
        <v>0</v>
      </c>
      <c r="U74" s="402">
        <v>6.96</v>
      </c>
      <c r="V74" s="77">
        <f>'С № 1 (2020)'!AP71</f>
        <v>6.96</v>
      </c>
      <c r="W74" s="77">
        <v>0</v>
      </c>
      <c r="X74" s="77">
        <v>0</v>
      </c>
      <c r="Y74" s="77">
        <v>0</v>
      </c>
      <c r="Z74" s="77">
        <f t="shared" ref="Z74:Z87" si="79">SUM(AA74:AD74)</f>
        <v>6.96</v>
      </c>
      <c r="AA74" s="77">
        <v>0</v>
      </c>
      <c r="AB74" s="77">
        <v>0</v>
      </c>
      <c r="AC74" s="77">
        <v>6.96</v>
      </c>
      <c r="AD74" s="77">
        <v>0</v>
      </c>
      <c r="AE74" s="77">
        <f>SUM(AF74:AI74)</f>
        <v>3.9540000000000002</v>
      </c>
      <c r="AF74" s="77">
        <v>0</v>
      </c>
      <c r="AG74" s="77">
        <v>0</v>
      </c>
      <c r="AH74" s="77">
        <v>3.9540000000000002</v>
      </c>
      <c r="AI74" s="77">
        <v>0</v>
      </c>
      <c r="AJ74" s="402">
        <f>SUM(AK74:AN74)</f>
        <v>6.96</v>
      </c>
      <c r="AK74" s="77">
        <v>0</v>
      </c>
      <c r="AL74" s="77">
        <v>0</v>
      </c>
      <c r="AM74" s="402">
        <v>6.96</v>
      </c>
      <c r="AN74" s="77">
        <v>0</v>
      </c>
      <c r="AO74" s="77">
        <f t="shared" si="73"/>
        <v>6.96</v>
      </c>
      <c r="AP74" s="77">
        <v>0</v>
      </c>
      <c r="AQ74" s="77">
        <v>0</v>
      </c>
      <c r="AR74" s="77">
        <v>6.96</v>
      </c>
      <c r="AS74" s="77">
        <v>0</v>
      </c>
      <c r="AT74" s="401">
        <f>SUM(AU74:AX74)</f>
        <v>0</v>
      </c>
      <c r="AU74" s="77">
        <v>0</v>
      </c>
      <c r="AV74" s="77">
        <v>0</v>
      </c>
      <c r="AW74" s="77">
        <v>0</v>
      </c>
      <c r="AX74" s="77">
        <v>0</v>
      </c>
      <c r="AY74" s="402">
        <f t="shared" ref="AY74:AY76" si="80">SUM(AZ74:BC74)</f>
        <v>0</v>
      </c>
      <c r="AZ74" s="401"/>
      <c r="BA74" s="401"/>
      <c r="BB74" s="401">
        <v>0</v>
      </c>
      <c r="BC74" s="401"/>
      <c r="BD74" s="401">
        <f t="shared" si="74"/>
        <v>0</v>
      </c>
      <c r="BE74" s="77">
        <v>0</v>
      </c>
      <c r="BF74" s="77">
        <v>0</v>
      </c>
      <c r="BG74" s="77">
        <v>0</v>
      </c>
      <c r="BH74" s="77">
        <v>0</v>
      </c>
      <c r="BI74" s="402">
        <f t="shared" si="75"/>
        <v>0</v>
      </c>
      <c r="BJ74" s="401"/>
      <c r="BK74" s="401"/>
      <c r="BL74" s="401">
        <v>0</v>
      </c>
      <c r="BM74" s="401"/>
      <c r="BN74" s="402">
        <f t="shared" ref="BN74:BN87" si="81">SUM(BO74:BR74)</f>
        <v>0</v>
      </c>
      <c r="BO74" s="402">
        <f t="shared" ref="BO74:BO85" si="82">BE74+AU74+AA74+AK74</f>
        <v>0</v>
      </c>
      <c r="BP74" s="402">
        <f t="shared" ref="BP74:BP85" si="83">BF74+AV74+AB74+AL74</f>
        <v>0</v>
      </c>
      <c r="BQ74" s="402">
        <f t="shared" si="76"/>
        <v>0</v>
      </c>
      <c r="BR74" s="401">
        <f t="shared" ref="BR74:BR87" si="84">BH74+AX74+AD74+AN74</f>
        <v>0</v>
      </c>
      <c r="BS74" s="402">
        <f t="shared" ref="BS74:BS87" si="85">SUM(BT74:BW74)</f>
        <v>0</v>
      </c>
      <c r="BT74" s="401"/>
      <c r="BU74" s="401"/>
      <c r="BV74" s="402">
        <f t="shared" si="77"/>
        <v>0</v>
      </c>
      <c r="BW74" s="402">
        <f t="shared" si="78"/>
        <v>0</v>
      </c>
      <c r="BX74" s="77" t="s">
        <v>1789</v>
      </c>
      <c r="BY74" s="70"/>
      <c r="BZ74" s="70"/>
      <c r="CA74" s="70"/>
      <c r="CB74" s="70"/>
      <c r="CC74" s="70"/>
      <c r="CD74" s="70"/>
      <c r="CE74" s="70"/>
      <c r="CF74" s="70"/>
      <c r="CG74" s="70"/>
      <c r="CH74" s="70"/>
      <c r="CI74" s="70"/>
      <c r="CJ74" s="70"/>
      <c r="CK74" s="70"/>
      <c r="CL74" s="70"/>
      <c r="CM74" s="70"/>
      <c r="CN74" s="70"/>
      <c r="CO74" s="70"/>
      <c r="CP74" s="70"/>
      <c r="CQ74" s="70"/>
      <c r="CR74" s="70"/>
      <c r="CS74" s="70"/>
      <c r="CT74" s="70"/>
      <c r="CU74" s="70"/>
      <c r="CV74" s="70"/>
      <c r="CW74" s="69"/>
      <c r="CX74" s="69"/>
      <c r="CY74" s="69"/>
      <c r="CZ74" s="69"/>
      <c r="DA74" s="69"/>
      <c r="DB74" s="69"/>
      <c r="DC74" s="69"/>
      <c r="DD74" s="69"/>
    </row>
    <row r="75" spans="1:108" s="71" customFormat="1" ht="33" customHeight="1" x14ac:dyDescent="0.25">
      <c r="A75" s="69"/>
      <c r="B75" s="76" t="s">
        <v>183</v>
      </c>
      <c r="C75" s="399" t="s">
        <v>811</v>
      </c>
      <c r="D75" s="76" t="s">
        <v>1794</v>
      </c>
      <c r="E75" s="407" t="s">
        <v>754</v>
      </c>
      <c r="F75" s="76" t="s">
        <v>758</v>
      </c>
      <c r="G75" s="76" t="s">
        <v>286</v>
      </c>
      <c r="H75" s="76" t="s">
        <v>286</v>
      </c>
      <c r="I75" s="77">
        <v>0.76900000000000002</v>
      </c>
      <c r="J75" s="77">
        <v>4.47</v>
      </c>
      <c r="K75" s="960">
        <v>43435</v>
      </c>
      <c r="L75" s="77">
        <v>0.76900000000000002</v>
      </c>
      <c r="M75" s="77">
        <v>4.47</v>
      </c>
      <c r="N75" s="960">
        <v>43435</v>
      </c>
      <c r="O75" s="77">
        <v>0</v>
      </c>
      <c r="P75" s="77">
        <f>2.883+1.662</f>
        <v>4.5449999999999999</v>
      </c>
      <c r="Q75" s="77">
        <v>0</v>
      </c>
      <c r="R75" s="77">
        <v>0</v>
      </c>
      <c r="S75" s="77">
        <v>0</v>
      </c>
      <c r="T75" s="77">
        <v>0</v>
      </c>
      <c r="U75" s="402">
        <v>4.47</v>
      </c>
      <c r="V75" s="77">
        <f>'С № 1 (2020)'!AP72</f>
        <v>4.47</v>
      </c>
      <c r="W75" s="77">
        <v>0</v>
      </c>
      <c r="X75" s="77">
        <v>0</v>
      </c>
      <c r="Y75" s="77">
        <v>0</v>
      </c>
      <c r="Z75" s="77">
        <f t="shared" si="79"/>
        <v>4.47</v>
      </c>
      <c r="AA75" s="77">
        <v>0</v>
      </c>
      <c r="AB75" s="77">
        <v>0</v>
      </c>
      <c r="AC75" s="77">
        <v>4.47</v>
      </c>
      <c r="AD75" s="77">
        <v>0</v>
      </c>
      <c r="AE75" s="77">
        <f t="shared" ref="AE75:AE87" si="86">SUM(AF75:AI75)</f>
        <v>4.5430000000000001</v>
      </c>
      <c r="AF75" s="77">
        <v>0</v>
      </c>
      <c r="AG75" s="77">
        <v>0</v>
      </c>
      <c r="AH75" s="77">
        <f>2.882+1.661</f>
        <v>4.5430000000000001</v>
      </c>
      <c r="AI75" s="77">
        <v>0</v>
      </c>
      <c r="AJ75" s="402">
        <f t="shared" ref="AJ75:AJ87" si="87">SUM(AK75:AN75)</f>
        <v>4.47</v>
      </c>
      <c r="AK75" s="77">
        <v>0</v>
      </c>
      <c r="AL75" s="77">
        <v>0</v>
      </c>
      <c r="AM75" s="402">
        <v>4.47</v>
      </c>
      <c r="AN75" s="77">
        <v>0</v>
      </c>
      <c r="AO75" s="77">
        <f t="shared" si="73"/>
        <v>4.47</v>
      </c>
      <c r="AP75" s="77">
        <v>0</v>
      </c>
      <c r="AQ75" s="77">
        <v>0</v>
      </c>
      <c r="AR75" s="77">
        <v>4.47</v>
      </c>
      <c r="AS75" s="77">
        <v>0</v>
      </c>
      <c r="AT75" s="401">
        <f t="shared" ref="AT75:AT87" si="88">SUM(AU75:AX75)</f>
        <v>0</v>
      </c>
      <c r="AU75" s="77">
        <v>0</v>
      </c>
      <c r="AV75" s="77">
        <v>0</v>
      </c>
      <c r="AW75" s="77">
        <v>0</v>
      </c>
      <c r="AX75" s="77">
        <v>0</v>
      </c>
      <c r="AY75" s="402">
        <f t="shared" si="80"/>
        <v>0</v>
      </c>
      <c r="AZ75" s="401"/>
      <c r="BA75" s="401"/>
      <c r="BB75" s="401">
        <v>0</v>
      </c>
      <c r="BC75" s="401"/>
      <c r="BD75" s="401">
        <f t="shared" si="74"/>
        <v>0</v>
      </c>
      <c r="BE75" s="77">
        <v>0</v>
      </c>
      <c r="BF75" s="77">
        <v>0</v>
      </c>
      <c r="BG75" s="77">
        <v>0</v>
      </c>
      <c r="BH75" s="77">
        <v>0</v>
      </c>
      <c r="BI75" s="402">
        <f t="shared" si="75"/>
        <v>0</v>
      </c>
      <c r="BJ75" s="401"/>
      <c r="BK75" s="401"/>
      <c r="BL75" s="401">
        <v>0</v>
      </c>
      <c r="BM75" s="401"/>
      <c r="BN75" s="402">
        <f t="shared" si="81"/>
        <v>0</v>
      </c>
      <c r="BO75" s="402">
        <f t="shared" si="82"/>
        <v>0</v>
      </c>
      <c r="BP75" s="402">
        <f t="shared" si="83"/>
        <v>0</v>
      </c>
      <c r="BQ75" s="402">
        <f t="shared" si="76"/>
        <v>0</v>
      </c>
      <c r="BR75" s="401">
        <f t="shared" si="84"/>
        <v>0</v>
      </c>
      <c r="BS75" s="402">
        <f t="shared" si="85"/>
        <v>0</v>
      </c>
      <c r="BT75" s="401"/>
      <c r="BU75" s="401"/>
      <c r="BV75" s="402">
        <f t="shared" si="77"/>
        <v>0</v>
      </c>
      <c r="BW75" s="402">
        <f t="shared" si="78"/>
        <v>0</v>
      </c>
      <c r="BX75" s="77" t="s">
        <v>1789</v>
      </c>
      <c r="BY75" s="70"/>
      <c r="BZ75" s="70"/>
      <c r="CA75" s="70"/>
      <c r="CB75" s="70"/>
      <c r="CC75" s="70"/>
      <c r="CD75" s="70"/>
      <c r="CE75" s="70"/>
      <c r="CF75" s="70"/>
      <c r="CG75" s="70"/>
      <c r="CH75" s="70"/>
      <c r="CI75" s="70"/>
      <c r="CJ75" s="70"/>
      <c r="CK75" s="70"/>
      <c r="CL75" s="70"/>
      <c r="CM75" s="70"/>
      <c r="CN75" s="70"/>
      <c r="CO75" s="70"/>
      <c r="CP75" s="70"/>
      <c r="CQ75" s="70"/>
      <c r="CR75" s="70"/>
      <c r="CS75" s="70"/>
      <c r="CT75" s="70"/>
      <c r="CU75" s="70"/>
      <c r="CV75" s="70"/>
      <c r="CW75" s="69"/>
      <c r="CX75" s="69"/>
      <c r="CY75" s="69"/>
      <c r="CZ75" s="69"/>
      <c r="DA75" s="69"/>
      <c r="DB75" s="69"/>
      <c r="DC75" s="69"/>
      <c r="DD75" s="69"/>
    </row>
    <row r="76" spans="1:108" s="71" customFormat="1" ht="33" customHeight="1" x14ac:dyDescent="0.25">
      <c r="A76" s="69"/>
      <c r="B76" s="76" t="s">
        <v>183</v>
      </c>
      <c r="C76" s="647" t="s">
        <v>812</v>
      </c>
      <c r="D76" s="645" t="s">
        <v>1795</v>
      </c>
      <c r="E76" s="407" t="s">
        <v>754</v>
      </c>
      <c r="F76" s="419">
        <v>2018</v>
      </c>
      <c r="G76" s="419">
        <v>2020</v>
      </c>
      <c r="H76" s="419">
        <v>2020</v>
      </c>
      <c r="I76" s="77">
        <v>4.74</v>
      </c>
      <c r="J76" s="77">
        <v>32.959000000000003</v>
      </c>
      <c r="K76" s="962">
        <v>43282</v>
      </c>
      <c r="L76" s="77">
        <v>4.74</v>
      </c>
      <c r="M76" s="77">
        <v>32.959000000000003</v>
      </c>
      <c r="N76" s="962">
        <v>43282</v>
      </c>
      <c r="O76" s="77">
        <v>0</v>
      </c>
      <c r="P76" s="77">
        <f>32.42+1.939</f>
        <v>34.359000000000002</v>
      </c>
      <c r="Q76" s="77">
        <v>0</v>
      </c>
      <c r="R76" s="77">
        <v>0</v>
      </c>
      <c r="S76" s="77">
        <v>0</v>
      </c>
      <c r="T76" s="77">
        <v>0</v>
      </c>
      <c r="U76" s="415">
        <v>32.959000000000003</v>
      </c>
      <c r="V76" s="77">
        <f>'С № 1 (2020)'!AP73</f>
        <v>32.959000000000003</v>
      </c>
      <c r="W76" s="77">
        <v>0</v>
      </c>
      <c r="X76" s="77">
        <v>0</v>
      </c>
      <c r="Y76" s="77">
        <v>0</v>
      </c>
      <c r="Z76" s="77">
        <f t="shared" si="79"/>
        <v>32.959000000000003</v>
      </c>
      <c r="AA76" s="77">
        <v>0</v>
      </c>
      <c r="AB76" s="77">
        <v>0</v>
      </c>
      <c r="AC76" s="77">
        <v>32.959000000000003</v>
      </c>
      <c r="AD76" s="77">
        <v>0</v>
      </c>
      <c r="AE76" s="77">
        <f t="shared" si="86"/>
        <v>34.356999999999999</v>
      </c>
      <c r="AF76" s="77">
        <v>0</v>
      </c>
      <c r="AG76" s="77">
        <v>0</v>
      </c>
      <c r="AH76" s="77">
        <f>32.419+1.938</f>
        <v>34.356999999999999</v>
      </c>
      <c r="AI76" s="77">
        <v>0</v>
      </c>
      <c r="AJ76" s="77">
        <f>SUM(AK76:AN76)</f>
        <v>32.959000000000003</v>
      </c>
      <c r="AK76" s="77">
        <v>0</v>
      </c>
      <c r="AL76" s="77">
        <v>0</v>
      </c>
      <c r="AM76" s="77">
        <v>32.959000000000003</v>
      </c>
      <c r="AN76" s="77">
        <v>0</v>
      </c>
      <c r="AO76" s="77">
        <f t="shared" si="73"/>
        <v>32.959000000000003</v>
      </c>
      <c r="AP76" s="77">
        <v>0</v>
      </c>
      <c r="AQ76" s="77">
        <v>0</v>
      </c>
      <c r="AR76" s="77">
        <v>32.959000000000003</v>
      </c>
      <c r="AS76" s="77">
        <v>0</v>
      </c>
      <c r="AT76" s="401">
        <f t="shared" si="88"/>
        <v>0</v>
      </c>
      <c r="AU76" s="77">
        <v>0</v>
      </c>
      <c r="AV76" s="77">
        <v>0</v>
      </c>
      <c r="AW76" s="77">
        <v>0</v>
      </c>
      <c r="AX76" s="77">
        <v>0</v>
      </c>
      <c r="AY76" s="402">
        <f t="shared" si="80"/>
        <v>0</v>
      </c>
      <c r="AZ76" s="77"/>
      <c r="BA76" s="77"/>
      <c r="BB76" s="77">
        <v>0</v>
      </c>
      <c r="BC76" s="77"/>
      <c r="BD76" s="401">
        <f t="shared" si="74"/>
        <v>0</v>
      </c>
      <c r="BE76" s="77">
        <v>0</v>
      </c>
      <c r="BF76" s="77">
        <v>0</v>
      </c>
      <c r="BG76" s="77">
        <v>0</v>
      </c>
      <c r="BH76" s="77">
        <v>0</v>
      </c>
      <c r="BI76" s="402">
        <f t="shared" si="75"/>
        <v>0</v>
      </c>
      <c r="BJ76" s="77"/>
      <c r="BK76" s="77"/>
      <c r="BL76" s="77">
        <v>0</v>
      </c>
      <c r="BM76" s="77"/>
      <c r="BN76" s="402">
        <f t="shared" si="81"/>
        <v>0</v>
      </c>
      <c r="BO76" s="402">
        <f t="shared" si="82"/>
        <v>0</v>
      </c>
      <c r="BP76" s="402">
        <f t="shared" si="83"/>
        <v>0</v>
      </c>
      <c r="BQ76" s="402">
        <f t="shared" si="76"/>
        <v>0</v>
      </c>
      <c r="BR76" s="401">
        <f t="shared" si="84"/>
        <v>0</v>
      </c>
      <c r="BS76" s="402">
        <f t="shared" si="85"/>
        <v>0</v>
      </c>
      <c r="BT76" s="77"/>
      <c r="BU76" s="77"/>
      <c r="BV76" s="402">
        <f t="shared" si="77"/>
        <v>0</v>
      </c>
      <c r="BW76" s="402">
        <f t="shared" si="78"/>
        <v>0</v>
      </c>
      <c r="BX76" s="77" t="s">
        <v>1789</v>
      </c>
      <c r="BY76" s="70"/>
      <c r="BZ76" s="70"/>
      <c r="CA76" s="70"/>
      <c r="CB76" s="70"/>
      <c r="CC76" s="70"/>
      <c r="CD76" s="70"/>
      <c r="CE76" s="70"/>
      <c r="CF76" s="70"/>
      <c r="CG76" s="70"/>
      <c r="CH76" s="70"/>
      <c r="CI76" s="70"/>
      <c r="CJ76" s="70"/>
      <c r="CK76" s="70"/>
      <c r="CL76" s="70"/>
      <c r="CM76" s="70"/>
      <c r="CN76" s="70"/>
      <c r="CO76" s="70"/>
      <c r="CP76" s="70"/>
      <c r="CQ76" s="70"/>
      <c r="CR76" s="70"/>
      <c r="CS76" s="70"/>
      <c r="CT76" s="70"/>
      <c r="CU76" s="70"/>
      <c r="CV76" s="70"/>
      <c r="CW76" s="69"/>
      <c r="CX76" s="69"/>
      <c r="CY76" s="69"/>
      <c r="CZ76" s="69"/>
      <c r="DA76" s="69"/>
      <c r="DB76" s="69"/>
      <c r="DC76" s="69"/>
      <c r="DD76" s="69"/>
    </row>
    <row r="77" spans="1:108" s="71" customFormat="1" ht="33" customHeight="1" x14ac:dyDescent="0.25">
      <c r="A77" s="69"/>
      <c r="B77" s="76" t="s">
        <v>183</v>
      </c>
      <c r="C77" s="647" t="s">
        <v>808</v>
      </c>
      <c r="D77" s="645" t="s">
        <v>1796</v>
      </c>
      <c r="E77" s="407" t="s">
        <v>754</v>
      </c>
      <c r="F77" s="419">
        <v>2020</v>
      </c>
      <c r="G77" s="419">
        <v>2021</v>
      </c>
      <c r="H77" s="419">
        <v>2021</v>
      </c>
      <c r="I77" s="77">
        <v>0</v>
      </c>
      <c r="J77" s="77">
        <v>0</v>
      </c>
      <c r="K77" s="962">
        <v>0</v>
      </c>
      <c r="L77" s="77">
        <v>1.792</v>
      </c>
      <c r="M77" s="77">
        <v>11.744999999999999</v>
      </c>
      <c r="N77" s="962">
        <v>44166</v>
      </c>
      <c r="O77" s="77">
        <v>0</v>
      </c>
      <c r="P77" s="77">
        <v>1.208</v>
      </c>
      <c r="Q77" s="77">
        <v>0</v>
      </c>
      <c r="R77" s="77">
        <v>0</v>
      </c>
      <c r="S77" s="77">
        <v>0</v>
      </c>
      <c r="T77" s="77">
        <v>0</v>
      </c>
      <c r="U77" s="415">
        <v>14.5</v>
      </c>
      <c r="V77" s="77">
        <v>14.5</v>
      </c>
      <c r="W77" s="77">
        <v>0</v>
      </c>
      <c r="X77" s="77">
        <v>0</v>
      </c>
      <c r="Y77" s="77">
        <f>V77-P77</f>
        <v>13.292</v>
      </c>
      <c r="Z77" s="77">
        <f t="shared" si="79"/>
        <v>3</v>
      </c>
      <c r="AA77" s="77">
        <v>0</v>
      </c>
      <c r="AB77" s="77">
        <v>0</v>
      </c>
      <c r="AC77" s="77">
        <v>3</v>
      </c>
      <c r="AD77" s="77">
        <v>0</v>
      </c>
      <c r="AE77" s="77">
        <f t="shared" si="86"/>
        <v>1.2070000000000001</v>
      </c>
      <c r="AF77" s="77">
        <v>0</v>
      </c>
      <c r="AG77" s="77">
        <v>0</v>
      </c>
      <c r="AH77" s="77">
        <v>1.2070000000000001</v>
      </c>
      <c r="AI77" s="77">
        <v>0</v>
      </c>
      <c r="AJ77" s="77">
        <f>SUM(AK77:AN77)</f>
        <v>3</v>
      </c>
      <c r="AK77" s="77">
        <v>0</v>
      </c>
      <c r="AL77" s="77">
        <v>0</v>
      </c>
      <c r="AM77" s="77">
        <v>3</v>
      </c>
      <c r="AN77" s="77">
        <v>0</v>
      </c>
      <c r="AO77" s="77">
        <f t="shared" si="73"/>
        <v>3</v>
      </c>
      <c r="AP77" s="77">
        <v>0</v>
      </c>
      <c r="AQ77" s="77">
        <v>0</v>
      </c>
      <c r="AR77" s="77">
        <v>3</v>
      </c>
      <c r="AS77" s="77">
        <v>0</v>
      </c>
      <c r="AT77" s="77">
        <f>SUM(AU77:AX77)</f>
        <v>11.5</v>
      </c>
      <c r="AU77" s="77">
        <v>0</v>
      </c>
      <c r="AV77" s="77">
        <v>0</v>
      </c>
      <c r="AW77" s="77">
        <v>11.5</v>
      </c>
      <c r="AX77" s="77">
        <v>0</v>
      </c>
      <c r="AY77" s="77">
        <f>SUM(AZ77:BC77)</f>
        <v>13.292</v>
      </c>
      <c r="AZ77" s="77"/>
      <c r="BA77" s="77"/>
      <c r="BB77" s="77">
        <f>Y77</f>
        <v>13.292</v>
      </c>
      <c r="BC77" s="77"/>
      <c r="BD77" s="401">
        <f t="shared" si="74"/>
        <v>0</v>
      </c>
      <c r="BE77" s="77">
        <v>0</v>
      </c>
      <c r="BF77" s="77">
        <v>0</v>
      </c>
      <c r="BG77" s="77">
        <v>0</v>
      </c>
      <c r="BH77" s="77">
        <v>0</v>
      </c>
      <c r="BI77" s="402">
        <f t="shared" si="75"/>
        <v>0</v>
      </c>
      <c r="BJ77" s="77"/>
      <c r="BK77" s="77"/>
      <c r="BL77" s="77">
        <v>0</v>
      </c>
      <c r="BM77" s="77"/>
      <c r="BN77" s="402">
        <f t="shared" si="81"/>
        <v>11.5</v>
      </c>
      <c r="BO77" s="402">
        <f t="shared" si="82"/>
        <v>0</v>
      </c>
      <c r="BP77" s="402">
        <f t="shared" si="83"/>
        <v>0</v>
      </c>
      <c r="BQ77" s="402">
        <f t="shared" si="76"/>
        <v>11.5</v>
      </c>
      <c r="BR77" s="401">
        <f t="shared" si="84"/>
        <v>0</v>
      </c>
      <c r="BS77" s="402">
        <f t="shared" si="85"/>
        <v>13.292</v>
      </c>
      <c r="BT77" s="77"/>
      <c r="BU77" s="77"/>
      <c r="BV77" s="402">
        <f t="shared" si="77"/>
        <v>13.292</v>
      </c>
      <c r="BW77" s="402">
        <f t="shared" si="78"/>
        <v>0</v>
      </c>
      <c r="BX77" s="77" t="s">
        <v>1768</v>
      </c>
      <c r="BY77" s="70"/>
      <c r="BZ77" s="70"/>
      <c r="CA77" s="70"/>
      <c r="CB77" s="70"/>
      <c r="CC77" s="70"/>
      <c r="CD77" s="70"/>
      <c r="CE77" s="70"/>
      <c r="CF77" s="70"/>
      <c r="CG77" s="70"/>
      <c r="CH77" s="70"/>
      <c r="CI77" s="70"/>
      <c r="CJ77" s="70"/>
      <c r="CK77" s="70"/>
      <c r="CL77" s="70"/>
      <c r="CM77" s="70"/>
      <c r="CN77" s="70"/>
      <c r="CO77" s="70"/>
      <c r="CP77" s="70"/>
      <c r="CQ77" s="70"/>
      <c r="CR77" s="70"/>
      <c r="CS77" s="70"/>
      <c r="CT77" s="70"/>
      <c r="CU77" s="70"/>
      <c r="CV77" s="70"/>
      <c r="CW77" s="69"/>
      <c r="CX77" s="69"/>
      <c r="CY77" s="69"/>
      <c r="CZ77" s="69"/>
      <c r="DA77" s="69"/>
      <c r="DB77" s="69"/>
      <c r="DC77" s="69"/>
      <c r="DD77" s="69"/>
    </row>
    <row r="78" spans="1:108" s="71" customFormat="1" ht="33" customHeight="1" x14ac:dyDescent="0.25">
      <c r="A78" s="69"/>
      <c r="B78" s="76" t="s">
        <v>183</v>
      </c>
      <c r="C78" s="399" t="s">
        <v>1717</v>
      </c>
      <c r="D78" s="76" t="s">
        <v>1797</v>
      </c>
      <c r="E78" s="407" t="s">
        <v>754</v>
      </c>
      <c r="F78" s="76" t="s">
        <v>757</v>
      </c>
      <c r="G78" s="76" t="s">
        <v>324</v>
      </c>
      <c r="H78" s="76" t="s">
        <v>286</v>
      </c>
      <c r="I78" s="77">
        <v>1.583</v>
      </c>
      <c r="J78" s="77">
        <v>10.459</v>
      </c>
      <c r="K78" s="960">
        <v>43252</v>
      </c>
      <c r="L78" s="77">
        <v>1.583</v>
      </c>
      <c r="M78" s="77">
        <v>10.459</v>
      </c>
      <c r="N78" s="960">
        <v>43252</v>
      </c>
      <c r="O78" s="77">
        <v>0</v>
      </c>
      <c r="P78" s="77">
        <f>11.348+1.872</f>
        <v>13.22</v>
      </c>
      <c r="Q78" s="77">
        <v>0</v>
      </c>
      <c r="R78" s="77">
        <v>0</v>
      </c>
      <c r="S78" s="77">
        <v>0</v>
      </c>
      <c r="T78" s="77">
        <v>0</v>
      </c>
      <c r="U78" s="402">
        <v>10.459</v>
      </c>
      <c r="V78" s="77">
        <f>'С № 1 (2020)'!AP70</f>
        <v>10.459</v>
      </c>
      <c r="W78" s="77">
        <v>0</v>
      </c>
      <c r="X78" s="77">
        <v>0</v>
      </c>
      <c r="Y78" s="77">
        <v>0</v>
      </c>
      <c r="Z78" s="77">
        <f t="shared" si="79"/>
        <v>10.459</v>
      </c>
      <c r="AA78" s="77">
        <v>0</v>
      </c>
      <c r="AB78" s="77">
        <v>0</v>
      </c>
      <c r="AC78" s="77">
        <v>10.459</v>
      </c>
      <c r="AD78" s="77">
        <v>0</v>
      </c>
      <c r="AE78" s="77">
        <f t="shared" si="86"/>
        <v>13.218</v>
      </c>
      <c r="AF78" s="77">
        <v>0</v>
      </c>
      <c r="AG78" s="77">
        <v>0</v>
      </c>
      <c r="AH78" s="77">
        <f>11.347+1.871</f>
        <v>13.218</v>
      </c>
      <c r="AI78" s="77">
        <v>0</v>
      </c>
      <c r="AJ78" s="402">
        <f t="shared" si="87"/>
        <v>1E-4</v>
      </c>
      <c r="AK78" s="77">
        <v>0</v>
      </c>
      <c r="AL78" s="77">
        <v>0</v>
      </c>
      <c r="AM78" s="77">
        <v>1E-4</v>
      </c>
      <c r="AN78" s="77">
        <v>0</v>
      </c>
      <c r="AO78" s="77">
        <f t="shared" ref="AO78" si="89">SUM(AP78:AS78)</f>
        <v>10.459</v>
      </c>
      <c r="AP78" s="77">
        <v>0</v>
      </c>
      <c r="AQ78" s="77">
        <v>0</v>
      </c>
      <c r="AR78" s="77">
        <v>10.459</v>
      </c>
      <c r="AS78" s="77">
        <v>0</v>
      </c>
      <c r="AT78" s="402">
        <f t="shared" si="88"/>
        <v>0</v>
      </c>
      <c r="AU78" s="77">
        <v>0</v>
      </c>
      <c r="AV78" s="77">
        <v>0</v>
      </c>
      <c r="AW78" s="402">
        <v>0</v>
      </c>
      <c r="AX78" s="77">
        <v>0</v>
      </c>
      <c r="AY78" s="77">
        <f t="shared" ref="AY78:AY87" si="90">SUM(AZ78:BC78)</f>
        <v>0</v>
      </c>
      <c r="AZ78" s="401"/>
      <c r="BA78" s="401"/>
      <c r="BB78" s="402">
        <v>0</v>
      </c>
      <c r="BC78" s="401"/>
      <c r="BD78" s="401">
        <f t="shared" si="74"/>
        <v>0</v>
      </c>
      <c r="BE78" s="77">
        <v>0</v>
      </c>
      <c r="BF78" s="77">
        <v>0</v>
      </c>
      <c r="BG78" s="77">
        <v>0</v>
      </c>
      <c r="BH78" s="77">
        <v>0</v>
      </c>
      <c r="BI78" s="402">
        <f t="shared" si="75"/>
        <v>0</v>
      </c>
      <c r="BJ78" s="401"/>
      <c r="BK78" s="401"/>
      <c r="BL78" s="401">
        <v>0</v>
      </c>
      <c r="BM78" s="401"/>
      <c r="BN78" s="402">
        <f t="shared" si="81"/>
        <v>0</v>
      </c>
      <c r="BO78" s="402">
        <f t="shared" si="82"/>
        <v>0</v>
      </c>
      <c r="BP78" s="402">
        <f t="shared" si="83"/>
        <v>0</v>
      </c>
      <c r="BQ78" s="402">
        <f t="shared" si="76"/>
        <v>0</v>
      </c>
      <c r="BR78" s="401">
        <f t="shared" si="84"/>
        <v>0</v>
      </c>
      <c r="BS78" s="402">
        <f t="shared" si="85"/>
        <v>0</v>
      </c>
      <c r="BT78" s="401"/>
      <c r="BU78" s="401"/>
      <c r="BV78" s="402">
        <f t="shared" si="77"/>
        <v>0</v>
      </c>
      <c r="BW78" s="402">
        <f t="shared" si="78"/>
        <v>0</v>
      </c>
      <c r="BX78" s="77" t="s">
        <v>1811</v>
      </c>
      <c r="BY78" s="70"/>
      <c r="BZ78" s="70"/>
      <c r="CA78" s="70"/>
      <c r="CB78" s="70"/>
      <c r="CC78" s="70"/>
      <c r="CD78" s="70"/>
      <c r="CE78" s="70"/>
      <c r="CF78" s="70"/>
      <c r="CG78" s="70"/>
      <c r="CH78" s="70"/>
      <c r="CI78" s="70"/>
      <c r="CJ78" s="70"/>
      <c r="CK78" s="70"/>
      <c r="CL78" s="70"/>
      <c r="CM78" s="70"/>
      <c r="CN78" s="70"/>
      <c r="CO78" s="70"/>
      <c r="CP78" s="70"/>
      <c r="CQ78" s="70"/>
      <c r="CR78" s="70"/>
      <c r="CS78" s="70"/>
      <c r="CT78" s="70"/>
      <c r="CU78" s="70"/>
      <c r="CV78" s="70"/>
      <c r="CW78" s="69"/>
      <c r="CX78" s="69"/>
      <c r="CY78" s="69"/>
      <c r="CZ78" s="69"/>
      <c r="DA78" s="69"/>
      <c r="DB78" s="69"/>
      <c r="DC78" s="69"/>
      <c r="DD78" s="69"/>
    </row>
    <row r="79" spans="1:108" s="71" customFormat="1" ht="33" customHeight="1" x14ac:dyDescent="0.25">
      <c r="A79" s="69"/>
      <c r="B79" s="76" t="s">
        <v>183</v>
      </c>
      <c r="C79" s="965" t="s">
        <v>1735</v>
      </c>
      <c r="D79" s="76" t="s">
        <v>1798</v>
      </c>
      <c r="E79" s="407" t="s">
        <v>754</v>
      </c>
      <c r="F79" s="76" t="s">
        <v>757</v>
      </c>
      <c r="G79" s="76" t="s">
        <v>758</v>
      </c>
      <c r="H79" s="76" t="s">
        <v>286</v>
      </c>
      <c r="I79" s="77">
        <v>0</v>
      </c>
      <c r="J79" s="77">
        <v>0</v>
      </c>
      <c r="K79" s="960"/>
      <c r="L79" s="77">
        <v>0.46</v>
      </c>
      <c r="M79" s="77">
        <v>2.95</v>
      </c>
      <c r="N79" s="960">
        <v>43801</v>
      </c>
      <c r="O79" s="77">
        <v>0</v>
      </c>
      <c r="P79" s="77">
        <v>1.419</v>
      </c>
      <c r="Q79" s="77"/>
      <c r="R79" s="77"/>
      <c r="S79" s="77"/>
      <c r="T79" s="77"/>
      <c r="U79" s="402">
        <v>0</v>
      </c>
      <c r="V79" s="77">
        <f>M79</f>
        <v>2.95</v>
      </c>
      <c r="W79" s="77">
        <v>0</v>
      </c>
      <c r="X79" s="77">
        <v>0</v>
      </c>
      <c r="Y79" s="77">
        <v>0</v>
      </c>
      <c r="Z79" s="77">
        <f t="shared" si="79"/>
        <v>0</v>
      </c>
      <c r="AA79" s="77"/>
      <c r="AB79" s="77"/>
      <c r="AC79" s="77">
        <v>0</v>
      </c>
      <c r="AD79" s="77"/>
      <c r="AE79" s="77">
        <f t="shared" si="86"/>
        <v>1.419</v>
      </c>
      <c r="AF79" s="77"/>
      <c r="AG79" s="77"/>
      <c r="AH79" s="77">
        <f>P79</f>
        <v>1.419</v>
      </c>
      <c r="AI79" s="77"/>
      <c r="AJ79" s="402"/>
      <c r="AK79" s="77"/>
      <c r="AL79" s="77"/>
      <c r="AM79" s="77"/>
      <c r="AN79" s="77"/>
      <c r="AO79" s="77"/>
      <c r="AP79" s="77"/>
      <c r="AQ79" s="77"/>
      <c r="AR79" s="77"/>
      <c r="AS79" s="77"/>
      <c r="AT79" s="402">
        <f t="shared" si="88"/>
        <v>0</v>
      </c>
      <c r="AU79" s="77"/>
      <c r="AV79" s="77"/>
      <c r="AW79" s="402">
        <v>0</v>
      </c>
      <c r="AX79" s="77"/>
      <c r="AY79" s="77">
        <f t="shared" si="90"/>
        <v>0</v>
      </c>
      <c r="AZ79" s="401"/>
      <c r="BA79" s="401"/>
      <c r="BB79" s="402">
        <v>0</v>
      </c>
      <c r="BC79" s="401"/>
      <c r="BD79" s="401">
        <f t="shared" si="74"/>
        <v>0</v>
      </c>
      <c r="BE79" s="77">
        <v>0</v>
      </c>
      <c r="BF79" s="77">
        <v>0</v>
      </c>
      <c r="BG79" s="77">
        <v>0</v>
      </c>
      <c r="BH79" s="77">
        <v>0</v>
      </c>
      <c r="BI79" s="402">
        <f t="shared" si="75"/>
        <v>0</v>
      </c>
      <c r="BJ79" s="401"/>
      <c r="BK79" s="401"/>
      <c r="BL79" s="401">
        <v>0</v>
      </c>
      <c r="BM79" s="401"/>
      <c r="BN79" s="402">
        <f t="shared" si="81"/>
        <v>0</v>
      </c>
      <c r="BO79" s="402"/>
      <c r="BP79" s="402"/>
      <c r="BQ79" s="402">
        <f t="shared" ref="BQ79:BQ87" si="91">BG79+AW79</f>
        <v>0</v>
      </c>
      <c r="BR79" s="401">
        <f t="shared" si="84"/>
        <v>0</v>
      </c>
      <c r="BS79" s="402">
        <f t="shared" si="85"/>
        <v>0</v>
      </c>
      <c r="BT79" s="401"/>
      <c r="BU79" s="401"/>
      <c r="BV79" s="402">
        <f t="shared" si="77"/>
        <v>0</v>
      </c>
      <c r="BW79" s="402">
        <f t="shared" si="78"/>
        <v>0</v>
      </c>
      <c r="BX79" s="610" t="s">
        <v>1767</v>
      </c>
      <c r="BY79" s="70"/>
      <c r="BZ79" s="70"/>
      <c r="CA79" s="70"/>
      <c r="CB79" s="70"/>
      <c r="CC79" s="70"/>
      <c r="CD79" s="70"/>
      <c r="CE79" s="70"/>
      <c r="CF79" s="70"/>
      <c r="CG79" s="70"/>
      <c r="CH79" s="70"/>
      <c r="CI79" s="70"/>
      <c r="CJ79" s="70"/>
      <c r="CK79" s="70"/>
      <c r="CL79" s="70"/>
      <c r="CM79" s="70"/>
      <c r="CN79" s="70"/>
      <c r="CO79" s="70"/>
      <c r="CP79" s="70"/>
      <c r="CQ79" s="70"/>
      <c r="CR79" s="70"/>
      <c r="CS79" s="70"/>
      <c r="CT79" s="70"/>
      <c r="CU79" s="70"/>
      <c r="CV79" s="70"/>
      <c r="CW79" s="69"/>
      <c r="CX79" s="69"/>
      <c r="CY79" s="69"/>
      <c r="CZ79" s="69"/>
      <c r="DA79" s="69"/>
      <c r="DB79" s="69"/>
      <c r="DC79" s="69"/>
      <c r="DD79" s="69"/>
    </row>
    <row r="80" spans="1:108" s="71" customFormat="1" ht="33" customHeight="1" x14ac:dyDescent="0.25">
      <c r="A80" s="69"/>
      <c r="B80" s="76" t="s">
        <v>183</v>
      </c>
      <c r="C80" s="965" t="s">
        <v>1736</v>
      </c>
      <c r="D80" s="76" t="s">
        <v>1799</v>
      </c>
      <c r="E80" s="407" t="s">
        <v>754</v>
      </c>
      <c r="F80" s="76" t="s">
        <v>757</v>
      </c>
      <c r="G80" s="76" t="s">
        <v>758</v>
      </c>
      <c r="H80" s="76" t="s">
        <v>1739</v>
      </c>
      <c r="I80" s="77">
        <v>0</v>
      </c>
      <c r="J80" s="77">
        <v>0</v>
      </c>
      <c r="K80" s="960"/>
      <c r="L80" s="77">
        <v>4.6989999999999998</v>
      </c>
      <c r="M80" s="77">
        <v>49.94</v>
      </c>
      <c r="N80" s="960">
        <v>43985</v>
      </c>
      <c r="O80" s="77">
        <v>0</v>
      </c>
      <c r="P80" s="77">
        <v>1.1100000000000001</v>
      </c>
      <c r="Q80" s="77"/>
      <c r="R80" s="77"/>
      <c r="S80" s="77"/>
      <c r="T80" s="77"/>
      <c r="U80" s="402">
        <v>0</v>
      </c>
      <c r="V80" s="77">
        <f t="shared" ref="V80:V81" si="92">M80</f>
        <v>49.94</v>
      </c>
      <c r="W80" s="77">
        <v>0</v>
      </c>
      <c r="X80" s="77">
        <v>0</v>
      </c>
      <c r="Y80" s="77">
        <f>V80-P80</f>
        <v>48.83</v>
      </c>
      <c r="Z80" s="77">
        <f t="shared" si="79"/>
        <v>0</v>
      </c>
      <c r="AA80" s="77"/>
      <c r="AB80" s="77"/>
      <c r="AC80" s="77">
        <v>0</v>
      </c>
      <c r="AD80" s="77"/>
      <c r="AE80" s="77">
        <f t="shared" si="86"/>
        <v>1.1100000000000001</v>
      </c>
      <c r="AF80" s="77"/>
      <c r="AG80" s="77"/>
      <c r="AH80" s="77">
        <f t="shared" ref="AH80:AH81" si="93">P80</f>
        <v>1.1100000000000001</v>
      </c>
      <c r="AI80" s="77"/>
      <c r="AJ80" s="402"/>
      <c r="AK80" s="77"/>
      <c r="AL80" s="77"/>
      <c r="AM80" s="77"/>
      <c r="AN80" s="77"/>
      <c r="AO80" s="77"/>
      <c r="AP80" s="77"/>
      <c r="AQ80" s="77"/>
      <c r="AR80" s="77"/>
      <c r="AS80" s="77"/>
      <c r="AT80" s="402">
        <f t="shared" si="88"/>
        <v>0</v>
      </c>
      <c r="AU80" s="77"/>
      <c r="AV80" s="77"/>
      <c r="AW80" s="402">
        <v>0</v>
      </c>
      <c r="AX80" s="77"/>
      <c r="AY80" s="77">
        <f t="shared" si="90"/>
        <v>0</v>
      </c>
      <c r="AZ80" s="401"/>
      <c r="BA80" s="401"/>
      <c r="BB80" s="402">
        <v>0</v>
      </c>
      <c r="BC80" s="401"/>
      <c r="BD80" s="401"/>
      <c r="BE80" s="77">
        <v>0</v>
      </c>
      <c r="BF80" s="77">
        <v>0</v>
      </c>
      <c r="BG80" s="77">
        <v>0</v>
      </c>
      <c r="BH80" s="77">
        <v>0</v>
      </c>
      <c r="BI80" s="402">
        <f t="shared" si="75"/>
        <v>0</v>
      </c>
      <c r="BJ80" s="401"/>
      <c r="BK80" s="401"/>
      <c r="BL80" s="401">
        <v>0</v>
      </c>
      <c r="BM80" s="401"/>
      <c r="BN80" s="402">
        <f t="shared" si="81"/>
        <v>0</v>
      </c>
      <c r="BO80" s="402"/>
      <c r="BP80" s="402"/>
      <c r="BQ80" s="402">
        <f t="shared" si="91"/>
        <v>0</v>
      </c>
      <c r="BR80" s="401">
        <f t="shared" si="84"/>
        <v>0</v>
      </c>
      <c r="BS80" s="402">
        <f t="shared" si="85"/>
        <v>0</v>
      </c>
      <c r="BT80" s="401"/>
      <c r="BU80" s="401"/>
      <c r="BV80" s="402">
        <f t="shared" si="77"/>
        <v>0</v>
      </c>
      <c r="BW80" s="402">
        <f t="shared" si="78"/>
        <v>0</v>
      </c>
      <c r="BX80" s="610" t="s">
        <v>1767</v>
      </c>
      <c r="BY80" s="70"/>
      <c r="BZ80" s="70"/>
      <c r="CA80" s="70"/>
      <c r="CB80" s="70"/>
      <c r="CC80" s="70"/>
      <c r="CD80" s="70"/>
      <c r="CE80" s="70"/>
      <c r="CF80" s="70"/>
      <c r="CG80" s="70"/>
      <c r="CH80" s="70"/>
      <c r="CI80" s="70"/>
      <c r="CJ80" s="70"/>
      <c r="CK80" s="70"/>
      <c r="CL80" s="70"/>
      <c r="CM80" s="70"/>
      <c r="CN80" s="70"/>
      <c r="CO80" s="70"/>
      <c r="CP80" s="70"/>
      <c r="CQ80" s="70"/>
      <c r="CR80" s="70"/>
      <c r="CS80" s="70"/>
      <c r="CT80" s="70"/>
      <c r="CU80" s="70"/>
      <c r="CV80" s="70"/>
      <c r="CW80" s="69"/>
      <c r="CX80" s="69"/>
      <c r="CY80" s="69"/>
      <c r="CZ80" s="69"/>
      <c r="DA80" s="69"/>
      <c r="DB80" s="69"/>
      <c r="DC80" s="69"/>
      <c r="DD80" s="69"/>
    </row>
    <row r="81" spans="1:108" s="71" customFormat="1" ht="33" customHeight="1" x14ac:dyDescent="0.25">
      <c r="A81" s="69"/>
      <c r="B81" s="76" t="s">
        <v>183</v>
      </c>
      <c r="C81" s="965" t="s">
        <v>1737</v>
      </c>
      <c r="D81" s="76" t="s">
        <v>1800</v>
      </c>
      <c r="E81" s="407" t="s">
        <v>754</v>
      </c>
      <c r="F81" s="76" t="s">
        <v>757</v>
      </c>
      <c r="G81" s="76" t="s">
        <v>758</v>
      </c>
      <c r="H81" s="76" t="s">
        <v>1687</v>
      </c>
      <c r="I81" s="77">
        <v>0</v>
      </c>
      <c r="J81" s="77">
        <v>0</v>
      </c>
      <c r="K81" s="960"/>
      <c r="L81" s="77">
        <v>2.0609999999999999</v>
      </c>
      <c r="M81" s="77">
        <v>12.772</v>
      </c>
      <c r="N81" s="960">
        <v>44078</v>
      </c>
      <c r="O81" s="77">
        <v>0</v>
      </c>
      <c r="P81" s="77">
        <v>3.875</v>
      </c>
      <c r="Q81" s="77"/>
      <c r="R81" s="77"/>
      <c r="S81" s="77"/>
      <c r="T81" s="77"/>
      <c r="U81" s="402">
        <v>0</v>
      </c>
      <c r="V81" s="77">
        <f t="shared" si="92"/>
        <v>12.772</v>
      </c>
      <c r="W81" s="77">
        <v>0</v>
      </c>
      <c r="X81" s="77">
        <v>0</v>
      </c>
      <c r="Y81" s="77">
        <f>V81-P81</f>
        <v>8.8970000000000002</v>
      </c>
      <c r="Z81" s="77">
        <f t="shared" si="79"/>
        <v>0</v>
      </c>
      <c r="AA81" s="77"/>
      <c r="AB81" s="77"/>
      <c r="AC81" s="77">
        <v>0</v>
      </c>
      <c r="AD81" s="77"/>
      <c r="AE81" s="77">
        <f t="shared" si="86"/>
        <v>3.875</v>
      </c>
      <c r="AF81" s="77"/>
      <c r="AG81" s="77"/>
      <c r="AH81" s="77">
        <f t="shared" si="93"/>
        <v>3.875</v>
      </c>
      <c r="AI81" s="77"/>
      <c r="AJ81" s="402"/>
      <c r="AK81" s="77"/>
      <c r="AL81" s="77"/>
      <c r="AM81" s="77"/>
      <c r="AN81" s="77"/>
      <c r="AO81" s="77"/>
      <c r="AP81" s="77"/>
      <c r="AQ81" s="77"/>
      <c r="AR81" s="77"/>
      <c r="AS81" s="77"/>
      <c r="AT81" s="402">
        <f t="shared" si="88"/>
        <v>0</v>
      </c>
      <c r="AU81" s="77"/>
      <c r="AV81" s="77"/>
      <c r="AW81" s="402">
        <v>0</v>
      </c>
      <c r="AX81" s="77"/>
      <c r="AY81" s="77">
        <f t="shared" si="90"/>
        <v>0</v>
      </c>
      <c r="AZ81" s="401"/>
      <c r="BA81" s="401"/>
      <c r="BB81" s="402">
        <v>0</v>
      </c>
      <c r="BC81" s="401"/>
      <c r="BD81" s="401"/>
      <c r="BE81" s="77">
        <v>0</v>
      </c>
      <c r="BF81" s="77">
        <v>0</v>
      </c>
      <c r="BG81" s="77">
        <v>0</v>
      </c>
      <c r="BH81" s="77">
        <v>0</v>
      </c>
      <c r="BI81" s="402">
        <f t="shared" si="75"/>
        <v>0</v>
      </c>
      <c r="BJ81" s="401"/>
      <c r="BK81" s="401"/>
      <c r="BL81" s="401">
        <v>0</v>
      </c>
      <c r="BM81" s="401"/>
      <c r="BN81" s="402">
        <f t="shared" si="81"/>
        <v>0</v>
      </c>
      <c r="BO81" s="402"/>
      <c r="BP81" s="402"/>
      <c r="BQ81" s="402">
        <f t="shared" si="91"/>
        <v>0</v>
      </c>
      <c r="BR81" s="401">
        <f t="shared" si="84"/>
        <v>0</v>
      </c>
      <c r="BS81" s="402">
        <f t="shared" si="85"/>
        <v>0</v>
      </c>
      <c r="BT81" s="401"/>
      <c r="BU81" s="401"/>
      <c r="BV81" s="402">
        <f t="shared" si="77"/>
        <v>0</v>
      </c>
      <c r="BW81" s="402">
        <f>BM81+BC81</f>
        <v>0</v>
      </c>
      <c r="BX81" s="610" t="s">
        <v>1767</v>
      </c>
      <c r="BY81" s="70"/>
      <c r="BZ81" s="70"/>
      <c r="CA81" s="70"/>
      <c r="CB81" s="70"/>
      <c r="CC81" s="70"/>
      <c r="CD81" s="70"/>
      <c r="CE81" s="70"/>
      <c r="CF81" s="70"/>
      <c r="CG81" s="70"/>
      <c r="CH81" s="70"/>
      <c r="CI81" s="70"/>
      <c r="CJ81" s="70"/>
      <c r="CK81" s="70"/>
      <c r="CL81" s="70"/>
      <c r="CM81" s="70"/>
      <c r="CN81" s="70"/>
      <c r="CO81" s="70"/>
      <c r="CP81" s="70"/>
      <c r="CQ81" s="70"/>
      <c r="CR81" s="70"/>
      <c r="CS81" s="70"/>
      <c r="CT81" s="70"/>
      <c r="CU81" s="70"/>
      <c r="CV81" s="70"/>
      <c r="CW81" s="69"/>
      <c r="CX81" s="69"/>
      <c r="CY81" s="69"/>
      <c r="CZ81" s="69"/>
      <c r="DA81" s="69"/>
      <c r="DB81" s="69"/>
      <c r="DC81" s="69"/>
      <c r="DD81" s="69"/>
    </row>
    <row r="82" spans="1:108" s="71" customFormat="1" ht="33" customHeight="1" x14ac:dyDescent="0.25">
      <c r="A82" s="69"/>
      <c r="B82" s="76" t="s">
        <v>183</v>
      </c>
      <c r="C82" s="399" t="s">
        <v>813</v>
      </c>
      <c r="D82" s="76" t="s">
        <v>1801</v>
      </c>
      <c r="E82" s="407" t="s">
        <v>754</v>
      </c>
      <c r="F82" s="76" t="s">
        <v>324</v>
      </c>
      <c r="G82" s="76" t="s">
        <v>324</v>
      </c>
      <c r="H82" s="76" t="s">
        <v>324</v>
      </c>
      <c r="I82" s="77">
        <v>0</v>
      </c>
      <c r="J82" s="77">
        <v>0</v>
      </c>
      <c r="K82" s="960">
        <v>0</v>
      </c>
      <c r="L82" s="77">
        <v>0</v>
      </c>
      <c r="M82" s="77">
        <v>0</v>
      </c>
      <c r="N82" s="77">
        <v>0</v>
      </c>
      <c r="O82" s="77">
        <v>0</v>
      </c>
      <c r="P82" s="77">
        <v>0</v>
      </c>
      <c r="Q82" s="77">
        <v>0</v>
      </c>
      <c r="R82" s="77">
        <v>0</v>
      </c>
      <c r="S82" s="77">
        <v>0</v>
      </c>
      <c r="T82" s="77">
        <v>0</v>
      </c>
      <c r="U82" s="402">
        <v>2.1</v>
      </c>
      <c r="V82" s="77">
        <f>'С № 1 (2021)'!AX71</f>
        <v>2.1</v>
      </c>
      <c r="W82" s="77">
        <v>0</v>
      </c>
      <c r="X82" s="77">
        <v>0</v>
      </c>
      <c r="Y82" s="77">
        <f t="shared" ref="Y82:Y87" si="94">V82-P82</f>
        <v>2.1</v>
      </c>
      <c r="Z82" s="77">
        <f t="shared" si="79"/>
        <v>0</v>
      </c>
      <c r="AA82" s="77">
        <v>0</v>
      </c>
      <c r="AB82" s="77">
        <v>0</v>
      </c>
      <c r="AC82" s="77">
        <v>0</v>
      </c>
      <c r="AD82" s="77">
        <v>0</v>
      </c>
      <c r="AE82" s="77">
        <f t="shared" si="86"/>
        <v>0</v>
      </c>
      <c r="AF82" s="77">
        <v>0</v>
      </c>
      <c r="AG82" s="77">
        <v>0</v>
      </c>
      <c r="AH82" s="77">
        <v>0</v>
      </c>
      <c r="AI82" s="77">
        <v>0</v>
      </c>
      <c r="AJ82" s="401">
        <f t="shared" si="87"/>
        <v>0</v>
      </c>
      <c r="AK82" s="77">
        <v>0</v>
      </c>
      <c r="AL82" s="77">
        <v>0</v>
      </c>
      <c r="AM82" s="77">
        <v>0</v>
      </c>
      <c r="AN82" s="77">
        <v>0</v>
      </c>
      <c r="AO82" s="77">
        <v>0</v>
      </c>
      <c r="AP82" s="77">
        <v>0</v>
      </c>
      <c r="AQ82" s="77">
        <v>0</v>
      </c>
      <c r="AR82" s="77">
        <v>0</v>
      </c>
      <c r="AS82" s="77">
        <v>0</v>
      </c>
      <c r="AT82" s="402">
        <f t="shared" si="88"/>
        <v>2.1</v>
      </c>
      <c r="AU82" s="77">
        <v>0</v>
      </c>
      <c r="AV82" s="77">
        <v>0</v>
      </c>
      <c r="AW82" s="402">
        <v>2.1</v>
      </c>
      <c r="AX82" s="77">
        <v>0</v>
      </c>
      <c r="AY82" s="77">
        <f t="shared" si="90"/>
        <v>2.1</v>
      </c>
      <c r="AZ82" s="401"/>
      <c r="BA82" s="401"/>
      <c r="BB82" s="402">
        <v>2.1</v>
      </c>
      <c r="BC82" s="401"/>
      <c r="BD82" s="401">
        <f t="shared" si="74"/>
        <v>0</v>
      </c>
      <c r="BE82" s="77">
        <v>0</v>
      </c>
      <c r="BF82" s="77">
        <v>0</v>
      </c>
      <c r="BG82" s="77">
        <v>0</v>
      </c>
      <c r="BH82" s="77">
        <v>0</v>
      </c>
      <c r="BI82" s="402">
        <f t="shared" si="75"/>
        <v>0</v>
      </c>
      <c r="BJ82" s="401"/>
      <c r="BK82" s="401"/>
      <c r="BL82" s="401">
        <v>0</v>
      </c>
      <c r="BM82" s="401"/>
      <c r="BN82" s="402">
        <f t="shared" si="81"/>
        <v>2.1</v>
      </c>
      <c r="BO82" s="402">
        <f t="shared" si="82"/>
        <v>0</v>
      </c>
      <c r="BP82" s="402">
        <f t="shared" si="83"/>
        <v>0</v>
      </c>
      <c r="BQ82" s="402">
        <f t="shared" si="91"/>
        <v>2.1</v>
      </c>
      <c r="BR82" s="401">
        <f t="shared" si="84"/>
        <v>0</v>
      </c>
      <c r="BS82" s="402">
        <f t="shared" si="85"/>
        <v>2.1</v>
      </c>
      <c r="BT82" s="401"/>
      <c r="BU82" s="401"/>
      <c r="BV82" s="402">
        <f t="shared" ref="BV82:BV87" si="95">BL82+BB82</f>
        <v>2.1</v>
      </c>
      <c r="BW82" s="402">
        <f t="shared" ref="BW82:BW87" si="96">BM82+BC82</f>
        <v>0</v>
      </c>
      <c r="BX82" s="77" t="s">
        <v>1769</v>
      </c>
      <c r="BY82" s="70"/>
      <c r="BZ82" s="70"/>
      <c r="CA82" s="70"/>
      <c r="CB82" s="70"/>
      <c r="CC82" s="70"/>
      <c r="CD82" s="70"/>
      <c r="CE82" s="70"/>
      <c r="CF82" s="70"/>
      <c r="CG82" s="70"/>
      <c r="CH82" s="70"/>
      <c r="CI82" s="70"/>
      <c r="CJ82" s="70"/>
      <c r="CK82" s="70"/>
      <c r="CL82" s="70"/>
      <c r="CM82" s="70"/>
      <c r="CN82" s="70"/>
      <c r="CO82" s="70"/>
      <c r="CP82" s="70"/>
      <c r="CQ82" s="70"/>
      <c r="CR82" s="70"/>
      <c r="CS82" s="70"/>
      <c r="CT82" s="70"/>
      <c r="CU82" s="70"/>
      <c r="CV82" s="70"/>
      <c r="CW82" s="69"/>
      <c r="CX82" s="69"/>
      <c r="CY82" s="69"/>
      <c r="CZ82" s="69"/>
      <c r="DA82" s="69"/>
      <c r="DB82" s="69"/>
      <c r="DC82" s="69"/>
      <c r="DD82" s="69"/>
    </row>
    <row r="83" spans="1:108" s="71" customFormat="1" ht="33" customHeight="1" x14ac:dyDescent="0.25">
      <c r="A83" s="69"/>
      <c r="B83" s="76" t="s">
        <v>183</v>
      </c>
      <c r="C83" s="399" t="s">
        <v>819</v>
      </c>
      <c r="D83" s="76" t="s">
        <v>1802</v>
      </c>
      <c r="E83" s="407" t="s">
        <v>754</v>
      </c>
      <c r="F83" s="76" t="s">
        <v>324</v>
      </c>
      <c r="G83" s="76" t="s">
        <v>324</v>
      </c>
      <c r="H83" s="76" t="s">
        <v>324</v>
      </c>
      <c r="I83" s="77">
        <v>0</v>
      </c>
      <c r="J83" s="77">
        <v>0</v>
      </c>
      <c r="K83" s="960">
        <v>0</v>
      </c>
      <c r="L83" s="77">
        <v>0</v>
      </c>
      <c r="M83" s="77">
        <v>0</v>
      </c>
      <c r="N83" s="77">
        <v>0</v>
      </c>
      <c r="O83" s="77">
        <v>0</v>
      </c>
      <c r="P83" s="77">
        <v>0</v>
      </c>
      <c r="Q83" s="77">
        <v>0</v>
      </c>
      <c r="R83" s="77">
        <v>0</v>
      </c>
      <c r="S83" s="77">
        <v>0</v>
      </c>
      <c r="T83" s="77">
        <v>0</v>
      </c>
      <c r="U83" s="402">
        <v>7.5</v>
      </c>
      <c r="V83" s="77">
        <v>7.5</v>
      </c>
      <c r="W83" s="77">
        <v>0</v>
      </c>
      <c r="X83" s="77">
        <v>0</v>
      </c>
      <c r="Y83" s="77">
        <f t="shared" si="94"/>
        <v>7.5</v>
      </c>
      <c r="Z83" s="77">
        <f t="shared" si="79"/>
        <v>0</v>
      </c>
      <c r="AA83" s="77">
        <v>0</v>
      </c>
      <c r="AB83" s="77">
        <v>0</v>
      </c>
      <c r="AC83" s="77">
        <v>0</v>
      </c>
      <c r="AD83" s="77">
        <v>0</v>
      </c>
      <c r="AE83" s="77">
        <f t="shared" si="86"/>
        <v>0</v>
      </c>
      <c r="AF83" s="77">
        <v>0</v>
      </c>
      <c r="AG83" s="77">
        <v>0</v>
      </c>
      <c r="AH83" s="77">
        <v>0</v>
      </c>
      <c r="AI83" s="77">
        <v>0</v>
      </c>
      <c r="AJ83" s="401">
        <f t="shared" si="87"/>
        <v>0</v>
      </c>
      <c r="AK83" s="77">
        <v>0</v>
      </c>
      <c r="AL83" s="77">
        <v>0</v>
      </c>
      <c r="AM83" s="77">
        <v>0</v>
      </c>
      <c r="AN83" s="77">
        <v>0</v>
      </c>
      <c r="AO83" s="77">
        <v>0</v>
      </c>
      <c r="AP83" s="77">
        <v>0</v>
      </c>
      <c r="AQ83" s="77">
        <v>0</v>
      </c>
      <c r="AR83" s="77">
        <v>0</v>
      </c>
      <c r="AS83" s="77">
        <v>0</v>
      </c>
      <c r="AT83" s="402">
        <f t="shared" si="88"/>
        <v>2.9</v>
      </c>
      <c r="AU83" s="77">
        <v>0</v>
      </c>
      <c r="AV83" s="77">
        <v>0</v>
      </c>
      <c r="AW83" s="402">
        <v>2.9</v>
      </c>
      <c r="AX83" s="77">
        <v>0</v>
      </c>
      <c r="AY83" s="77">
        <f t="shared" si="90"/>
        <v>3.4</v>
      </c>
      <c r="AZ83" s="401"/>
      <c r="BA83" s="401"/>
      <c r="BB83" s="402">
        <v>3.4</v>
      </c>
      <c r="BC83" s="401"/>
      <c r="BD83" s="402">
        <f t="shared" si="74"/>
        <v>0</v>
      </c>
      <c r="BE83" s="77">
        <v>0</v>
      </c>
      <c r="BF83" s="77">
        <v>0</v>
      </c>
      <c r="BG83" s="77">
        <v>0</v>
      </c>
      <c r="BH83" s="77">
        <v>0</v>
      </c>
      <c r="BI83" s="402">
        <f t="shared" si="75"/>
        <v>0</v>
      </c>
      <c r="BJ83" s="401"/>
      <c r="BK83" s="401"/>
      <c r="BL83" s="402">
        <v>0</v>
      </c>
      <c r="BM83" s="401"/>
      <c r="BN83" s="402">
        <f t="shared" si="81"/>
        <v>2.9</v>
      </c>
      <c r="BO83" s="402">
        <f t="shared" si="82"/>
        <v>0</v>
      </c>
      <c r="BP83" s="402">
        <f t="shared" si="83"/>
        <v>0</v>
      </c>
      <c r="BQ83" s="402">
        <f t="shared" si="91"/>
        <v>2.9</v>
      </c>
      <c r="BR83" s="401">
        <f t="shared" si="84"/>
        <v>0</v>
      </c>
      <c r="BS83" s="402">
        <f t="shared" si="85"/>
        <v>3.4</v>
      </c>
      <c r="BT83" s="401"/>
      <c r="BU83" s="401"/>
      <c r="BV83" s="402">
        <f t="shared" si="95"/>
        <v>3.4</v>
      </c>
      <c r="BW83" s="402">
        <f t="shared" si="96"/>
        <v>0</v>
      </c>
      <c r="BX83" s="77" t="s">
        <v>1769</v>
      </c>
      <c r="BY83" s="70"/>
      <c r="BZ83" s="70"/>
      <c r="CA83" s="70"/>
      <c r="CB83" s="70"/>
      <c r="CC83" s="70"/>
      <c r="CD83" s="70"/>
      <c r="CE83" s="70"/>
      <c r="CF83" s="70"/>
      <c r="CG83" s="70"/>
      <c r="CH83" s="70"/>
      <c r="CI83" s="70"/>
      <c r="CJ83" s="70"/>
      <c r="CK83" s="70"/>
      <c r="CL83" s="70"/>
      <c r="CM83" s="70"/>
      <c r="CN83" s="70"/>
      <c r="CO83" s="70"/>
      <c r="CP83" s="70"/>
      <c r="CQ83" s="70"/>
      <c r="CR83" s="70"/>
      <c r="CS83" s="70"/>
      <c r="CT83" s="70"/>
      <c r="CU83" s="70"/>
      <c r="CV83" s="70"/>
      <c r="CW83" s="69"/>
      <c r="CX83" s="69"/>
      <c r="CY83" s="69"/>
      <c r="CZ83" s="69"/>
      <c r="DA83" s="69"/>
      <c r="DB83" s="69"/>
      <c r="DC83" s="69"/>
      <c r="DD83" s="69"/>
    </row>
    <row r="84" spans="1:108" s="71" customFormat="1" ht="33" customHeight="1" x14ac:dyDescent="0.25">
      <c r="A84" s="69"/>
      <c r="B84" s="76" t="s">
        <v>183</v>
      </c>
      <c r="C84" s="399" t="s">
        <v>1688</v>
      </c>
      <c r="D84" s="76" t="s">
        <v>1803</v>
      </c>
      <c r="E84" s="407" t="s">
        <v>754</v>
      </c>
      <c r="F84" s="76" t="s">
        <v>324</v>
      </c>
      <c r="G84" s="76" t="s">
        <v>324</v>
      </c>
      <c r="H84" s="76" t="s">
        <v>324</v>
      </c>
      <c r="I84" s="77">
        <v>0</v>
      </c>
      <c r="J84" s="77">
        <v>0</v>
      </c>
      <c r="K84" s="960"/>
      <c r="L84" s="77">
        <v>0</v>
      </c>
      <c r="M84" s="77">
        <v>0</v>
      </c>
      <c r="N84" s="77">
        <v>0</v>
      </c>
      <c r="O84" s="77">
        <v>0</v>
      </c>
      <c r="P84" s="77">
        <v>0</v>
      </c>
      <c r="Q84" s="77"/>
      <c r="R84" s="77"/>
      <c r="S84" s="77"/>
      <c r="T84" s="77"/>
      <c r="U84" s="402">
        <v>1E-4</v>
      </c>
      <c r="V84" s="77">
        <v>2.6070000000000002</v>
      </c>
      <c r="W84" s="77">
        <v>0</v>
      </c>
      <c r="X84" s="77">
        <v>0</v>
      </c>
      <c r="Y84" s="77">
        <f t="shared" si="94"/>
        <v>2.6070000000000002</v>
      </c>
      <c r="Z84" s="77">
        <f t="shared" si="79"/>
        <v>0</v>
      </c>
      <c r="AA84" s="77"/>
      <c r="AB84" s="77"/>
      <c r="AC84" s="77"/>
      <c r="AD84" s="77"/>
      <c r="AE84" s="77">
        <f t="shared" si="86"/>
        <v>0</v>
      </c>
      <c r="AF84" s="77"/>
      <c r="AG84" s="77"/>
      <c r="AH84" s="77">
        <v>0</v>
      </c>
      <c r="AI84" s="77"/>
      <c r="AJ84" s="401"/>
      <c r="AK84" s="77"/>
      <c r="AL84" s="77"/>
      <c r="AM84" s="77"/>
      <c r="AN84" s="77"/>
      <c r="AO84" s="77"/>
      <c r="AP84" s="77"/>
      <c r="AQ84" s="77"/>
      <c r="AR84" s="77"/>
      <c r="AS84" s="77"/>
      <c r="AT84" s="402">
        <f t="shared" si="88"/>
        <v>2.6070000000000002</v>
      </c>
      <c r="AU84" s="77"/>
      <c r="AV84" s="77"/>
      <c r="AW84" s="402">
        <v>2.6070000000000002</v>
      </c>
      <c r="AX84" s="77"/>
      <c r="AY84" s="77">
        <f t="shared" si="90"/>
        <v>2.6070000000000002</v>
      </c>
      <c r="AZ84" s="401"/>
      <c r="BA84" s="401"/>
      <c r="BB84" s="402">
        <f>Y84</f>
        <v>2.6070000000000002</v>
      </c>
      <c r="BC84" s="402"/>
      <c r="BD84" s="402"/>
      <c r="BE84" s="77"/>
      <c r="BF84" s="77"/>
      <c r="BG84" s="77"/>
      <c r="BH84" s="77"/>
      <c r="BI84" s="402">
        <f t="shared" si="75"/>
        <v>0</v>
      </c>
      <c r="BJ84" s="401"/>
      <c r="BK84" s="401"/>
      <c r="BL84" s="401">
        <v>0</v>
      </c>
      <c r="BM84" s="401"/>
      <c r="BN84" s="402">
        <f t="shared" si="81"/>
        <v>2.6070000000000002</v>
      </c>
      <c r="BO84" s="402"/>
      <c r="BP84" s="402"/>
      <c r="BQ84" s="402">
        <f t="shared" si="91"/>
        <v>2.6070000000000002</v>
      </c>
      <c r="BR84" s="401">
        <f t="shared" si="84"/>
        <v>0</v>
      </c>
      <c r="BS84" s="402">
        <f t="shared" si="85"/>
        <v>2.6070000000000002</v>
      </c>
      <c r="BT84" s="401"/>
      <c r="BU84" s="401"/>
      <c r="BV84" s="402">
        <f t="shared" si="95"/>
        <v>2.6070000000000002</v>
      </c>
      <c r="BW84" s="402">
        <f t="shared" si="96"/>
        <v>0</v>
      </c>
      <c r="BX84" s="77" t="s">
        <v>1770</v>
      </c>
      <c r="BY84" s="70"/>
      <c r="BZ84" s="70"/>
      <c r="CA84" s="70"/>
      <c r="CB84" s="70"/>
      <c r="CC84" s="70"/>
      <c r="CD84" s="70"/>
      <c r="CE84" s="70"/>
      <c r="CF84" s="70"/>
      <c r="CG84" s="70"/>
      <c r="CH84" s="70"/>
      <c r="CI84" s="70"/>
      <c r="CJ84" s="70"/>
      <c r="CK84" s="70"/>
      <c r="CL84" s="70"/>
      <c r="CM84" s="70"/>
      <c r="CN84" s="70"/>
      <c r="CO84" s="70"/>
      <c r="CP84" s="70"/>
      <c r="CQ84" s="70"/>
      <c r="CR84" s="70"/>
      <c r="CS84" s="70"/>
      <c r="CT84" s="70"/>
      <c r="CU84" s="70"/>
      <c r="CV84" s="70"/>
      <c r="CW84" s="69"/>
      <c r="CX84" s="69"/>
      <c r="CY84" s="69"/>
      <c r="CZ84" s="69"/>
      <c r="DA84" s="69"/>
      <c r="DB84" s="69"/>
      <c r="DC84" s="69"/>
      <c r="DD84" s="69"/>
    </row>
    <row r="85" spans="1:108" s="71" customFormat="1" ht="33" customHeight="1" x14ac:dyDescent="0.25">
      <c r="A85" s="69"/>
      <c r="B85" s="76" t="s">
        <v>183</v>
      </c>
      <c r="C85" s="399" t="s">
        <v>749</v>
      </c>
      <c r="D85" s="76" t="s">
        <v>1804</v>
      </c>
      <c r="E85" s="407" t="s">
        <v>754</v>
      </c>
      <c r="F85" s="76" t="s">
        <v>325</v>
      </c>
      <c r="G85" s="76" t="s">
        <v>325</v>
      </c>
      <c r="H85" s="76" t="s">
        <v>325</v>
      </c>
      <c r="I85" s="77">
        <v>0.85399999999999998</v>
      </c>
      <c r="J85" s="77">
        <v>5.008</v>
      </c>
      <c r="K85" s="960">
        <v>43344</v>
      </c>
      <c r="L85" s="77">
        <v>0.85399999999999998</v>
      </c>
      <c r="M85" s="77">
        <v>5.008</v>
      </c>
      <c r="N85" s="960">
        <v>43344</v>
      </c>
      <c r="O85" s="77">
        <v>0</v>
      </c>
      <c r="P85" s="77">
        <v>1.617</v>
      </c>
      <c r="Q85" s="77">
        <v>0</v>
      </c>
      <c r="R85" s="77">
        <v>0</v>
      </c>
      <c r="S85" s="77">
        <v>0</v>
      </c>
      <c r="T85" s="77">
        <v>0</v>
      </c>
      <c r="U85" s="402">
        <v>5.008</v>
      </c>
      <c r="V85" s="77">
        <v>5.008</v>
      </c>
      <c r="W85" s="77">
        <v>0</v>
      </c>
      <c r="X85" s="77">
        <v>0</v>
      </c>
      <c r="Y85" s="77">
        <f t="shared" si="94"/>
        <v>3.391</v>
      </c>
      <c r="Z85" s="77">
        <f t="shared" si="79"/>
        <v>0</v>
      </c>
      <c r="AA85" s="77">
        <v>0</v>
      </c>
      <c r="AB85" s="77">
        <v>0</v>
      </c>
      <c r="AC85" s="77">
        <v>0</v>
      </c>
      <c r="AD85" s="77">
        <v>0</v>
      </c>
      <c r="AE85" s="77">
        <f t="shared" si="86"/>
        <v>1.617</v>
      </c>
      <c r="AF85" s="77">
        <v>0</v>
      </c>
      <c r="AG85" s="77">
        <v>0</v>
      </c>
      <c r="AH85" s="77">
        <f t="shared" ref="AH85:AH87" si="97">P85</f>
        <v>1.617</v>
      </c>
      <c r="AI85" s="77">
        <v>0</v>
      </c>
      <c r="AJ85" s="401">
        <f t="shared" si="87"/>
        <v>0</v>
      </c>
      <c r="AK85" s="77">
        <v>0</v>
      </c>
      <c r="AL85" s="77">
        <v>0</v>
      </c>
      <c r="AM85" s="77">
        <v>0</v>
      </c>
      <c r="AN85" s="77">
        <v>0</v>
      </c>
      <c r="AO85" s="77">
        <v>0</v>
      </c>
      <c r="AP85" s="77">
        <v>0</v>
      </c>
      <c r="AQ85" s="77">
        <v>0</v>
      </c>
      <c r="AR85" s="77">
        <v>0</v>
      </c>
      <c r="AS85" s="77">
        <v>0</v>
      </c>
      <c r="AT85" s="401">
        <f t="shared" si="88"/>
        <v>0</v>
      </c>
      <c r="AU85" s="77">
        <v>0</v>
      </c>
      <c r="AV85" s="77">
        <v>0</v>
      </c>
      <c r="AW85" s="77">
        <v>0</v>
      </c>
      <c r="AX85" s="77">
        <v>0</v>
      </c>
      <c r="AY85" s="77">
        <f t="shared" si="90"/>
        <v>0</v>
      </c>
      <c r="AZ85" s="401"/>
      <c r="BA85" s="401"/>
      <c r="BB85" s="401">
        <v>0</v>
      </c>
      <c r="BC85" s="401"/>
      <c r="BD85" s="402">
        <f t="shared" si="74"/>
        <v>5.008</v>
      </c>
      <c r="BE85" s="77">
        <v>0</v>
      </c>
      <c r="BF85" s="77">
        <v>0</v>
      </c>
      <c r="BG85" s="402">
        <v>5.008</v>
      </c>
      <c r="BH85" s="77">
        <v>0</v>
      </c>
      <c r="BI85" s="402">
        <f t="shared" ref="BI85:BI87" si="98">SUM(BJ85:BM85)</f>
        <v>3.391</v>
      </c>
      <c r="BJ85" s="401"/>
      <c r="BK85" s="401"/>
      <c r="BL85" s="402">
        <f>Y85</f>
        <v>3.391</v>
      </c>
      <c r="BM85" s="402"/>
      <c r="BN85" s="402">
        <f t="shared" si="81"/>
        <v>5.008</v>
      </c>
      <c r="BO85" s="402">
        <f t="shared" si="82"/>
        <v>0</v>
      </c>
      <c r="BP85" s="402">
        <f t="shared" si="83"/>
        <v>0</v>
      </c>
      <c r="BQ85" s="402">
        <f t="shared" si="91"/>
        <v>5.008</v>
      </c>
      <c r="BR85" s="401">
        <f t="shared" si="84"/>
        <v>0</v>
      </c>
      <c r="BS85" s="402">
        <f t="shared" si="85"/>
        <v>3.391</v>
      </c>
      <c r="BT85" s="77">
        <v>0</v>
      </c>
      <c r="BU85" s="77">
        <v>0</v>
      </c>
      <c r="BV85" s="402">
        <f t="shared" si="95"/>
        <v>3.391</v>
      </c>
      <c r="BW85" s="402">
        <f t="shared" si="96"/>
        <v>0</v>
      </c>
      <c r="BX85" s="77" t="s">
        <v>1768</v>
      </c>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69"/>
      <c r="CX85" s="69"/>
      <c r="CY85" s="69"/>
      <c r="CZ85" s="69"/>
      <c r="DA85" s="69"/>
      <c r="DB85" s="69"/>
      <c r="DC85" s="69"/>
      <c r="DD85" s="69"/>
    </row>
    <row r="86" spans="1:108" s="71" customFormat="1" ht="33" customHeight="1" x14ac:dyDescent="0.25">
      <c r="A86" s="69"/>
      <c r="B86" s="76" t="s">
        <v>183</v>
      </c>
      <c r="C86" s="399" t="s">
        <v>805</v>
      </c>
      <c r="D86" s="76" t="s">
        <v>1805</v>
      </c>
      <c r="E86" s="646" t="s">
        <v>754</v>
      </c>
      <c r="F86" s="76" t="s">
        <v>325</v>
      </c>
      <c r="G86" s="76" t="s">
        <v>325</v>
      </c>
      <c r="H86" s="76" t="s">
        <v>325</v>
      </c>
      <c r="I86" s="77">
        <v>1.0740000000000001</v>
      </c>
      <c r="J86" s="77">
        <v>8.8759999999999994</v>
      </c>
      <c r="K86" s="960">
        <v>43345</v>
      </c>
      <c r="L86" s="77">
        <v>1.0740000000000001</v>
      </c>
      <c r="M86" s="77">
        <v>8.8759999999999994</v>
      </c>
      <c r="N86" s="960">
        <v>43345</v>
      </c>
      <c r="O86" s="77">
        <v>0</v>
      </c>
      <c r="P86" s="77">
        <v>1.042</v>
      </c>
      <c r="Q86" s="77">
        <v>0</v>
      </c>
      <c r="R86" s="77">
        <v>0</v>
      </c>
      <c r="S86" s="77">
        <v>0</v>
      </c>
      <c r="T86" s="77">
        <v>0</v>
      </c>
      <c r="U86" s="402">
        <v>8.8759999999999994</v>
      </c>
      <c r="V86" s="77">
        <f>'С № 1 (2022)'!AX71</f>
        <v>7.8339999999999996</v>
      </c>
      <c r="W86" s="77">
        <v>0</v>
      </c>
      <c r="X86" s="77">
        <v>0</v>
      </c>
      <c r="Y86" s="77">
        <f t="shared" si="94"/>
        <v>6.7919999999999998</v>
      </c>
      <c r="Z86" s="77">
        <f t="shared" si="79"/>
        <v>0</v>
      </c>
      <c r="AA86" s="77">
        <v>0</v>
      </c>
      <c r="AB86" s="77">
        <v>0</v>
      </c>
      <c r="AC86" s="77">
        <v>0</v>
      </c>
      <c r="AD86" s="77">
        <v>0</v>
      </c>
      <c r="AE86" s="77">
        <f t="shared" si="86"/>
        <v>1.042</v>
      </c>
      <c r="AF86" s="77">
        <v>0</v>
      </c>
      <c r="AG86" s="77">
        <v>0</v>
      </c>
      <c r="AH86" s="77">
        <f t="shared" si="97"/>
        <v>1.042</v>
      </c>
      <c r="AI86" s="77">
        <v>0</v>
      </c>
      <c r="AJ86" s="401">
        <f t="shared" si="87"/>
        <v>0</v>
      </c>
      <c r="AK86" s="77">
        <v>0</v>
      </c>
      <c r="AL86" s="77">
        <v>0</v>
      </c>
      <c r="AM86" s="77">
        <v>0</v>
      </c>
      <c r="AN86" s="77">
        <v>0</v>
      </c>
      <c r="AO86" s="77">
        <v>0</v>
      </c>
      <c r="AP86" s="77">
        <v>0</v>
      </c>
      <c r="AQ86" s="77">
        <v>0</v>
      </c>
      <c r="AR86" s="77">
        <v>0</v>
      </c>
      <c r="AS86" s="77">
        <v>0</v>
      </c>
      <c r="AT86" s="401">
        <f t="shared" si="88"/>
        <v>0</v>
      </c>
      <c r="AU86" s="77">
        <v>0</v>
      </c>
      <c r="AV86" s="77">
        <v>0</v>
      </c>
      <c r="AW86" s="77">
        <v>0</v>
      </c>
      <c r="AX86" s="77">
        <v>0</v>
      </c>
      <c r="AY86" s="77">
        <f t="shared" si="90"/>
        <v>0</v>
      </c>
      <c r="AZ86" s="401"/>
      <c r="BA86" s="401"/>
      <c r="BB86" s="401">
        <v>0</v>
      </c>
      <c r="BC86" s="401"/>
      <c r="BD86" s="402">
        <f t="shared" si="74"/>
        <v>8.8759999999999994</v>
      </c>
      <c r="BE86" s="77">
        <v>0</v>
      </c>
      <c r="BF86" s="77">
        <v>0</v>
      </c>
      <c r="BG86" s="402">
        <v>8.8759999999999994</v>
      </c>
      <c r="BH86" s="77">
        <v>0</v>
      </c>
      <c r="BI86" s="402">
        <f t="shared" si="98"/>
        <v>6.7919999999999998</v>
      </c>
      <c r="BJ86" s="401"/>
      <c r="BK86" s="401"/>
      <c r="BL86" s="402">
        <f>Y86</f>
        <v>6.7919999999999998</v>
      </c>
      <c r="BM86" s="401"/>
      <c r="BN86" s="402">
        <f t="shared" si="81"/>
        <v>8.8759999999999994</v>
      </c>
      <c r="BO86" s="77">
        <v>0</v>
      </c>
      <c r="BP86" s="77">
        <v>0</v>
      </c>
      <c r="BQ86" s="402">
        <f t="shared" si="91"/>
        <v>8.8759999999999994</v>
      </c>
      <c r="BR86" s="401">
        <f t="shared" si="84"/>
        <v>0</v>
      </c>
      <c r="BS86" s="402">
        <f t="shared" si="85"/>
        <v>6.7919999999999998</v>
      </c>
      <c r="BT86" s="77">
        <v>0</v>
      </c>
      <c r="BU86" s="77">
        <v>0</v>
      </c>
      <c r="BV86" s="402">
        <f t="shared" si="95"/>
        <v>6.7919999999999998</v>
      </c>
      <c r="BW86" s="402">
        <f t="shared" si="96"/>
        <v>0</v>
      </c>
      <c r="BX86" s="77" t="s">
        <v>1768</v>
      </c>
      <c r="BY86" s="70"/>
      <c r="BZ86" s="70"/>
      <c r="CA86" s="70"/>
      <c r="CB86" s="70"/>
      <c r="CC86" s="70"/>
      <c r="CD86" s="70"/>
      <c r="CE86" s="70"/>
      <c r="CF86" s="70"/>
      <c r="CG86" s="70"/>
      <c r="CH86" s="70"/>
      <c r="CI86" s="70"/>
      <c r="CJ86" s="70"/>
      <c r="CK86" s="70"/>
      <c r="CL86" s="70"/>
      <c r="CM86" s="70"/>
      <c r="CN86" s="70"/>
      <c r="CO86" s="70"/>
      <c r="CP86" s="70"/>
      <c r="CQ86" s="70"/>
      <c r="CR86" s="70"/>
      <c r="CS86" s="70"/>
      <c r="CT86" s="70"/>
      <c r="CU86" s="70"/>
      <c r="CV86" s="70"/>
      <c r="CW86" s="69"/>
      <c r="CX86" s="69"/>
      <c r="CY86" s="69"/>
      <c r="CZ86" s="69"/>
      <c r="DA86" s="69"/>
      <c r="DB86" s="69"/>
      <c r="DC86" s="69"/>
      <c r="DD86" s="69"/>
    </row>
    <row r="87" spans="1:108" s="71" customFormat="1" ht="33" customHeight="1" x14ac:dyDescent="0.25">
      <c r="A87" s="69"/>
      <c r="B87" s="388" t="s">
        <v>183</v>
      </c>
      <c r="C87" s="406" t="s">
        <v>732</v>
      </c>
      <c r="D87" s="686" t="s">
        <v>1806</v>
      </c>
      <c r="E87" s="407" t="s">
        <v>754</v>
      </c>
      <c r="F87" s="76" t="s">
        <v>325</v>
      </c>
      <c r="G87" s="76" t="s">
        <v>325</v>
      </c>
      <c r="H87" s="76" t="s">
        <v>325</v>
      </c>
      <c r="I87" s="77">
        <v>0</v>
      </c>
      <c r="J87" s="77">
        <v>0</v>
      </c>
      <c r="K87" s="960">
        <v>0</v>
      </c>
      <c r="L87" s="77">
        <v>1.958</v>
      </c>
      <c r="M87" s="77">
        <v>12.428000000000001</v>
      </c>
      <c r="N87" s="960">
        <v>44077</v>
      </c>
      <c r="O87" s="77">
        <v>0</v>
      </c>
      <c r="P87" s="77">
        <v>2.1989999999999998</v>
      </c>
      <c r="Q87" s="77">
        <v>0</v>
      </c>
      <c r="R87" s="77">
        <v>0</v>
      </c>
      <c r="S87" s="77">
        <v>0</v>
      </c>
      <c r="T87" s="77">
        <v>0</v>
      </c>
      <c r="U87" s="402">
        <v>11.54</v>
      </c>
      <c r="V87" s="77">
        <v>11.54</v>
      </c>
      <c r="W87" s="77">
        <v>0</v>
      </c>
      <c r="X87" s="77">
        <v>0</v>
      </c>
      <c r="Y87" s="77">
        <f t="shared" si="94"/>
        <v>9.3409999999999993</v>
      </c>
      <c r="Z87" s="77">
        <f t="shared" si="79"/>
        <v>0</v>
      </c>
      <c r="AA87" s="77">
        <v>0</v>
      </c>
      <c r="AB87" s="77">
        <v>0</v>
      </c>
      <c r="AC87" s="77">
        <v>0</v>
      </c>
      <c r="AD87" s="77">
        <v>0</v>
      </c>
      <c r="AE87" s="77">
        <f t="shared" si="86"/>
        <v>2.1989999999999998</v>
      </c>
      <c r="AF87" s="77">
        <v>0</v>
      </c>
      <c r="AG87" s="77">
        <v>0</v>
      </c>
      <c r="AH87" s="77">
        <f t="shared" si="97"/>
        <v>2.1989999999999998</v>
      </c>
      <c r="AI87" s="77">
        <v>0</v>
      </c>
      <c r="AJ87" s="401">
        <f t="shared" si="87"/>
        <v>0</v>
      </c>
      <c r="AK87" s="77">
        <v>0</v>
      </c>
      <c r="AL87" s="77">
        <v>0</v>
      </c>
      <c r="AM87" s="77">
        <v>0</v>
      </c>
      <c r="AN87" s="77">
        <v>0</v>
      </c>
      <c r="AO87" s="77">
        <v>0</v>
      </c>
      <c r="AP87" s="77">
        <v>0</v>
      </c>
      <c r="AQ87" s="77">
        <v>0</v>
      </c>
      <c r="AR87" s="77">
        <v>0</v>
      </c>
      <c r="AS87" s="77">
        <v>0</v>
      </c>
      <c r="AT87" s="401">
        <f t="shared" si="88"/>
        <v>0</v>
      </c>
      <c r="AU87" s="77">
        <v>0</v>
      </c>
      <c r="AV87" s="77">
        <v>0</v>
      </c>
      <c r="AW87" s="77">
        <v>0</v>
      </c>
      <c r="AX87" s="77">
        <v>0</v>
      </c>
      <c r="AY87" s="77">
        <f t="shared" si="90"/>
        <v>0</v>
      </c>
      <c r="AZ87" s="401"/>
      <c r="BA87" s="401"/>
      <c r="BB87" s="401">
        <v>0</v>
      </c>
      <c r="BC87" s="401"/>
      <c r="BD87" s="402">
        <f t="shared" si="74"/>
        <v>12.54</v>
      </c>
      <c r="BE87" s="77">
        <v>0</v>
      </c>
      <c r="BF87" s="77">
        <v>0</v>
      </c>
      <c r="BG87" s="402">
        <v>12.54</v>
      </c>
      <c r="BH87" s="77">
        <v>0</v>
      </c>
      <c r="BI87" s="402">
        <f t="shared" si="98"/>
        <v>9.3409999999999993</v>
      </c>
      <c r="BJ87" s="401"/>
      <c r="BK87" s="401"/>
      <c r="BL87" s="402">
        <f>Y87</f>
        <v>9.3409999999999993</v>
      </c>
      <c r="BM87" s="401"/>
      <c r="BN87" s="402">
        <f t="shared" si="81"/>
        <v>12.54</v>
      </c>
      <c r="BO87" s="77">
        <v>0</v>
      </c>
      <c r="BP87" s="77">
        <v>0</v>
      </c>
      <c r="BQ87" s="402">
        <f t="shared" si="91"/>
        <v>12.54</v>
      </c>
      <c r="BR87" s="401">
        <f t="shared" si="84"/>
        <v>0</v>
      </c>
      <c r="BS87" s="402">
        <f t="shared" si="85"/>
        <v>9.3409999999999993</v>
      </c>
      <c r="BT87" s="77">
        <v>0</v>
      </c>
      <c r="BU87" s="77">
        <v>0</v>
      </c>
      <c r="BV87" s="402">
        <f t="shared" si="95"/>
        <v>9.3409999999999993</v>
      </c>
      <c r="BW87" s="402">
        <f t="shared" si="96"/>
        <v>0</v>
      </c>
      <c r="BX87" s="77" t="s">
        <v>1768</v>
      </c>
      <c r="BY87" s="70"/>
      <c r="BZ87" s="70"/>
      <c r="CA87" s="70"/>
      <c r="CB87" s="70"/>
      <c r="CC87" s="70"/>
      <c r="CD87" s="70"/>
      <c r="CE87" s="70"/>
      <c r="CF87" s="70"/>
      <c r="CG87" s="70"/>
      <c r="CH87" s="70"/>
      <c r="CI87" s="70"/>
      <c r="CJ87" s="70"/>
      <c r="CK87" s="70"/>
      <c r="CL87" s="70"/>
      <c r="CM87" s="70"/>
      <c r="CN87" s="70"/>
      <c r="CO87" s="70"/>
      <c r="CP87" s="70"/>
      <c r="CQ87" s="70"/>
      <c r="CR87" s="70"/>
      <c r="CS87" s="70"/>
      <c r="CT87" s="70"/>
      <c r="CU87" s="70"/>
      <c r="CV87" s="70"/>
      <c r="CW87" s="69"/>
      <c r="CX87" s="69"/>
      <c r="CY87" s="69"/>
      <c r="CZ87" s="69"/>
      <c r="DA87" s="69"/>
      <c r="DB87" s="69"/>
      <c r="DC87" s="69"/>
      <c r="DD87" s="69"/>
    </row>
    <row r="88" spans="1:108" s="71" customFormat="1" ht="48" customHeight="1" x14ac:dyDescent="0.25">
      <c r="A88" s="69"/>
      <c r="B88" s="394" t="s">
        <v>185</v>
      </c>
      <c r="C88" s="395" t="s">
        <v>186</v>
      </c>
      <c r="D88" s="394" t="s">
        <v>93</v>
      </c>
      <c r="E88" s="408" t="s">
        <v>190</v>
      </c>
      <c r="F88" s="394" t="s">
        <v>190</v>
      </c>
      <c r="G88" s="394" t="s">
        <v>190</v>
      </c>
      <c r="H88" s="409" t="s">
        <v>190</v>
      </c>
      <c r="I88" s="396">
        <v>0</v>
      </c>
      <c r="J88" s="396">
        <v>0</v>
      </c>
      <c r="K88" s="396">
        <v>0</v>
      </c>
      <c r="L88" s="396">
        <v>0</v>
      </c>
      <c r="M88" s="396">
        <v>0</v>
      </c>
      <c r="N88" s="396">
        <v>0</v>
      </c>
      <c r="O88" s="405">
        <v>0</v>
      </c>
      <c r="P88" s="405">
        <v>0</v>
      </c>
      <c r="Q88" s="405">
        <v>0</v>
      </c>
      <c r="R88" s="405">
        <v>0</v>
      </c>
      <c r="S88" s="405">
        <v>0</v>
      </c>
      <c r="T88" s="405">
        <v>0</v>
      </c>
      <c r="U88" s="405">
        <v>0</v>
      </c>
      <c r="V88" s="405">
        <v>0</v>
      </c>
      <c r="W88" s="405">
        <v>0</v>
      </c>
      <c r="X88" s="405">
        <v>0</v>
      </c>
      <c r="Y88" s="405">
        <v>0</v>
      </c>
      <c r="Z88" s="405">
        <v>0</v>
      </c>
      <c r="AA88" s="405">
        <v>0</v>
      </c>
      <c r="AB88" s="405">
        <v>0</v>
      </c>
      <c r="AC88" s="405">
        <v>0</v>
      </c>
      <c r="AD88" s="405">
        <v>0</v>
      </c>
      <c r="AE88" s="405">
        <v>0</v>
      </c>
      <c r="AF88" s="405">
        <v>0</v>
      </c>
      <c r="AG88" s="405">
        <v>0</v>
      </c>
      <c r="AH88" s="405">
        <v>0</v>
      </c>
      <c r="AI88" s="405">
        <v>0</v>
      </c>
      <c r="AJ88" s="405">
        <v>0</v>
      </c>
      <c r="AK88" s="405">
        <v>0</v>
      </c>
      <c r="AL88" s="405">
        <v>0</v>
      </c>
      <c r="AM88" s="405">
        <v>0</v>
      </c>
      <c r="AN88" s="405">
        <v>0</v>
      </c>
      <c r="AO88" s="405">
        <v>0</v>
      </c>
      <c r="AP88" s="405">
        <v>0</v>
      </c>
      <c r="AQ88" s="405">
        <v>0</v>
      </c>
      <c r="AR88" s="405">
        <v>0</v>
      </c>
      <c r="AS88" s="405">
        <v>0</v>
      </c>
      <c r="AT88" s="405">
        <v>0</v>
      </c>
      <c r="AU88" s="405">
        <v>0</v>
      </c>
      <c r="AV88" s="405">
        <v>0</v>
      </c>
      <c r="AW88" s="405">
        <v>0</v>
      </c>
      <c r="AX88" s="405">
        <v>0</v>
      </c>
      <c r="AY88" s="405">
        <v>0</v>
      </c>
      <c r="AZ88" s="405">
        <v>0</v>
      </c>
      <c r="BA88" s="405">
        <v>0</v>
      </c>
      <c r="BB88" s="405">
        <v>0</v>
      </c>
      <c r="BC88" s="405">
        <v>0</v>
      </c>
      <c r="BD88" s="405">
        <v>0</v>
      </c>
      <c r="BE88" s="405">
        <v>0</v>
      </c>
      <c r="BF88" s="405">
        <v>0</v>
      </c>
      <c r="BG88" s="405">
        <v>0</v>
      </c>
      <c r="BH88" s="405">
        <v>0</v>
      </c>
      <c r="BI88" s="405">
        <v>0</v>
      </c>
      <c r="BJ88" s="405">
        <v>0</v>
      </c>
      <c r="BK88" s="405">
        <v>0</v>
      </c>
      <c r="BL88" s="405">
        <v>0</v>
      </c>
      <c r="BM88" s="405">
        <v>0</v>
      </c>
      <c r="BN88" s="405">
        <v>0</v>
      </c>
      <c r="BO88" s="405">
        <v>0</v>
      </c>
      <c r="BP88" s="405">
        <v>0</v>
      </c>
      <c r="BQ88" s="405">
        <v>0</v>
      </c>
      <c r="BR88" s="405">
        <v>0</v>
      </c>
      <c r="BS88" s="405">
        <v>0</v>
      </c>
      <c r="BT88" s="405">
        <v>0</v>
      </c>
      <c r="BU88" s="405">
        <v>0</v>
      </c>
      <c r="BV88" s="405">
        <v>0</v>
      </c>
      <c r="BW88" s="405">
        <v>0</v>
      </c>
      <c r="BX88" s="396" t="s">
        <v>190</v>
      </c>
      <c r="BY88" s="70"/>
      <c r="BZ88" s="70"/>
      <c r="CA88" s="70"/>
      <c r="CB88" s="70"/>
      <c r="CC88" s="70"/>
      <c r="CD88" s="70"/>
      <c r="CE88" s="70"/>
      <c r="CF88" s="70"/>
      <c r="CG88" s="70"/>
      <c r="CH88" s="70"/>
      <c r="CI88" s="70"/>
      <c r="CJ88" s="70"/>
      <c r="CK88" s="70"/>
      <c r="CL88" s="70"/>
      <c r="CM88" s="70"/>
      <c r="CN88" s="70"/>
      <c r="CO88" s="70"/>
      <c r="CP88" s="70"/>
      <c r="CQ88" s="70"/>
      <c r="CR88" s="70"/>
      <c r="CS88" s="70"/>
      <c r="CT88" s="70"/>
      <c r="CU88" s="70"/>
      <c r="CV88" s="70"/>
      <c r="CW88" s="69"/>
      <c r="CX88" s="69"/>
      <c r="CY88" s="69"/>
      <c r="CZ88" s="69"/>
      <c r="DA88" s="69"/>
      <c r="DB88" s="69"/>
      <c r="DC88" s="69"/>
      <c r="DD88" s="69"/>
    </row>
    <row r="89" spans="1:108" s="71" customFormat="1" ht="48" customHeight="1" x14ac:dyDescent="0.25">
      <c r="A89" s="69"/>
      <c r="B89" s="394" t="s">
        <v>187</v>
      </c>
      <c r="C89" s="395" t="s">
        <v>188</v>
      </c>
      <c r="D89" s="394" t="s">
        <v>93</v>
      </c>
      <c r="E89" s="408" t="s">
        <v>190</v>
      </c>
      <c r="F89" s="394" t="s">
        <v>190</v>
      </c>
      <c r="G89" s="394" t="s">
        <v>190</v>
      </c>
      <c r="H89" s="409" t="s">
        <v>190</v>
      </c>
      <c r="I89" s="396">
        <f>SUBTOTAL(9,I90:I92)</f>
        <v>0</v>
      </c>
      <c r="J89" s="396">
        <f t="shared" ref="J89:T89" si="99">SUBTOTAL(9,J90:J92)</f>
        <v>0</v>
      </c>
      <c r="K89" s="396">
        <f t="shared" si="99"/>
        <v>0</v>
      </c>
      <c r="L89" s="396">
        <f t="shared" si="99"/>
        <v>0</v>
      </c>
      <c r="M89" s="396">
        <f t="shared" si="99"/>
        <v>0</v>
      </c>
      <c r="N89" s="396">
        <f t="shared" si="99"/>
        <v>0</v>
      </c>
      <c r="O89" s="396">
        <f t="shared" si="99"/>
        <v>0</v>
      </c>
      <c r="P89" s="396">
        <f>SUBTOTAL(9,P90:P93)</f>
        <v>9.3279999999999994</v>
      </c>
      <c r="Q89" s="396">
        <f t="shared" si="99"/>
        <v>0</v>
      </c>
      <c r="R89" s="396">
        <f t="shared" si="99"/>
        <v>0</v>
      </c>
      <c r="S89" s="396">
        <f t="shared" si="99"/>
        <v>0</v>
      </c>
      <c r="T89" s="396">
        <f t="shared" si="99"/>
        <v>0</v>
      </c>
      <c r="U89" s="396">
        <f>SUBTOTAL(9,U90:U93)</f>
        <v>7.7</v>
      </c>
      <c r="V89" s="396">
        <f t="shared" ref="V89:BW89" si="100">SUBTOTAL(9,V90:V93)</f>
        <v>7.7</v>
      </c>
      <c r="W89" s="396">
        <f t="shared" si="100"/>
        <v>0</v>
      </c>
      <c r="X89" s="396">
        <f t="shared" si="100"/>
        <v>0</v>
      </c>
      <c r="Y89" s="396">
        <f t="shared" si="100"/>
        <v>0.6</v>
      </c>
      <c r="Z89" s="396">
        <f t="shared" si="100"/>
        <v>9.1</v>
      </c>
      <c r="AA89" s="396">
        <f t="shared" si="100"/>
        <v>0</v>
      </c>
      <c r="AB89" s="396">
        <f t="shared" si="100"/>
        <v>0</v>
      </c>
      <c r="AC89" s="396">
        <f t="shared" si="100"/>
        <v>9.1</v>
      </c>
      <c r="AD89" s="396">
        <f t="shared" si="100"/>
        <v>0</v>
      </c>
      <c r="AE89" s="396">
        <f t="shared" si="100"/>
        <v>9.3279999999999994</v>
      </c>
      <c r="AF89" s="396">
        <f t="shared" si="100"/>
        <v>0</v>
      </c>
      <c r="AG89" s="396">
        <f t="shared" si="100"/>
        <v>0</v>
      </c>
      <c r="AH89" s="396">
        <f t="shared" si="100"/>
        <v>9.3279999999999994</v>
      </c>
      <c r="AI89" s="396">
        <f t="shared" si="100"/>
        <v>0</v>
      </c>
      <c r="AJ89" s="396">
        <f t="shared" si="100"/>
        <v>1.1001000000000001</v>
      </c>
      <c r="AK89" s="396">
        <f t="shared" si="100"/>
        <v>0</v>
      </c>
      <c r="AL89" s="396">
        <f t="shared" si="100"/>
        <v>0</v>
      </c>
      <c r="AM89" s="396">
        <f t="shared" si="100"/>
        <v>1.1001000000000001</v>
      </c>
      <c r="AN89" s="396">
        <f t="shared" si="100"/>
        <v>0</v>
      </c>
      <c r="AO89" s="396">
        <f t="shared" si="100"/>
        <v>9.1</v>
      </c>
      <c r="AP89" s="396">
        <f t="shared" si="100"/>
        <v>0</v>
      </c>
      <c r="AQ89" s="396">
        <f t="shared" si="100"/>
        <v>0</v>
      </c>
      <c r="AR89" s="396">
        <f t="shared" si="100"/>
        <v>9.1</v>
      </c>
      <c r="AS89" s="396">
        <f t="shared" si="100"/>
        <v>0</v>
      </c>
      <c r="AT89" s="396">
        <f t="shared" si="100"/>
        <v>0.3</v>
      </c>
      <c r="AU89" s="396">
        <f t="shared" si="100"/>
        <v>0</v>
      </c>
      <c r="AV89" s="396">
        <f t="shared" si="100"/>
        <v>0</v>
      </c>
      <c r="AW89" s="396">
        <f t="shared" si="100"/>
        <v>0.3</v>
      </c>
      <c r="AX89" s="396">
        <f t="shared" si="100"/>
        <v>0</v>
      </c>
      <c r="AY89" s="396">
        <f t="shared" si="100"/>
        <v>0.30009999999999998</v>
      </c>
      <c r="AZ89" s="396">
        <f t="shared" si="100"/>
        <v>0</v>
      </c>
      <c r="BA89" s="396">
        <f t="shared" si="100"/>
        <v>0</v>
      </c>
      <c r="BB89" s="396">
        <f t="shared" si="100"/>
        <v>0.30009999999999998</v>
      </c>
      <c r="BC89" s="396">
        <f t="shared" si="100"/>
        <v>0</v>
      </c>
      <c r="BD89" s="396">
        <f t="shared" si="100"/>
        <v>0.3</v>
      </c>
      <c r="BE89" s="396">
        <f t="shared" si="100"/>
        <v>0</v>
      </c>
      <c r="BF89" s="396">
        <f t="shared" si="100"/>
        <v>0</v>
      </c>
      <c r="BG89" s="396">
        <f t="shared" si="100"/>
        <v>0.3</v>
      </c>
      <c r="BH89" s="396">
        <f t="shared" si="100"/>
        <v>0</v>
      </c>
      <c r="BI89" s="396">
        <f t="shared" si="100"/>
        <v>0.3</v>
      </c>
      <c r="BJ89" s="396">
        <f t="shared" si="100"/>
        <v>0</v>
      </c>
      <c r="BK89" s="396">
        <f t="shared" si="100"/>
        <v>0</v>
      </c>
      <c r="BL89" s="396">
        <f t="shared" si="100"/>
        <v>0.3</v>
      </c>
      <c r="BM89" s="396">
        <f t="shared" si="100"/>
        <v>0</v>
      </c>
      <c r="BN89" s="396">
        <f t="shared" si="100"/>
        <v>0.6</v>
      </c>
      <c r="BO89" s="396">
        <f t="shared" si="100"/>
        <v>0</v>
      </c>
      <c r="BP89" s="396">
        <f t="shared" si="100"/>
        <v>0</v>
      </c>
      <c r="BQ89" s="396">
        <f t="shared" si="100"/>
        <v>0.6</v>
      </c>
      <c r="BR89" s="396">
        <f t="shared" si="100"/>
        <v>0</v>
      </c>
      <c r="BS89" s="396">
        <f t="shared" si="100"/>
        <v>0.60009999999999997</v>
      </c>
      <c r="BT89" s="396">
        <f t="shared" si="100"/>
        <v>0</v>
      </c>
      <c r="BU89" s="396">
        <f t="shared" si="100"/>
        <v>0</v>
      </c>
      <c r="BV89" s="396">
        <f t="shared" si="100"/>
        <v>0.60009999999999997</v>
      </c>
      <c r="BW89" s="396">
        <f t="shared" si="100"/>
        <v>0</v>
      </c>
      <c r="BX89" s="396" t="s">
        <v>190</v>
      </c>
      <c r="BY89" s="70"/>
      <c r="BZ89" s="70"/>
      <c r="CA89" s="70"/>
      <c r="CB89" s="70"/>
      <c r="CC89" s="70"/>
      <c r="CD89" s="70"/>
      <c r="CE89" s="70"/>
      <c r="CF89" s="70"/>
      <c r="CG89" s="70"/>
      <c r="CH89" s="70"/>
      <c r="CI89" s="70"/>
      <c r="CJ89" s="70"/>
      <c r="CK89" s="70"/>
      <c r="CL89" s="70"/>
      <c r="CM89" s="70"/>
      <c r="CN89" s="70"/>
      <c r="CO89" s="70"/>
      <c r="CP89" s="70"/>
      <c r="CQ89" s="70"/>
      <c r="CR89" s="70"/>
      <c r="CS89" s="70"/>
      <c r="CT89" s="70"/>
      <c r="CU89" s="70"/>
      <c r="CV89" s="70"/>
      <c r="CW89" s="69"/>
      <c r="CX89" s="69"/>
      <c r="CY89" s="69"/>
      <c r="CZ89" s="69"/>
      <c r="DA89" s="69"/>
      <c r="DB89" s="69"/>
      <c r="DC89" s="69"/>
      <c r="DD89" s="69"/>
    </row>
    <row r="90" spans="1:108" s="71" customFormat="1" ht="33" customHeight="1" x14ac:dyDescent="0.25">
      <c r="A90" s="69"/>
      <c r="B90" s="412" t="s">
        <v>187</v>
      </c>
      <c r="C90" s="523" t="s">
        <v>713</v>
      </c>
      <c r="D90" s="705" t="s">
        <v>1807</v>
      </c>
      <c r="E90" s="412" t="s">
        <v>285</v>
      </c>
      <c r="F90" s="412" t="s">
        <v>286</v>
      </c>
      <c r="G90" s="412" t="s">
        <v>325</v>
      </c>
      <c r="H90" s="412" t="s">
        <v>1687</v>
      </c>
      <c r="I90" s="77">
        <v>0</v>
      </c>
      <c r="J90" s="77">
        <v>0</v>
      </c>
      <c r="K90" s="77">
        <v>0</v>
      </c>
      <c r="L90" s="77">
        <v>0</v>
      </c>
      <c r="M90" s="77">
        <v>0</v>
      </c>
      <c r="N90" s="77">
        <v>0</v>
      </c>
      <c r="O90" s="77">
        <v>0</v>
      </c>
      <c r="P90" s="77">
        <v>0.872</v>
      </c>
      <c r="Q90" s="77">
        <v>0</v>
      </c>
      <c r="R90" s="77">
        <v>0</v>
      </c>
      <c r="S90" s="77">
        <v>0</v>
      </c>
      <c r="T90" s="77">
        <v>0</v>
      </c>
      <c r="U90" s="78">
        <v>0.45</v>
      </c>
      <c r="V90" s="77">
        <v>0.45</v>
      </c>
      <c r="W90" s="78">
        <v>0</v>
      </c>
      <c r="X90" s="78">
        <v>0</v>
      </c>
      <c r="Y90" s="77">
        <v>0.3</v>
      </c>
      <c r="Z90" s="77">
        <f t="shared" ref="Z90:Z93" si="101">SUM(AA90:AD90)</f>
        <v>0.15</v>
      </c>
      <c r="AA90" s="77">
        <v>0</v>
      </c>
      <c r="AB90" s="77">
        <v>0</v>
      </c>
      <c r="AC90" s="77">
        <v>0.15</v>
      </c>
      <c r="AD90" s="77">
        <v>0</v>
      </c>
      <c r="AE90" s="77">
        <f t="shared" ref="AE90:AE93" si="102">SUM(AF90:AI90)</f>
        <v>0.872</v>
      </c>
      <c r="AF90" s="77">
        <v>0</v>
      </c>
      <c r="AG90" s="77">
        <v>0</v>
      </c>
      <c r="AH90" s="77">
        <f t="shared" ref="AH90:AH93" si="103">P90</f>
        <v>0.872</v>
      </c>
      <c r="AI90" s="77">
        <v>0</v>
      </c>
      <c r="AJ90" s="77">
        <f>SUM(AK90:AN90)</f>
        <v>0.15</v>
      </c>
      <c r="AK90" s="77">
        <v>0</v>
      </c>
      <c r="AL90" s="77">
        <v>0</v>
      </c>
      <c r="AM90" s="77">
        <v>0.15</v>
      </c>
      <c r="AN90" s="77">
        <v>0</v>
      </c>
      <c r="AO90" s="77">
        <f>SUM(AP90:AS90)</f>
        <v>0.15</v>
      </c>
      <c r="AP90" s="77">
        <v>0</v>
      </c>
      <c r="AQ90" s="77">
        <v>0</v>
      </c>
      <c r="AR90" s="77">
        <v>0.15</v>
      </c>
      <c r="AS90" s="77">
        <v>0</v>
      </c>
      <c r="AT90" s="77">
        <f>SUM(AU90:AX90)</f>
        <v>0.15</v>
      </c>
      <c r="AU90" s="77">
        <v>0</v>
      </c>
      <c r="AV90" s="77">
        <v>0</v>
      </c>
      <c r="AW90" s="77">
        <v>0.15</v>
      </c>
      <c r="AX90" s="77">
        <v>0</v>
      </c>
      <c r="AY90" s="78">
        <f>SUM(AZ90:BC90)</f>
        <v>0.15</v>
      </c>
      <c r="AZ90" s="78">
        <v>0</v>
      </c>
      <c r="BA90" s="78">
        <v>0</v>
      </c>
      <c r="BB90" s="79">
        <v>0.15</v>
      </c>
      <c r="BC90" s="78">
        <v>0</v>
      </c>
      <c r="BD90" s="78">
        <f>SUM(BE90:BH90)</f>
        <v>0.15</v>
      </c>
      <c r="BE90" s="78">
        <v>0</v>
      </c>
      <c r="BF90" s="78">
        <v>0</v>
      </c>
      <c r="BG90" s="77">
        <v>0.15</v>
      </c>
      <c r="BH90" s="78">
        <v>0</v>
      </c>
      <c r="BI90" s="78">
        <f>SUM(BJ90:BM90)</f>
        <v>0.15</v>
      </c>
      <c r="BJ90" s="78">
        <v>0</v>
      </c>
      <c r="BK90" s="78">
        <v>0</v>
      </c>
      <c r="BL90" s="79">
        <v>0.15</v>
      </c>
      <c r="BM90" s="78">
        <v>0</v>
      </c>
      <c r="BN90" s="78">
        <f t="shared" ref="BN90:BN93" si="104">SUM(BO90:BR90)</f>
        <v>0.3</v>
      </c>
      <c r="BO90" s="78">
        <f t="shared" ref="BO90:BP92" si="105">BE90+AU90+AA90+AK90</f>
        <v>0</v>
      </c>
      <c r="BP90" s="78">
        <f t="shared" si="105"/>
        <v>0</v>
      </c>
      <c r="BQ90" s="77">
        <f>BG90+AW90</f>
        <v>0.3</v>
      </c>
      <c r="BR90" s="77">
        <v>0</v>
      </c>
      <c r="BS90" s="77">
        <f t="shared" ref="BS90:BS93" si="106">SUM(BT90:BW90)</f>
        <v>0.3</v>
      </c>
      <c r="BT90" s="77">
        <v>0</v>
      </c>
      <c r="BU90" s="77">
        <v>0</v>
      </c>
      <c r="BV90" s="77">
        <f>BL90+BB90</f>
        <v>0.3</v>
      </c>
      <c r="BW90" s="77">
        <f t="shared" ref="BW90:BW93" si="107">BM90+BC90</f>
        <v>0</v>
      </c>
      <c r="BX90" s="469" t="s">
        <v>1790</v>
      </c>
      <c r="BY90" s="70"/>
      <c r="BZ90" s="70"/>
      <c r="CA90" s="70"/>
      <c r="CB90" s="70"/>
      <c r="CC90" s="70"/>
      <c r="CD90" s="70"/>
      <c r="CE90" s="70"/>
      <c r="CF90" s="70"/>
      <c r="CG90" s="70"/>
      <c r="CH90" s="70"/>
      <c r="CI90" s="70"/>
      <c r="CJ90" s="70"/>
      <c r="CK90" s="70"/>
      <c r="CL90" s="70"/>
      <c r="CM90" s="70"/>
      <c r="CN90" s="70"/>
      <c r="CO90" s="70"/>
      <c r="CP90" s="70"/>
      <c r="CQ90" s="70"/>
      <c r="CR90" s="70"/>
      <c r="CS90" s="70"/>
      <c r="CT90" s="70"/>
      <c r="CU90" s="70"/>
      <c r="CV90" s="70"/>
      <c r="CW90" s="69"/>
      <c r="CX90" s="69"/>
      <c r="CY90" s="69"/>
      <c r="CZ90" s="69"/>
      <c r="DA90" s="69"/>
      <c r="DB90" s="69"/>
      <c r="DC90" s="69"/>
      <c r="DD90" s="69"/>
    </row>
    <row r="91" spans="1:108" ht="33" customHeight="1" x14ac:dyDescent="0.25">
      <c r="B91" s="76" t="s">
        <v>187</v>
      </c>
      <c r="C91" s="399" t="s">
        <v>714</v>
      </c>
      <c r="D91" s="706" t="s">
        <v>1808</v>
      </c>
      <c r="E91" s="415" t="s">
        <v>285</v>
      </c>
      <c r="F91" s="419">
        <v>2020</v>
      </c>
      <c r="G91" s="419">
        <v>2022</v>
      </c>
      <c r="H91" s="419">
        <v>2022</v>
      </c>
      <c r="I91" s="77">
        <v>0</v>
      </c>
      <c r="J91" s="77">
        <v>0</v>
      </c>
      <c r="K91" s="77">
        <v>0</v>
      </c>
      <c r="L91" s="77">
        <v>0</v>
      </c>
      <c r="M91" s="77">
        <v>0</v>
      </c>
      <c r="N91" s="77">
        <v>0</v>
      </c>
      <c r="O91" s="77">
        <v>0</v>
      </c>
      <c r="P91" s="77">
        <v>1.038</v>
      </c>
      <c r="Q91" s="77">
        <v>0</v>
      </c>
      <c r="R91" s="77">
        <v>0</v>
      </c>
      <c r="S91" s="77">
        <v>0</v>
      </c>
      <c r="T91" s="77">
        <v>0</v>
      </c>
      <c r="U91" s="415">
        <v>0.45</v>
      </c>
      <c r="V91" s="77">
        <v>0.45</v>
      </c>
      <c r="W91" s="78">
        <v>0</v>
      </c>
      <c r="X91" s="78">
        <v>0</v>
      </c>
      <c r="Y91" s="77">
        <v>0.3</v>
      </c>
      <c r="Z91" s="77">
        <f t="shared" si="101"/>
        <v>0.15</v>
      </c>
      <c r="AA91" s="77">
        <v>0</v>
      </c>
      <c r="AB91" s="77">
        <v>0</v>
      </c>
      <c r="AC91" s="77">
        <v>0.15</v>
      </c>
      <c r="AD91" s="77">
        <v>0</v>
      </c>
      <c r="AE91" s="77">
        <f t="shared" si="102"/>
        <v>1.038</v>
      </c>
      <c r="AF91" s="77">
        <v>0</v>
      </c>
      <c r="AG91" s="77">
        <v>0</v>
      </c>
      <c r="AH91" s="77">
        <f t="shared" si="103"/>
        <v>1.038</v>
      </c>
      <c r="AI91" s="77">
        <v>0</v>
      </c>
      <c r="AJ91" s="78">
        <f>SUM(AK91:AN91)</f>
        <v>0.15</v>
      </c>
      <c r="AK91" s="77">
        <v>0</v>
      </c>
      <c r="AL91" s="77">
        <v>0</v>
      </c>
      <c r="AM91" s="415">
        <v>0.15</v>
      </c>
      <c r="AN91" s="77">
        <v>0</v>
      </c>
      <c r="AO91" s="77">
        <f t="shared" ref="AO91:AO93" si="108">SUM(AP91:AS91)</f>
        <v>0.15</v>
      </c>
      <c r="AP91" s="77">
        <v>0</v>
      </c>
      <c r="AQ91" s="77">
        <v>0</v>
      </c>
      <c r="AR91" s="77">
        <v>0.15</v>
      </c>
      <c r="AS91" s="77">
        <v>0</v>
      </c>
      <c r="AT91" s="77">
        <f>SUM(AU91:AX91)</f>
        <v>0.15</v>
      </c>
      <c r="AU91" s="77">
        <v>0</v>
      </c>
      <c r="AV91" s="77">
        <v>0</v>
      </c>
      <c r="AW91" s="415">
        <v>0.15</v>
      </c>
      <c r="AX91" s="77">
        <v>0</v>
      </c>
      <c r="AY91" s="78">
        <f t="shared" ref="AY91:AY93" si="109">SUM(AZ91:BC91)</f>
        <v>0.15</v>
      </c>
      <c r="AZ91" s="415"/>
      <c r="BA91" s="415"/>
      <c r="BB91" s="415">
        <v>0.15</v>
      </c>
      <c r="BC91" s="415"/>
      <c r="BD91" s="78">
        <f>SUM(BE91:BH91)</f>
        <v>0.15</v>
      </c>
      <c r="BE91" s="77">
        <v>0</v>
      </c>
      <c r="BF91" s="77">
        <v>0</v>
      </c>
      <c r="BG91" s="415">
        <v>0.15</v>
      </c>
      <c r="BH91" s="77">
        <v>0</v>
      </c>
      <c r="BI91" s="78">
        <f t="shared" ref="BI91:BI93" si="110">SUM(BJ91:BM91)</f>
        <v>0.15</v>
      </c>
      <c r="BJ91" s="415"/>
      <c r="BK91" s="415"/>
      <c r="BL91" s="415">
        <v>0.15</v>
      </c>
      <c r="BM91" s="415"/>
      <c r="BN91" s="78">
        <f t="shared" si="104"/>
        <v>0.3</v>
      </c>
      <c r="BO91" s="78">
        <f t="shared" si="105"/>
        <v>0</v>
      </c>
      <c r="BP91" s="78">
        <f t="shared" si="105"/>
        <v>0</v>
      </c>
      <c r="BQ91" s="77">
        <f t="shared" ref="BQ91:BQ93" si="111">BG91+AW91</f>
        <v>0.3</v>
      </c>
      <c r="BR91" s="77">
        <v>0</v>
      </c>
      <c r="BS91" s="77">
        <f t="shared" si="106"/>
        <v>0.3</v>
      </c>
      <c r="BT91" s="77">
        <v>0</v>
      </c>
      <c r="BU91" s="77">
        <v>0</v>
      </c>
      <c r="BV91" s="77">
        <f t="shared" ref="BV91:BV93" si="112">BL91+BB91</f>
        <v>0.3</v>
      </c>
      <c r="BW91" s="77">
        <f t="shared" si="107"/>
        <v>0</v>
      </c>
      <c r="BX91" s="999" t="s">
        <v>1791</v>
      </c>
    </row>
    <row r="92" spans="1:108" ht="33" customHeight="1" x14ac:dyDescent="0.25">
      <c r="B92" s="76" t="s">
        <v>187</v>
      </c>
      <c r="C92" s="414" t="s">
        <v>715</v>
      </c>
      <c r="D92" s="707" t="s">
        <v>1809</v>
      </c>
      <c r="E92" s="416" t="s">
        <v>285</v>
      </c>
      <c r="F92" s="420">
        <v>2020</v>
      </c>
      <c r="G92" s="420">
        <v>2020</v>
      </c>
      <c r="H92" s="420">
        <v>2020</v>
      </c>
      <c r="I92" s="77">
        <v>0</v>
      </c>
      <c r="J92" s="77">
        <v>0</v>
      </c>
      <c r="K92" s="77">
        <v>0</v>
      </c>
      <c r="L92" s="77">
        <v>0</v>
      </c>
      <c r="M92" s="77">
        <v>0</v>
      </c>
      <c r="N92" s="77">
        <v>0</v>
      </c>
      <c r="O92" s="77">
        <v>0</v>
      </c>
      <c r="P92" s="77">
        <v>0.67800000000000005</v>
      </c>
      <c r="Q92" s="77">
        <v>0</v>
      </c>
      <c r="R92" s="77">
        <v>0</v>
      </c>
      <c r="S92" s="77">
        <v>0</v>
      </c>
      <c r="T92" s="77">
        <v>0</v>
      </c>
      <c r="U92" s="415">
        <v>0.8</v>
      </c>
      <c r="V92" s="77">
        <v>0.8</v>
      </c>
      <c r="W92" s="78">
        <v>0</v>
      </c>
      <c r="X92" s="78">
        <v>0</v>
      </c>
      <c r="Y92" s="77">
        <v>0</v>
      </c>
      <c r="Z92" s="77">
        <f t="shared" si="101"/>
        <v>0.8</v>
      </c>
      <c r="AA92" s="77">
        <v>0</v>
      </c>
      <c r="AB92" s="77">
        <v>0</v>
      </c>
      <c r="AC92" s="77">
        <v>0.8</v>
      </c>
      <c r="AD92" s="77">
        <v>0</v>
      </c>
      <c r="AE92" s="77">
        <f t="shared" si="102"/>
        <v>0.67800000000000005</v>
      </c>
      <c r="AF92" s="77">
        <v>0</v>
      </c>
      <c r="AG92" s="77">
        <v>0</v>
      </c>
      <c r="AH92" s="77">
        <f t="shared" si="103"/>
        <v>0.67800000000000005</v>
      </c>
      <c r="AI92" s="77">
        <v>0</v>
      </c>
      <c r="AJ92" s="78">
        <f>SUM(AK92:AN92)</f>
        <v>0.8</v>
      </c>
      <c r="AK92" s="77">
        <v>0</v>
      </c>
      <c r="AL92" s="77">
        <v>0</v>
      </c>
      <c r="AM92" s="415">
        <v>0.8</v>
      </c>
      <c r="AN92" s="77">
        <v>0</v>
      </c>
      <c r="AO92" s="77">
        <f t="shared" si="108"/>
        <v>0.8</v>
      </c>
      <c r="AP92" s="77">
        <v>0</v>
      </c>
      <c r="AQ92" s="77">
        <v>0</v>
      </c>
      <c r="AR92" s="77">
        <v>0.8</v>
      </c>
      <c r="AS92" s="77">
        <v>0</v>
      </c>
      <c r="AT92" s="77">
        <f>SUM(AU92:AX92)</f>
        <v>0</v>
      </c>
      <c r="AU92" s="77">
        <v>0</v>
      </c>
      <c r="AV92" s="77">
        <v>0</v>
      </c>
      <c r="AW92" s="77">
        <v>0</v>
      </c>
      <c r="AX92" s="77">
        <v>0</v>
      </c>
      <c r="AY92" s="78">
        <f t="shared" si="109"/>
        <v>0</v>
      </c>
      <c r="AZ92" s="415"/>
      <c r="BA92" s="415"/>
      <c r="BB92" s="415">
        <v>0</v>
      </c>
      <c r="BC92" s="415"/>
      <c r="BD92" s="77">
        <v>0</v>
      </c>
      <c r="BE92" s="77">
        <v>0</v>
      </c>
      <c r="BF92" s="77">
        <v>0</v>
      </c>
      <c r="BG92" s="77">
        <v>0</v>
      </c>
      <c r="BH92" s="77">
        <v>0</v>
      </c>
      <c r="BI92" s="78">
        <f t="shared" si="110"/>
        <v>0</v>
      </c>
      <c r="BJ92" s="415"/>
      <c r="BK92" s="415"/>
      <c r="BL92" s="415"/>
      <c r="BM92" s="415"/>
      <c r="BN92" s="78">
        <f t="shared" si="104"/>
        <v>0</v>
      </c>
      <c r="BO92" s="78">
        <f t="shared" si="105"/>
        <v>0</v>
      </c>
      <c r="BP92" s="78">
        <f t="shared" si="105"/>
        <v>0</v>
      </c>
      <c r="BQ92" s="77">
        <f t="shared" si="111"/>
        <v>0</v>
      </c>
      <c r="BR92" s="77">
        <v>0</v>
      </c>
      <c r="BS92" s="77">
        <f t="shared" si="106"/>
        <v>0</v>
      </c>
      <c r="BT92" s="77">
        <v>0</v>
      </c>
      <c r="BU92" s="77">
        <v>0</v>
      </c>
      <c r="BV92" s="77">
        <f t="shared" si="112"/>
        <v>0</v>
      </c>
      <c r="BW92" s="77">
        <f t="shared" si="107"/>
        <v>0</v>
      </c>
      <c r="BX92" s="470"/>
    </row>
    <row r="93" spans="1:108" ht="33" customHeight="1" x14ac:dyDescent="0.25">
      <c r="B93" s="76" t="s">
        <v>187</v>
      </c>
      <c r="C93" s="463" t="s">
        <v>761</v>
      </c>
      <c r="D93" s="708" t="s">
        <v>1810</v>
      </c>
      <c r="E93" s="204" t="s">
        <v>285</v>
      </c>
      <c r="F93" s="410">
        <v>2021</v>
      </c>
      <c r="G93" s="410">
        <v>2021</v>
      </c>
      <c r="H93" s="410">
        <v>2020</v>
      </c>
      <c r="I93" s="77">
        <v>0</v>
      </c>
      <c r="J93" s="77">
        <v>0</v>
      </c>
      <c r="K93" s="77">
        <v>0</v>
      </c>
      <c r="L93" s="77">
        <v>0</v>
      </c>
      <c r="M93" s="77">
        <v>0</v>
      </c>
      <c r="N93" s="77">
        <v>0</v>
      </c>
      <c r="O93" s="77">
        <v>0</v>
      </c>
      <c r="P93" s="77">
        <v>6.74</v>
      </c>
      <c r="Q93" s="77">
        <v>0</v>
      </c>
      <c r="R93" s="77">
        <v>0</v>
      </c>
      <c r="S93" s="77">
        <v>0</v>
      </c>
      <c r="T93" s="77">
        <v>0</v>
      </c>
      <c r="U93" s="204">
        <v>6</v>
      </c>
      <c r="V93" s="77">
        <v>6</v>
      </c>
      <c r="W93" s="78">
        <v>0</v>
      </c>
      <c r="X93" s="78">
        <v>0</v>
      </c>
      <c r="Y93" s="77">
        <v>0</v>
      </c>
      <c r="Z93" s="77">
        <f t="shared" si="101"/>
        <v>8</v>
      </c>
      <c r="AA93" s="77">
        <v>0</v>
      </c>
      <c r="AB93" s="77">
        <v>0</v>
      </c>
      <c r="AC93" s="77">
        <v>8</v>
      </c>
      <c r="AD93" s="77">
        <v>0</v>
      </c>
      <c r="AE93" s="77">
        <f t="shared" si="102"/>
        <v>6.74</v>
      </c>
      <c r="AF93" s="77">
        <v>0</v>
      </c>
      <c r="AG93" s="77">
        <v>0</v>
      </c>
      <c r="AH93" s="77">
        <f t="shared" si="103"/>
        <v>6.74</v>
      </c>
      <c r="AI93" s="77">
        <v>0</v>
      </c>
      <c r="AJ93" s="78">
        <f>SUM(AK93:AN93)</f>
        <v>1E-4</v>
      </c>
      <c r="AK93" s="77">
        <v>0</v>
      </c>
      <c r="AL93" s="77">
        <v>0</v>
      </c>
      <c r="AM93" s="77">
        <v>1E-4</v>
      </c>
      <c r="AN93" s="77">
        <v>0</v>
      </c>
      <c r="AO93" s="77">
        <f t="shared" si="108"/>
        <v>8</v>
      </c>
      <c r="AP93" s="77">
        <v>0</v>
      </c>
      <c r="AQ93" s="77">
        <v>0</v>
      </c>
      <c r="AR93" s="77">
        <v>8</v>
      </c>
      <c r="AS93" s="77">
        <v>0</v>
      </c>
      <c r="AT93" s="77">
        <f>SUM(AU93:AX93)</f>
        <v>0</v>
      </c>
      <c r="AU93" s="77">
        <v>0</v>
      </c>
      <c r="AV93" s="77">
        <v>0</v>
      </c>
      <c r="AW93" s="204">
        <v>0</v>
      </c>
      <c r="AX93" s="77">
        <v>0</v>
      </c>
      <c r="AY93" s="78">
        <f t="shared" si="109"/>
        <v>1E-4</v>
      </c>
      <c r="AZ93" s="464"/>
      <c r="BA93" s="464"/>
      <c r="BB93" s="204">
        <v>1E-4</v>
      </c>
      <c r="BC93" s="464"/>
      <c r="BD93" s="77">
        <v>0</v>
      </c>
      <c r="BE93" s="77">
        <v>0</v>
      </c>
      <c r="BF93" s="77">
        <v>0</v>
      </c>
      <c r="BG93" s="77">
        <v>0</v>
      </c>
      <c r="BH93" s="77">
        <v>0</v>
      </c>
      <c r="BI93" s="78">
        <f t="shared" si="110"/>
        <v>0</v>
      </c>
      <c r="BJ93" s="464"/>
      <c r="BK93" s="464"/>
      <c r="BL93" s="464"/>
      <c r="BM93" s="464"/>
      <c r="BN93" s="78">
        <f t="shared" si="104"/>
        <v>0</v>
      </c>
      <c r="BO93" s="77">
        <v>0</v>
      </c>
      <c r="BP93" s="77">
        <v>0</v>
      </c>
      <c r="BQ93" s="77">
        <f t="shared" si="111"/>
        <v>0</v>
      </c>
      <c r="BR93" s="77">
        <v>0</v>
      </c>
      <c r="BS93" s="77">
        <f t="shared" si="106"/>
        <v>1E-4</v>
      </c>
      <c r="BT93" s="77">
        <v>0</v>
      </c>
      <c r="BU93" s="77">
        <v>0</v>
      </c>
      <c r="BV93" s="77">
        <f t="shared" si="112"/>
        <v>1E-4</v>
      </c>
      <c r="BW93" s="77">
        <f t="shared" si="107"/>
        <v>0</v>
      </c>
      <c r="BX93" s="470"/>
    </row>
    <row r="94" spans="1:108" ht="33" customHeight="1" x14ac:dyDescent="0.25">
      <c r="B94" s="1036"/>
      <c r="C94" s="1036"/>
      <c r="D94" s="1036"/>
      <c r="E94" s="1036"/>
      <c r="F94" s="1036"/>
      <c r="G94" s="1036"/>
      <c r="H94" s="1036"/>
      <c r="I94" s="1036"/>
      <c r="J94" s="1036"/>
      <c r="K94" s="1036"/>
      <c r="L94" s="85"/>
      <c r="M94" s="85"/>
      <c r="N94" s="85"/>
      <c r="O94" s="85"/>
      <c r="P94" s="85"/>
      <c r="Q94" s="85"/>
      <c r="R94" s="85"/>
      <c r="S94" s="85"/>
      <c r="T94" s="85"/>
      <c r="U94" s="85"/>
      <c r="V94" s="85"/>
      <c r="W94" s="82"/>
      <c r="X94" s="82"/>
      <c r="Y94" s="82"/>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2"/>
      <c r="BE94" s="82"/>
      <c r="BF94" s="82"/>
      <c r="BG94" s="82"/>
      <c r="BH94" s="82"/>
      <c r="BI94" s="82"/>
      <c r="BJ94" s="82"/>
      <c r="BK94" s="82"/>
      <c r="BL94" s="82"/>
      <c r="BM94" s="82"/>
      <c r="BN94" s="82"/>
      <c r="BO94" s="82"/>
      <c r="BP94" s="82"/>
      <c r="BQ94" s="82"/>
      <c r="BR94" s="82"/>
      <c r="BS94" s="82"/>
    </row>
    <row r="95" spans="1:108" x14ac:dyDescent="0.25">
      <c r="B95" s="1037"/>
      <c r="C95" s="1037"/>
      <c r="D95" s="1037"/>
      <c r="E95" s="1037"/>
      <c r="F95" s="1037"/>
      <c r="G95" s="1037"/>
      <c r="H95" s="1037"/>
      <c r="I95" s="1037"/>
      <c r="J95" s="1037"/>
      <c r="K95" s="1037"/>
      <c r="L95" s="86"/>
      <c r="M95" s="86"/>
      <c r="N95" s="86"/>
      <c r="O95" s="86"/>
      <c r="P95" s="86"/>
      <c r="Q95" s="86"/>
      <c r="R95" s="86"/>
      <c r="S95" s="86"/>
      <c r="T95" s="86"/>
      <c r="U95" s="86"/>
      <c r="V95" s="86"/>
      <c r="W95" s="82"/>
      <c r="X95" s="82"/>
      <c r="Y95" s="82"/>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2"/>
      <c r="BE95" s="82"/>
      <c r="BF95" s="82"/>
      <c r="BG95" s="82"/>
      <c r="BH95" s="82"/>
      <c r="BI95" s="82"/>
      <c r="BJ95" s="82"/>
      <c r="BK95" s="82"/>
      <c r="BL95" s="82"/>
      <c r="BM95" s="82"/>
      <c r="BN95" s="82"/>
      <c r="BO95" s="82"/>
      <c r="BP95" s="82"/>
      <c r="BQ95" s="82"/>
      <c r="BR95" s="82"/>
      <c r="BS95" s="82"/>
    </row>
    <row r="96" spans="1:108" x14ac:dyDescent="0.25">
      <c r="B96" s="1037"/>
      <c r="C96" s="1037"/>
      <c r="D96" s="1037"/>
      <c r="E96" s="1037"/>
      <c r="F96" s="1037"/>
      <c r="G96" s="1037"/>
      <c r="H96" s="1037"/>
      <c r="I96" s="1037"/>
      <c r="J96" s="1037"/>
      <c r="K96" s="1037"/>
      <c r="L96" s="86"/>
      <c r="M96" s="86"/>
      <c r="N96" s="86"/>
      <c r="O96" s="86"/>
      <c r="P96" s="86"/>
      <c r="Q96" s="86"/>
      <c r="R96" s="86"/>
      <c r="S96" s="86"/>
      <c r="T96" s="86"/>
      <c r="U96" s="86"/>
      <c r="V96" s="86"/>
      <c r="W96" s="82"/>
      <c r="X96" s="82"/>
      <c r="Y96" s="82"/>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2"/>
      <c r="BE96" s="82"/>
      <c r="BF96" s="82"/>
      <c r="BG96" s="82"/>
      <c r="BH96" s="82"/>
      <c r="BI96" s="82"/>
      <c r="BJ96" s="82"/>
      <c r="BK96" s="82"/>
      <c r="BL96" s="82"/>
      <c r="BM96" s="82"/>
      <c r="BN96" s="82"/>
      <c r="BO96" s="82"/>
      <c r="BP96" s="82"/>
      <c r="BQ96" s="82"/>
      <c r="BR96" s="82"/>
      <c r="BS96" s="82"/>
    </row>
    <row r="97" spans="2:71" x14ac:dyDescent="0.25">
      <c r="B97" s="1037"/>
      <c r="C97" s="1037"/>
      <c r="D97" s="1037"/>
      <c r="E97" s="1037"/>
      <c r="F97" s="1037"/>
      <c r="G97" s="1037"/>
      <c r="H97" s="1037"/>
      <c r="I97" s="1037"/>
      <c r="J97" s="1037"/>
      <c r="K97" s="1037"/>
      <c r="L97" s="86"/>
      <c r="M97" s="86"/>
      <c r="N97" s="86"/>
      <c r="O97" s="86"/>
      <c r="P97" s="86"/>
      <c r="Q97" s="86"/>
      <c r="R97" s="86"/>
      <c r="S97" s="86"/>
      <c r="T97" s="86"/>
      <c r="U97" s="86"/>
      <c r="V97" s="86"/>
      <c r="W97" s="82"/>
      <c r="X97" s="82"/>
      <c r="Y97" s="82"/>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2"/>
      <c r="BE97" s="82"/>
      <c r="BF97" s="82"/>
      <c r="BG97" s="82"/>
      <c r="BH97" s="82"/>
      <c r="BI97" s="82"/>
      <c r="BJ97" s="82"/>
      <c r="BK97" s="82"/>
      <c r="BL97" s="82"/>
      <c r="BM97" s="82"/>
      <c r="BN97" s="82"/>
      <c r="BO97" s="82"/>
      <c r="BP97" s="82"/>
      <c r="BQ97" s="82"/>
      <c r="BR97" s="82"/>
      <c r="BS97" s="82"/>
    </row>
    <row r="98" spans="2:71" x14ac:dyDescent="0.25">
      <c r="B98" s="1037"/>
      <c r="C98" s="1037"/>
      <c r="D98" s="1037"/>
      <c r="E98" s="1037"/>
      <c r="F98" s="1037"/>
      <c r="G98" s="1037"/>
      <c r="H98" s="1037"/>
      <c r="I98" s="1037"/>
      <c r="J98" s="1037"/>
      <c r="K98" s="1037"/>
      <c r="L98" s="86"/>
      <c r="M98" s="86"/>
      <c r="N98" s="86"/>
      <c r="O98" s="86"/>
      <c r="P98" s="86"/>
      <c r="Q98" s="86"/>
      <c r="R98" s="86"/>
      <c r="S98" s="86"/>
      <c r="T98" s="86"/>
      <c r="U98" s="86"/>
      <c r="V98" s="86"/>
      <c r="W98" s="85"/>
      <c r="X98" s="85"/>
      <c r="Y98" s="85"/>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2"/>
      <c r="BE98" s="82"/>
      <c r="BF98" s="82"/>
      <c r="BG98" s="82"/>
      <c r="BH98" s="82"/>
      <c r="BI98" s="82"/>
      <c r="BJ98" s="82"/>
      <c r="BK98" s="82"/>
      <c r="BL98" s="82"/>
      <c r="BM98" s="82"/>
      <c r="BN98" s="82"/>
      <c r="BO98" s="82"/>
      <c r="BP98" s="82"/>
      <c r="BQ98" s="82"/>
      <c r="BR98" s="82"/>
      <c r="BS98" s="82"/>
    </row>
    <row r="99" spans="2:71" x14ac:dyDescent="0.25">
      <c r="B99" s="1045"/>
      <c r="C99" s="1045"/>
      <c r="D99" s="1045"/>
      <c r="E99" s="1045"/>
      <c r="F99" s="1045"/>
      <c r="G99" s="1045"/>
      <c r="H99" s="1045"/>
      <c r="I99" s="1045"/>
      <c r="J99" s="1045"/>
      <c r="K99" s="1045"/>
      <c r="L99" s="82"/>
      <c r="M99" s="82"/>
      <c r="N99" s="82"/>
      <c r="O99" s="82"/>
      <c r="P99" s="82"/>
      <c r="Q99" s="82"/>
      <c r="R99" s="82"/>
      <c r="S99" s="82"/>
      <c r="T99" s="82"/>
      <c r="U99" s="82"/>
      <c r="V99" s="82"/>
      <c r="W99" s="82"/>
      <c r="X99" s="82"/>
      <c r="Y99" s="82"/>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2"/>
      <c r="BE99" s="82"/>
      <c r="BF99" s="82"/>
      <c r="BG99" s="82"/>
      <c r="BH99" s="82"/>
      <c r="BI99" s="82"/>
      <c r="BJ99" s="82"/>
      <c r="BK99" s="82"/>
      <c r="BL99" s="82"/>
      <c r="BM99" s="82"/>
      <c r="BN99" s="82"/>
      <c r="BO99" s="82"/>
      <c r="BP99" s="82"/>
      <c r="BQ99" s="82"/>
      <c r="BR99" s="82"/>
      <c r="BS99" s="82"/>
    </row>
    <row r="100" spans="2:71" x14ac:dyDescent="0.25">
      <c r="C100" s="1030"/>
      <c r="D100" s="1030"/>
      <c r="E100" s="1030"/>
      <c r="F100" s="1030"/>
      <c r="G100" s="1030"/>
      <c r="H100" s="1030"/>
      <c r="I100" s="1030"/>
      <c r="J100" s="1030"/>
      <c r="K100" s="1030"/>
      <c r="L100" s="1030"/>
      <c r="M100" s="1030"/>
      <c r="N100" s="1030"/>
      <c r="O100" s="1030"/>
      <c r="P100" s="1030"/>
      <c r="Q100" s="1030"/>
      <c r="R100" s="1030"/>
      <c r="S100" s="1030"/>
      <c r="T100" s="1030"/>
      <c r="U100" s="1030"/>
      <c r="V100" s="1030"/>
      <c r="W100" s="1030"/>
      <c r="X100" s="87"/>
      <c r="Y100" s="87"/>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2"/>
      <c r="BE100" s="82"/>
      <c r="BF100" s="82"/>
      <c r="BG100" s="82"/>
      <c r="BH100" s="82"/>
      <c r="BI100" s="82"/>
      <c r="BJ100" s="82"/>
      <c r="BK100" s="82"/>
      <c r="BL100" s="82"/>
      <c r="BM100" s="82"/>
      <c r="BN100" s="82"/>
      <c r="BO100" s="82"/>
      <c r="BP100" s="82"/>
      <c r="BQ100" s="82"/>
      <c r="BR100" s="82"/>
      <c r="BS100" s="82"/>
    </row>
    <row r="101" spans="2:71" x14ac:dyDescent="0.25">
      <c r="C101" s="1046"/>
      <c r="D101" s="1046"/>
      <c r="E101" s="1046"/>
      <c r="F101" s="1046"/>
      <c r="G101" s="1046"/>
      <c r="H101" s="1046"/>
      <c r="I101" s="1046"/>
      <c r="J101" s="1046"/>
      <c r="K101" s="1046"/>
      <c r="L101" s="1046"/>
      <c r="M101" s="1046"/>
      <c r="N101" s="1046"/>
      <c r="O101" s="1046"/>
      <c r="P101" s="1046"/>
      <c r="Q101" s="1046"/>
      <c r="R101" s="1046"/>
      <c r="S101" s="1046"/>
      <c r="T101" s="1046"/>
      <c r="U101" s="1046"/>
      <c r="V101" s="1046"/>
      <c r="W101" s="1046"/>
      <c r="X101" s="88"/>
      <c r="Y101" s="88"/>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2"/>
      <c r="BE101" s="82"/>
      <c r="BF101" s="82"/>
      <c r="BG101" s="82"/>
      <c r="BH101" s="82"/>
      <c r="BI101" s="82"/>
      <c r="BJ101" s="82"/>
      <c r="BK101" s="82"/>
      <c r="BL101" s="82"/>
      <c r="BM101" s="82"/>
      <c r="BN101" s="82"/>
      <c r="BO101" s="82"/>
      <c r="BP101" s="82"/>
      <c r="BQ101" s="82"/>
      <c r="BR101" s="82"/>
      <c r="BS101" s="82"/>
    </row>
    <row r="102" spans="2:71" x14ac:dyDescent="0.25">
      <c r="C102" s="1030"/>
      <c r="D102" s="1030"/>
      <c r="E102" s="1030"/>
      <c r="F102" s="1030"/>
      <c r="G102" s="1030"/>
      <c r="H102" s="1030"/>
      <c r="I102" s="1030"/>
      <c r="J102" s="1030"/>
      <c r="K102" s="1030"/>
      <c r="L102" s="1030"/>
      <c r="M102" s="1030"/>
      <c r="N102" s="1030"/>
      <c r="O102" s="1030"/>
      <c r="P102" s="1030"/>
      <c r="Q102" s="1030"/>
      <c r="R102" s="1030"/>
      <c r="S102" s="1030"/>
      <c r="T102" s="1030"/>
      <c r="U102" s="1030"/>
      <c r="V102" s="1030"/>
      <c r="W102" s="1030"/>
      <c r="X102" s="87"/>
      <c r="Y102" s="87"/>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2"/>
      <c r="BE102" s="82"/>
      <c r="BF102" s="82"/>
      <c r="BG102" s="82"/>
      <c r="BH102" s="82"/>
      <c r="BI102" s="82"/>
      <c r="BJ102" s="82"/>
      <c r="BK102" s="82"/>
      <c r="BL102" s="82"/>
      <c r="BM102" s="82"/>
      <c r="BN102" s="82"/>
      <c r="BO102" s="82"/>
      <c r="BP102" s="82"/>
      <c r="BQ102" s="82"/>
      <c r="BR102" s="82"/>
      <c r="BS102" s="82"/>
    </row>
    <row r="103" spans="2:71" x14ac:dyDescent="0.25">
      <c r="C103" s="1031"/>
      <c r="D103" s="1031"/>
      <c r="E103" s="1031"/>
      <c r="F103" s="1031"/>
      <c r="G103" s="1031"/>
      <c r="H103" s="1031"/>
      <c r="I103" s="1031"/>
      <c r="J103" s="1031"/>
      <c r="K103" s="1031"/>
      <c r="L103" s="1031"/>
      <c r="M103" s="1031"/>
      <c r="N103" s="1031"/>
      <c r="O103" s="1031"/>
      <c r="P103" s="1031"/>
      <c r="Q103" s="1031"/>
      <c r="R103" s="1031"/>
      <c r="S103" s="1031"/>
      <c r="T103" s="1031"/>
      <c r="U103" s="1031"/>
      <c r="V103" s="1031"/>
      <c r="W103" s="1031"/>
      <c r="X103" s="89"/>
      <c r="Y103" s="89"/>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2"/>
      <c r="BE103" s="82"/>
      <c r="BF103" s="82"/>
      <c r="BG103" s="82"/>
      <c r="BH103" s="82"/>
      <c r="BI103" s="82"/>
      <c r="BJ103" s="82"/>
      <c r="BK103" s="82"/>
      <c r="BL103" s="82"/>
      <c r="BM103" s="82"/>
      <c r="BN103" s="82"/>
      <c r="BO103" s="82"/>
      <c r="BP103" s="82"/>
      <c r="BQ103" s="82"/>
      <c r="BR103" s="82"/>
      <c r="BS103" s="82"/>
    </row>
    <row r="104" spans="2:71" x14ac:dyDescent="0.25">
      <c r="C104" s="90"/>
      <c r="D104" s="82"/>
      <c r="E104" s="82"/>
      <c r="F104" s="82"/>
      <c r="G104" s="82"/>
      <c r="H104" s="82"/>
      <c r="K104" s="82"/>
      <c r="L104" s="82"/>
      <c r="M104" s="82"/>
      <c r="N104" s="82"/>
      <c r="O104" s="82"/>
      <c r="P104" s="82"/>
      <c r="Q104" s="82"/>
      <c r="R104" s="82"/>
      <c r="S104" s="82"/>
      <c r="T104" s="82"/>
      <c r="U104" s="82"/>
      <c r="V104" s="82"/>
      <c r="W104" s="82"/>
      <c r="X104" s="82"/>
      <c r="Y104" s="82"/>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2"/>
      <c r="BE104" s="82"/>
      <c r="BF104" s="82"/>
      <c r="BG104" s="82"/>
      <c r="BH104" s="82"/>
      <c r="BI104" s="82"/>
      <c r="BJ104" s="82"/>
      <c r="BK104" s="82"/>
      <c r="BL104" s="82"/>
      <c r="BM104" s="82"/>
      <c r="BN104" s="82"/>
      <c r="BO104" s="82"/>
      <c r="BP104" s="82"/>
      <c r="BQ104" s="82"/>
      <c r="BR104" s="82"/>
      <c r="BS104" s="82"/>
    </row>
    <row r="105" spans="2:71" x14ac:dyDescent="0.25">
      <c r="C105" s="1032"/>
      <c r="D105" s="1032"/>
      <c r="E105" s="1032"/>
      <c r="F105" s="1032"/>
      <c r="G105" s="1032"/>
      <c r="H105" s="1032"/>
      <c r="I105" s="1032"/>
      <c r="J105" s="1032"/>
      <c r="K105" s="1032"/>
      <c r="L105" s="1032"/>
      <c r="M105" s="1032"/>
      <c r="N105" s="1032"/>
      <c r="O105" s="1032"/>
      <c r="P105" s="1032"/>
      <c r="Q105" s="1032"/>
      <c r="R105" s="1032"/>
      <c r="S105" s="1032"/>
      <c r="T105" s="1032"/>
      <c r="U105" s="1032"/>
      <c r="V105" s="1032"/>
      <c r="W105" s="1032"/>
      <c r="X105" s="91"/>
      <c r="Y105" s="91"/>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2"/>
      <c r="BE105" s="82"/>
      <c r="BF105" s="82"/>
      <c r="BG105" s="82"/>
      <c r="BH105" s="82"/>
      <c r="BI105" s="82"/>
      <c r="BJ105" s="82"/>
      <c r="BK105" s="82"/>
      <c r="BL105" s="82"/>
      <c r="BM105" s="82"/>
      <c r="BN105" s="82"/>
      <c r="BO105" s="82"/>
      <c r="BP105" s="82"/>
      <c r="BQ105" s="82"/>
      <c r="BR105" s="82"/>
      <c r="BS105" s="82"/>
    </row>
    <row r="106" spans="2:71" x14ac:dyDescent="0.25">
      <c r="D106" s="82"/>
      <c r="E106" s="82"/>
      <c r="F106" s="82"/>
      <c r="G106" s="82"/>
      <c r="H106" s="82"/>
      <c r="K106" s="82"/>
      <c r="L106" s="82"/>
      <c r="M106" s="82"/>
      <c r="N106" s="82"/>
      <c r="O106" s="82"/>
      <c r="P106" s="82"/>
      <c r="Q106" s="82"/>
      <c r="R106" s="82"/>
      <c r="S106" s="82"/>
      <c r="T106" s="82"/>
      <c r="U106" s="82"/>
      <c r="V106" s="82"/>
      <c r="W106" s="82"/>
      <c r="X106" s="82"/>
      <c r="Y106" s="82"/>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2"/>
      <c r="BE106" s="82"/>
      <c r="BF106" s="82"/>
      <c r="BG106" s="82"/>
      <c r="BH106" s="82"/>
      <c r="BI106" s="82"/>
      <c r="BJ106" s="82"/>
      <c r="BK106" s="82"/>
      <c r="BL106" s="82"/>
      <c r="BM106" s="82"/>
      <c r="BN106" s="82"/>
      <c r="BO106" s="82"/>
      <c r="BP106" s="82"/>
      <c r="BQ106" s="82"/>
      <c r="BR106" s="82"/>
      <c r="BS106" s="82"/>
    </row>
    <row r="107" spans="2:71" x14ac:dyDescent="0.25">
      <c r="D107" s="82"/>
      <c r="E107" s="82"/>
      <c r="F107" s="82"/>
      <c r="G107" s="82"/>
      <c r="H107" s="82"/>
      <c r="K107" s="82"/>
      <c r="L107" s="82"/>
      <c r="M107" s="82"/>
      <c r="N107" s="82"/>
      <c r="O107" s="82"/>
      <c r="P107" s="82"/>
      <c r="Q107" s="82"/>
      <c r="R107" s="82"/>
      <c r="S107" s="82"/>
      <c r="T107" s="82"/>
      <c r="U107" s="82"/>
      <c r="V107" s="82"/>
      <c r="W107" s="82"/>
      <c r="X107" s="82"/>
      <c r="Y107" s="82"/>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2"/>
      <c r="BE107" s="82"/>
      <c r="BF107" s="82"/>
      <c r="BG107" s="82"/>
      <c r="BH107" s="82"/>
      <c r="BI107" s="82"/>
      <c r="BJ107" s="82"/>
      <c r="BK107" s="82"/>
      <c r="BL107" s="82"/>
      <c r="BM107" s="82"/>
      <c r="BN107" s="82"/>
      <c r="BO107" s="82"/>
      <c r="BP107" s="82"/>
      <c r="BQ107" s="82"/>
      <c r="BR107" s="82"/>
      <c r="BS107" s="82"/>
    </row>
    <row r="108" spans="2:71" x14ac:dyDescent="0.25">
      <c r="D108" s="82"/>
      <c r="E108" s="82"/>
      <c r="F108" s="82"/>
      <c r="G108" s="82"/>
      <c r="H108" s="82"/>
      <c r="K108" s="82"/>
      <c r="L108" s="82"/>
      <c r="M108" s="82"/>
      <c r="N108" s="82"/>
      <c r="O108" s="82"/>
      <c r="P108" s="82"/>
      <c r="Q108" s="82"/>
      <c r="R108" s="82"/>
      <c r="S108" s="82"/>
      <c r="T108" s="82"/>
      <c r="U108" s="82"/>
      <c r="V108" s="82"/>
      <c r="W108" s="82"/>
      <c r="X108" s="82"/>
      <c r="Y108" s="82"/>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2"/>
      <c r="BE108" s="82"/>
      <c r="BF108" s="82"/>
      <c r="BG108" s="82"/>
      <c r="BH108" s="82"/>
      <c r="BI108" s="82"/>
      <c r="BJ108" s="82"/>
      <c r="BK108" s="82"/>
      <c r="BL108" s="82"/>
      <c r="BM108" s="82"/>
      <c r="BN108" s="82"/>
      <c r="BO108" s="82"/>
      <c r="BP108" s="82"/>
      <c r="BQ108" s="82"/>
      <c r="BR108" s="82"/>
      <c r="BS108" s="82"/>
    </row>
    <row r="109" spans="2:71" x14ac:dyDescent="0.25">
      <c r="D109" s="82"/>
      <c r="E109" s="82"/>
      <c r="F109" s="82"/>
      <c r="G109" s="82"/>
      <c r="H109" s="82"/>
      <c r="K109" s="82"/>
      <c r="L109" s="82"/>
      <c r="M109" s="82"/>
      <c r="N109" s="82"/>
      <c r="O109" s="82"/>
      <c r="P109" s="82"/>
      <c r="Q109" s="82"/>
      <c r="R109" s="82"/>
      <c r="S109" s="82"/>
      <c r="T109" s="82"/>
      <c r="U109" s="82"/>
      <c r="V109" s="82"/>
      <c r="W109" s="82"/>
      <c r="X109" s="82"/>
      <c r="Y109" s="82"/>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2"/>
      <c r="BE109" s="82"/>
      <c r="BF109" s="82"/>
      <c r="BG109" s="82"/>
      <c r="BH109" s="82"/>
      <c r="BI109" s="82"/>
      <c r="BJ109" s="82"/>
      <c r="BK109" s="82"/>
      <c r="BL109" s="82"/>
      <c r="BM109" s="82"/>
      <c r="BN109" s="82"/>
      <c r="BO109" s="82"/>
      <c r="BP109" s="82"/>
      <c r="BQ109" s="82"/>
      <c r="BR109" s="82"/>
      <c r="BS109" s="82"/>
    </row>
    <row r="110" spans="2:71" x14ac:dyDescent="0.25">
      <c r="D110" s="82"/>
      <c r="E110" s="82"/>
      <c r="F110" s="82"/>
      <c r="G110" s="82"/>
      <c r="H110" s="82"/>
      <c r="K110" s="82"/>
      <c r="L110" s="82"/>
      <c r="M110" s="82"/>
      <c r="N110" s="82"/>
      <c r="O110" s="82"/>
      <c r="P110" s="82"/>
      <c r="Q110" s="82"/>
      <c r="R110" s="82"/>
      <c r="S110" s="82"/>
      <c r="T110" s="82"/>
      <c r="U110" s="82"/>
      <c r="V110" s="82"/>
      <c r="W110" s="82"/>
      <c r="X110" s="82"/>
      <c r="Y110" s="82"/>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2"/>
      <c r="BE110" s="82"/>
      <c r="BF110" s="82"/>
      <c r="BG110" s="82"/>
      <c r="BH110" s="82"/>
      <c r="BI110" s="82"/>
      <c r="BJ110" s="82"/>
      <c r="BK110" s="82"/>
      <c r="BL110" s="82"/>
      <c r="BM110" s="82"/>
      <c r="BN110" s="82"/>
      <c r="BO110" s="82"/>
      <c r="BP110" s="82"/>
      <c r="BQ110" s="82"/>
      <c r="BR110" s="82"/>
      <c r="BS110" s="82"/>
    </row>
    <row r="111" spans="2:71" x14ac:dyDescent="0.25">
      <c r="D111" s="82"/>
      <c r="E111" s="82"/>
      <c r="F111" s="82"/>
      <c r="G111" s="82"/>
      <c r="H111" s="82"/>
      <c r="K111" s="82"/>
      <c r="L111" s="82"/>
      <c r="M111" s="82"/>
      <c r="N111" s="82"/>
      <c r="O111" s="82"/>
      <c r="P111" s="82"/>
      <c r="Q111" s="82"/>
      <c r="R111" s="82"/>
      <c r="S111" s="82"/>
      <c r="T111" s="82"/>
      <c r="U111" s="82"/>
      <c r="V111" s="82"/>
      <c r="W111" s="82"/>
      <c r="X111" s="82"/>
      <c r="Y111" s="82"/>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2"/>
      <c r="BE111" s="82"/>
      <c r="BF111" s="82"/>
      <c r="BG111" s="82"/>
      <c r="BH111" s="82"/>
      <c r="BI111" s="82"/>
      <c r="BJ111" s="82"/>
      <c r="BK111" s="82"/>
      <c r="BL111" s="82"/>
      <c r="BM111" s="82"/>
      <c r="BN111" s="82"/>
      <c r="BO111" s="82"/>
      <c r="BP111" s="82"/>
      <c r="BQ111" s="82"/>
      <c r="BR111" s="82"/>
      <c r="BS111" s="82"/>
    </row>
    <row r="112" spans="2:71" x14ac:dyDescent="0.25">
      <c r="D112" s="82"/>
      <c r="E112" s="82"/>
      <c r="F112" s="82"/>
      <c r="G112" s="82"/>
      <c r="H112" s="82"/>
      <c r="K112" s="82"/>
      <c r="L112" s="82"/>
      <c r="M112" s="82"/>
      <c r="N112" s="82"/>
      <c r="O112" s="82"/>
      <c r="P112" s="82"/>
      <c r="Q112" s="82"/>
      <c r="R112" s="82"/>
      <c r="S112" s="82"/>
      <c r="T112" s="82"/>
      <c r="U112" s="82"/>
      <c r="V112" s="82"/>
      <c r="W112" s="82"/>
      <c r="X112" s="82"/>
      <c r="Y112" s="82"/>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2"/>
      <c r="BE112" s="82"/>
      <c r="BF112" s="82"/>
      <c r="BG112" s="82"/>
      <c r="BH112" s="82"/>
      <c r="BI112" s="82"/>
      <c r="BJ112" s="82"/>
      <c r="BK112" s="82"/>
      <c r="BL112" s="82"/>
      <c r="BM112" s="82"/>
      <c r="BN112" s="82"/>
      <c r="BO112" s="82"/>
      <c r="BP112" s="82"/>
      <c r="BQ112" s="82"/>
      <c r="BR112" s="82"/>
      <c r="BS112" s="82"/>
    </row>
    <row r="113" spans="4:71" x14ac:dyDescent="0.25">
      <c r="D113" s="82"/>
      <c r="E113" s="82"/>
      <c r="F113" s="82"/>
      <c r="G113" s="82"/>
      <c r="H113" s="82"/>
      <c r="K113" s="82"/>
      <c r="L113" s="82"/>
      <c r="M113" s="82"/>
      <c r="N113" s="82"/>
      <c r="O113" s="82"/>
      <c r="P113" s="82"/>
      <c r="Q113" s="82"/>
      <c r="R113" s="82"/>
      <c r="S113" s="82"/>
      <c r="T113" s="82"/>
      <c r="U113" s="82"/>
      <c r="V113" s="82"/>
      <c r="W113" s="82"/>
      <c r="X113" s="82"/>
      <c r="Y113" s="82"/>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2"/>
      <c r="BE113" s="82"/>
      <c r="BF113" s="82"/>
      <c r="BG113" s="82"/>
      <c r="BH113" s="82"/>
      <c r="BI113" s="82"/>
      <c r="BJ113" s="82"/>
      <c r="BK113" s="82"/>
      <c r="BL113" s="82"/>
      <c r="BM113" s="82"/>
      <c r="BN113" s="82"/>
      <c r="BO113" s="82"/>
      <c r="BP113" s="82"/>
      <c r="BQ113" s="82"/>
      <c r="BR113" s="82"/>
      <c r="BS113" s="82"/>
    </row>
    <row r="114" spans="4:71" x14ac:dyDescent="0.25">
      <c r="D114" s="82"/>
      <c r="E114" s="82"/>
      <c r="F114" s="82"/>
      <c r="G114" s="82"/>
      <c r="H114" s="82"/>
      <c r="K114" s="82"/>
      <c r="L114" s="82"/>
      <c r="M114" s="82"/>
      <c r="N114" s="82"/>
      <c r="O114" s="82"/>
      <c r="P114" s="82"/>
      <c r="Q114" s="82"/>
      <c r="R114" s="82"/>
      <c r="S114" s="82"/>
      <c r="T114" s="82"/>
      <c r="U114" s="82"/>
      <c r="V114" s="82"/>
      <c r="W114" s="82"/>
      <c r="X114" s="82"/>
      <c r="Y114" s="82"/>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2"/>
      <c r="BE114" s="82"/>
      <c r="BF114" s="82"/>
      <c r="BG114" s="82"/>
      <c r="BH114" s="82"/>
      <c r="BI114" s="82"/>
      <c r="BJ114" s="82"/>
      <c r="BK114" s="82"/>
      <c r="BL114" s="82"/>
      <c r="BM114" s="82"/>
      <c r="BN114" s="82"/>
      <c r="BO114" s="82"/>
      <c r="BP114" s="82"/>
      <c r="BQ114" s="82"/>
      <c r="BR114" s="82"/>
      <c r="BS114" s="82"/>
    </row>
    <row r="115" spans="4:71" x14ac:dyDescent="0.25">
      <c r="D115" s="82"/>
      <c r="E115" s="82"/>
      <c r="F115" s="82"/>
      <c r="G115" s="82"/>
      <c r="H115" s="82"/>
      <c r="K115" s="82"/>
      <c r="L115" s="82"/>
      <c r="M115" s="82"/>
      <c r="N115" s="82"/>
      <c r="O115" s="82"/>
      <c r="P115" s="82"/>
      <c r="Q115" s="82"/>
      <c r="R115" s="82"/>
      <c r="S115" s="82"/>
      <c r="T115" s="82"/>
      <c r="U115" s="82"/>
      <c r="V115" s="82"/>
      <c r="W115" s="82"/>
      <c r="X115" s="82"/>
      <c r="Y115" s="82"/>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2"/>
      <c r="BE115" s="82"/>
      <c r="BF115" s="82"/>
      <c r="BG115" s="82"/>
      <c r="BH115" s="82"/>
      <c r="BI115" s="82"/>
      <c r="BJ115" s="82"/>
      <c r="BK115" s="82"/>
      <c r="BL115" s="82"/>
      <c r="BM115" s="82"/>
      <c r="BN115" s="82"/>
      <c r="BO115" s="82"/>
      <c r="BP115" s="82"/>
      <c r="BQ115" s="82"/>
      <c r="BR115" s="82"/>
      <c r="BS115" s="82"/>
    </row>
    <row r="116" spans="4:71" x14ac:dyDescent="0.25">
      <c r="D116" s="82"/>
      <c r="E116" s="82"/>
      <c r="F116" s="82"/>
      <c r="G116" s="82"/>
      <c r="H116" s="82"/>
      <c r="K116" s="82"/>
      <c r="L116" s="82"/>
      <c r="M116" s="82"/>
      <c r="N116" s="82"/>
      <c r="O116" s="82"/>
      <c r="P116" s="82"/>
      <c r="Q116" s="82"/>
      <c r="R116" s="82"/>
      <c r="S116" s="82"/>
      <c r="T116" s="82"/>
      <c r="U116" s="82"/>
      <c r="V116" s="82"/>
      <c r="W116" s="82"/>
      <c r="X116" s="82"/>
      <c r="Y116" s="82"/>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2"/>
      <c r="BE116" s="82"/>
      <c r="BF116" s="82"/>
      <c r="BG116" s="82"/>
      <c r="BH116" s="82"/>
      <c r="BI116" s="82"/>
      <c r="BJ116" s="82"/>
      <c r="BK116" s="82"/>
      <c r="BL116" s="82"/>
      <c r="BM116" s="82"/>
      <c r="BN116" s="82"/>
      <c r="BO116" s="82"/>
      <c r="BP116" s="82"/>
      <c r="BQ116" s="82"/>
      <c r="BR116" s="82"/>
      <c r="BS116" s="82"/>
    </row>
    <row r="117" spans="4:71" x14ac:dyDescent="0.25">
      <c r="D117" s="82"/>
      <c r="E117" s="82"/>
      <c r="F117" s="82"/>
      <c r="G117" s="82"/>
      <c r="H117" s="82"/>
      <c r="K117" s="82"/>
      <c r="L117" s="82"/>
      <c r="M117" s="82"/>
      <c r="N117" s="82"/>
      <c r="O117" s="82"/>
      <c r="P117" s="82"/>
      <c r="Q117" s="82"/>
      <c r="R117" s="82"/>
      <c r="S117" s="82"/>
      <c r="T117" s="82"/>
      <c r="U117" s="82"/>
      <c r="V117" s="82"/>
      <c r="W117" s="82"/>
      <c r="X117" s="82"/>
      <c r="Y117" s="82"/>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2"/>
      <c r="BE117" s="82"/>
      <c r="BF117" s="82"/>
      <c r="BG117" s="82"/>
      <c r="BH117" s="82"/>
      <c r="BI117" s="82"/>
      <c r="BJ117" s="82"/>
      <c r="BK117" s="82"/>
      <c r="BL117" s="82"/>
      <c r="BM117" s="82"/>
      <c r="BN117" s="82"/>
      <c r="BO117" s="82"/>
      <c r="BP117" s="82"/>
      <c r="BQ117" s="82"/>
      <c r="BR117" s="82"/>
      <c r="BS117" s="82"/>
    </row>
    <row r="118" spans="4:71" x14ac:dyDescent="0.25">
      <c r="D118" s="82"/>
      <c r="E118" s="82"/>
      <c r="F118" s="82"/>
      <c r="G118" s="82"/>
      <c r="H118" s="82"/>
      <c r="K118" s="82"/>
      <c r="L118" s="82"/>
      <c r="M118" s="82"/>
      <c r="N118" s="82"/>
      <c r="O118" s="82"/>
      <c r="P118" s="82"/>
      <c r="Q118" s="82"/>
      <c r="R118" s="82"/>
      <c r="S118" s="82"/>
      <c r="T118" s="82"/>
      <c r="U118" s="82"/>
      <c r="V118" s="82"/>
      <c r="W118" s="82"/>
      <c r="X118" s="82"/>
      <c r="Y118" s="82"/>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2"/>
      <c r="BE118" s="82"/>
      <c r="BF118" s="82"/>
      <c r="BG118" s="82"/>
      <c r="BH118" s="82"/>
      <c r="BI118" s="82"/>
      <c r="BJ118" s="82"/>
      <c r="BK118" s="82"/>
      <c r="BL118" s="82"/>
      <c r="BM118" s="82"/>
      <c r="BN118" s="82"/>
      <c r="BO118" s="82"/>
      <c r="BP118" s="82"/>
      <c r="BQ118" s="82"/>
      <c r="BR118" s="82"/>
      <c r="BS118" s="82"/>
    </row>
    <row r="119" spans="4:71" x14ac:dyDescent="0.25">
      <c r="D119" s="82"/>
      <c r="E119" s="82"/>
      <c r="F119" s="82"/>
      <c r="G119" s="82"/>
      <c r="H119" s="82"/>
      <c r="K119" s="82"/>
      <c r="L119" s="82"/>
      <c r="M119" s="82"/>
      <c r="N119" s="82"/>
      <c r="O119" s="82"/>
      <c r="P119" s="82"/>
      <c r="Q119" s="82"/>
      <c r="R119" s="82"/>
      <c r="S119" s="82"/>
      <c r="T119" s="82"/>
      <c r="U119" s="82"/>
      <c r="V119" s="82"/>
      <c r="W119" s="82"/>
      <c r="X119" s="82"/>
      <c r="Y119" s="82"/>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2"/>
      <c r="BE119" s="82"/>
      <c r="BF119" s="82"/>
      <c r="BG119" s="82"/>
      <c r="BH119" s="82"/>
      <c r="BI119" s="82"/>
      <c r="BJ119" s="82"/>
      <c r="BK119" s="82"/>
      <c r="BL119" s="82"/>
      <c r="BM119" s="82"/>
      <c r="BN119" s="82"/>
      <c r="BO119" s="82"/>
      <c r="BP119" s="82"/>
      <c r="BQ119" s="82"/>
      <c r="BR119" s="82"/>
      <c r="BS119" s="82"/>
    </row>
    <row r="120" spans="4:71" x14ac:dyDescent="0.25">
      <c r="D120" s="82"/>
      <c r="E120" s="82"/>
      <c r="F120" s="82"/>
      <c r="G120" s="82"/>
      <c r="H120" s="82"/>
      <c r="K120" s="82"/>
      <c r="L120" s="82"/>
      <c r="M120" s="82"/>
      <c r="N120" s="82"/>
      <c r="O120" s="82"/>
      <c r="P120" s="82"/>
      <c r="Q120" s="82"/>
      <c r="R120" s="82"/>
      <c r="S120" s="82"/>
      <c r="T120" s="82"/>
      <c r="U120" s="82"/>
      <c r="V120" s="82"/>
      <c r="W120" s="82"/>
      <c r="X120" s="82"/>
      <c r="Y120" s="82"/>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2"/>
      <c r="BE120" s="82"/>
      <c r="BF120" s="82"/>
      <c r="BG120" s="82"/>
      <c r="BH120" s="82"/>
      <c r="BI120" s="82"/>
      <c r="BJ120" s="82"/>
      <c r="BK120" s="82"/>
      <c r="BL120" s="82"/>
      <c r="BM120" s="82"/>
      <c r="BN120" s="82"/>
      <c r="BO120" s="82"/>
      <c r="BP120" s="82"/>
      <c r="BQ120" s="82"/>
      <c r="BR120" s="82"/>
      <c r="BS120" s="82"/>
    </row>
    <row r="121" spans="4:71" x14ac:dyDescent="0.25">
      <c r="D121" s="82"/>
      <c r="E121" s="82"/>
      <c r="F121" s="82"/>
      <c r="G121" s="82"/>
      <c r="H121" s="82"/>
      <c r="K121" s="82"/>
      <c r="L121" s="82"/>
      <c r="M121" s="82"/>
      <c r="N121" s="82"/>
      <c r="O121" s="82"/>
      <c r="P121" s="82"/>
      <c r="Q121" s="82"/>
      <c r="R121" s="82"/>
      <c r="S121" s="82"/>
      <c r="T121" s="82"/>
      <c r="U121" s="82"/>
      <c r="V121" s="82"/>
      <c r="W121" s="82"/>
      <c r="X121" s="82"/>
      <c r="Y121" s="82"/>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2"/>
      <c r="BE121" s="82"/>
      <c r="BF121" s="82"/>
      <c r="BG121" s="82"/>
      <c r="BH121" s="82"/>
      <c r="BI121" s="82"/>
      <c r="BJ121" s="82"/>
      <c r="BK121" s="82"/>
      <c r="BL121" s="82"/>
      <c r="BM121" s="82"/>
      <c r="BN121" s="82"/>
      <c r="BO121" s="82"/>
      <c r="BP121" s="82"/>
      <c r="BQ121" s="82"/>
      <c r="BR121" s="82"/>
      <c r="BS121" s="82"/>
    </row>
    <row r="122" spans="4:71" x14ac:dyDescent="0.25">
      <c r="D122" s="82"/>
      <c r="E122" s="82"/>
      <c r="F122" s="82"/>
      <c r="G122" s="82"/>
      <c r="H122" s="82"/>
      <c r="K122" s="82"/>
      <c r="L122" s="82"/>
      <c r="M122" s="82"/>
      <c r="N122" s="82"/>
      <c r="O122" s="82"/>
      <c r="P122" s="82"/>
      <c r="Q122" s="82"/>
      <c r="R122" s="82"/>
      <c r="S122" s="82"/>
      <c r="T122" s="82"/>
      <c r="U122" s="82"/>
      <c r="V122" s="82"/>
      <c r="W122" s="82"/>
      <c r="X122" s="82"/>
      <c r="Y122" s="82"/>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2"/>
      <c r="BE122" s="82"/>
      <c r="BF122" s="82"/>
      <c r="BG122" s="82"/>
      <c r="BH122" s="82"/>
      <c r="BI122" s="82"/>
      <c r="BJ122" s="82"/>
      <c r="BK122" s="82"/>
      <c r="BL122" s="82"/>
      <c r="BM122" s="82"/>
      <c r="BN122" s="82"/>
      <c r="BO122" s="82"/>
      <c r="BP122" s="82"/>
      <c r="BQ122" s="82"/>
      <c r="BR122" s="82"/>
      <c r="BS122" s="82"/>
    </row>
    <row r="123" spans="4:71" x14ac:dyDescent="0.25">
      <c r="D123" s="82"/>
      <c r="E123" s="82"/>
      <c r="F123" s="82"/>
      <c r="G123" s="82"/>
      <c r="H123" s="82"/>
      <c r="K123" s="82"/>
      <c r="L123" s="82"/>
      <c r="M123" s="82"/>
      <c r="N123" s="82"/>
      <c r="O123" s="82"/>
      <c r="P123" s="82"/>
      <c r="Q123" s="82"/>
      <c r="R123" s="82"/>
      <c r="S123" s="82"/>
      <c r="T123" s="82"/>
      <c r="U123" s="82"/>
      <c r="V123" s="82"/>
      <c r="W123" s="82"/>
      <c r="X123" s="82"/>
      <c r="Y123" s="82"/>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2"/>
      <c r="BE123" s="82"/>
      <c r="BF123" s="82"/>
      <c r="BG123" s="82"/>
      <c r="BH123" s="82"/>
      <c r="BI123" s="82"/>
      <c r="BJ123" s="82"/>
      <c r="BK123" s="82"/>
      <c r="BL123" s="82"/>
      <c r="BM123" s="82"/>
      <c r="BN123" s="82"/>
      <c r="BO123" s="82"/>
      <c r="BP123" s="82"/>
      <c r="BQ123" s="82"/>
      <c r="BR123" s="82"/>
      <c r="BS123" s="82"/>
    </row>
    <row r="124" spans="4:71" x14ac:dyDescent="0.25">
      <c r="D124" s="82"/>
      <c r="E124" s="82"/>
      <c r="F124" s="82"/>
      <c r="G124" s="82"/>
      <c r="H124" s="82"/>
      <c r="K124" s="82"/>
      <c r="L124" s="82"/>
      <c r="M124" s="82"/>
      <c r="N124" s="82"/>
      <c r="O124" s="82"/>
      <c r="P124" s="82"/>
      <c r="Q124" s="82"/>
      <c r="R124" s="82"/>
      <c r="S124" s="82"/>
      <c r="T124" s="82"/>
      <c r="U124" s="82"/>
      <c r="V124" s="82"/>
      <c r="W124" s="82"/>
      <c r="X124" s="82"/>
      <c r="Y124" s="82"/>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2"/>
      <c r="BE124" s="82"/>
      <c r="BF124" s="82"/>
      <c r="BG124" s="82"/>
      <c r="BH124" s="82"/>
      <c r="BI124" s="82"/>
      <c r="BJ124" s="82"/>
      <c r="BK124" s="82"/>
      <c r="BL124" s="82"/>
      <c r="BM124" s="82"/>
      <c r="BN124" s="82"/>
      <c r="BO124" s="82"/>
      <c r="BP124" s="82"/>
      <c r="BQ124" s="82"/>
      <c r="BR124" s="82"/>
      <c r="BS124" s="82"/>
    </row>
    <row r="125" spans="4:71" x14ac:dyDescent="0.25">
      <c r="D125" s="82"/>
      <c r="E125" s="82"/>
      <c r="F125" s="82"/>
      <c r="G125" s="82"/>
      <c r="H125" s="82"/>
      <c r="K125" s="82"/>
      <c r="L125" s="82"/>
      <c r="M125" s="82"/>
      <c r="N125" s="82"/>
      <c r="O125" s="82"/>
      <c r="P125" s="82"/>
      <c r="Q125" s="82"/>
      <c r="R125" s="82"/>
      <c r="S125" s="82"/>
      <c r="T125" s="82"/>
      <c r="U125" s="82"/>
      <c r="V125" s="82"/>
      <c r="W125" s="82"/>
      <c r="X125" s="82"/>
      <c r="Y125" s="82"/>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2"/>
      <c r="BE125" s="82"/>
      <c r="BF125" s="82"/>
      <c r="BG125" s="82"/>
      <c r="BH125" s="82"/>
      <c r="BI125" s="82"/>
      <c r="BJ125" s="82"/>
      <c r="BK125" s="82"/>
      <c r="BL125" s="82"/>
      <c r="BM125" s="82"/>
      <c r="BN125" s="82"/>
      <c r="BO125" s="82"/>
      <c r="BP125" s="82"/>
      <c r="BQ125" s="82"/>
      <c r="BR125" s="82"/>
      <c r="BS125" s="82"/>
    </row>
    <row r="126" spans="4:71" x14ac:dyDescent="0.25">
      <c r="D126" s="82"/>
      <c r="E126" s="82"/>
      <c r="F126" s="82"/>
      <c r="G126" s="82"/>
      <c r="H126" s="82"/>
      <c r="K126" s="82"/>
      <c r="L126" s="82"/>
      <c r="M126" s="82"/>
      <c r="N126" s="82"/>
      <c r="O126" s="82"/>
      <c r="P126" s="82"/>
      <c r="Q126" s="82"/>
      <c r="R126" s="82"/>
      <c r="S126" s="82"/>
      <c r="T126" s="82"/>
      <c r="U126" s="82"/>
      <c r="V126" s="82"/>
      <c r="W126" s="82"/>
      <c r="X126" s="82"/>
      <c r="Y126" s="82"/>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2"/>
      <c r="BE126" s="82"/>
      <c r="BF126" s="82"/>
      <c r="BG126" s="82"/>
      <c r="BH126" s="82"/>
      <c r="BI126" s="82"/>
      <c r="BJ126" s="82"/>
      <c r="BK126" s="82"/>
      <c r="BL126" s="82"/>
      <c r="BM126" s="82"/>
      <c r="BN126" s="82"/>
      <c r="BO126" s="82"/>
      <c r="BP126" s="82"/>
      <c r="BQ126" s="82"/>
      <c r="BR126" s="82"/>
      <c r="BS126" s="82"/>
    </row>
    <row r="127" spans="4:71" x14ac:dyDescent="0.25">
      <c r="D127" s="82"/>
      <c r="E127" s="82"/>
      <c r="F127" s="82"/>
      <c r="G127" s="82"/>
      <c r="H127" s="82"/>
      <c r="K127" s="82"/>
      <c r="L127" s="82"/>
      <c r="M127" s="82"/>
      <c r="N127" s="82"/>
      <c r="O127" s="82"/>
      <c r="P127" s="82"/>
      <c r="Q127" s="82"/>
      <c r="R127" s="82"/>
      <c r="S127" s="82"/>
      <c r="T127" s="82"/>
      <c r="U127" s="82"/>
      <c r="V127" s="82"/>
      <c r="W127" s="82"/>
      <c r="X127" s="82"/>
      <c r="Y127" s="82"/>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2"/>
      <c r="BE127" s="82"/>
      <c r="BF127" s="82"/>
      <c r="BG127" s="82"/>
      <c r="BH127" s="82"/>
      <c r="BI127" s="82"/>
      <c r="BJ127" s="82"/>
      <c r="BK127" s="82"/>
      <c r="BL127" s="82"/>
      <c r="BM127" s="82"/>
      <c r="BN127" s="82"/>
      <c r="BO127" s="82"/>
      <c r="BP127" s="82"/>
      <c r="BQ127" s="82"/>
      <c r="BR127" s="82"/>
      <c r="BS127" s="82"/>
    </row>
    <row r="128" spans="4:71" x14ac:dyDescent="0.25">
      <c r="D128" s="82"/>
      <c r="E128" s="82"/>
      <c r="F128" s="82"/>
      <c r="G128" s="82"/>
      <c r="H128" s="82"/>
      <c r="K128" s="82"/>
      <c r="L128" s="82"/>
      <c r="M128" s="82"/>
      <c r="N128" s="82"/>
      <c r="O128" s="82"/>
      <c r="P128" s="82"/>
      <c r="Q128" s="82"/>
      <c r="R128" s="82"/>
      <c r="S128" s="82"/>
      <c r="T128" s="82"/>
      <c r="U128" s="82"/>
      <c r="V128" s="82"/>
      <c r="W128" s="82"/>
      <c r="X128" s="82"/>
      <c r="Y128" s="82"/>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2"/>
      <c r="BE128" s="82"/>
      <c r="BF128" s="82"/>
      <c r="BG128" s="82"/>
      <c r="BH128" s="82"/>
      <c r="BI128" s="82"/>
      <c r="BJ128" s="82"/>
      <c r="BK128" s="82"/>
      <c r="BL128" s="82"/>
      <c r="BM128" s="82"/>
      <c r="BN128" s="82"/>
      <c r="BO128" s="82"/>
      <c r="BP128" s="82"/>
      <c r="BQ128" s="82"/>
      <c r="BR128" s="82"/>
      <c r="BS128" s="82"/>
    </row>
    <row r="129" spans="4:71" x14ac:dyDescent="0.25">
      <c r="D129" s="82"/>
      <c r="E129" s="82"/>
      <c r="F129" s="82"/>
      <c r="G129" s="82"/>
      <c r="H129" s="82"/>
      <c r="K129" s="82"/>
      <c r="L129" s="82"/>
      <c r="M129" s="82"/>
      <c r="N129" s="82"/>
      <c r="O129" s="82"/>
      <c r="P129" s="82"/>
      <c r="Q129" s="82"/>
      <c r="R129" s="82"/>
      <c r="S129" s="82"/>
      <c r="T129" s="82"/>
      <c r="U129" s="82"/>
      <c r="V129" s="82"/>
      <c r="W129" s="82"/>
      <c r="X129" s="82"/>
      <c r="Y129" s="82"/>
      <c r="Z129" s="84"/>
      <c r="AA129" s="84"/>
      <c r="AB129" s="84"/>
      <c r="AC129" s="84"/>
      <c r="AD129" s="84"/>
      <c r="AE129" s="84"/>
      <c r="AF129" s="84"/>
      <c r="AG129" s="84"/>
      <c r="AH129" s="84"/>
      <c r="AI129" s="84"/>
      <c r="AJ129" s="84"/>
      <c r="AK129" s="84"/>
      <c r="AL129" s="84"/>
      <c r="AM129" s="92" t="e">
        <f>#REF!+#REF!+#REF!</f>
        <v>#REF!</v>
      </c>
      <c r="AN129" s="84"/>
      <c r="AO129" s="84"/>
      <c r="AP129" s="84"/>
      <c r="AQ129" s="84"/>
      <c r="AR129" s="84"/>
      <c r="AS129" s="84"/>
      <c r="AT129" s="84"/>
      <c r="AU129" s="84"/>
      <c r="AV129" s="84"/>
      <c r="AW129" s="92" t="e">
        <f>#REF!+#REF!+#REF!</f>
        <v>#REF!</v>
      </c>
      <c r="AX129" s="84"/>
      <c r="AY129" s="84"/>
      <c r="AZ129" s="84"/>
      <c r="BA129" s="84"/>
      <c r="BB129" s="84"/>
      <c r="BC129" s="84"/>
      <c r="BD129" s="82"/>
      <c r="BE129" s="82"/>
      <c r="BF129" s="82"/>
      <c r="BG129" s="93" t="e">
        <f>#REF!+#REF!+#REF!</f>
        <v>#REF!</v>
      </c>
      <c r="BH129" s="82"/>
      <c r="BI129" s="82"/>
      <c r="BJ129" s="82"/>
      <c r="BK129" s="82"/>
      <c r="BL129" s="82"/>
      <c r="BM129" s="82"/>
      <c r="BN129" s="82"/>
      <c r="BO129" s="82"/>
      <c r="BP129" s="82"/>
      <c r="BQ129" s="82"/>
      <c r="BR129" s="82"/>
      <c r="BS129" s="82"/>
    </row>
    <row r="130" spans="4:71" x14ac:dyDescent="0.25">
      <c r="D130" s="82"/>
      <c r="E130" s="82"/>
      <c r="F130" s="82"/>
      <c r="G130" s="82"/>
      <c r="H130" s="82"/>
      <c r="K130" s="82"/>
      <c r="L130" s="82"/>
      <c r="M130" s="82"/>
      <c r="N130" s="82"/>
      <c r="O130" s="82"/>
      <c r="P130" s="82"/>
      <c r="Q130" s="82"/>
      <c r="R130" s="82"/>
      <c r="S130" s="82"/>
      <c r="T130" s="82"/>
      <c r="U130" s="82"/>
      <c r="V130" s="82"/>
      <c r="W130" s="82"/>
      <c r="X130" s="82"/>
      <c r="Y130" s="82"/>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2"/>
      <c r="BE130" s="82"/>
      <c r="BF130" s="82"/>
      <c r="BG130" s="82"/>
      <c r="BH130" s="82"/>
      <c r="BI130" s="82"/>
      <c r="BJ130" s="82"/>
      <c r="BK130" s="82"/>
      <c r="BL130" s="82"/>
      <c r="BM130" s="82"/>
      <c r="BN130" s="82"/>
      <c r="BO130" s="82"/>
      <c r="BP130" s="82"/>
      <c r="BQ130" s="82"/>
      <c r="BR130" s="82"/>
      <c r="BS130" s="82"/>
    </row>
    <row r="131" spans="4:71" x14ac:dyDescent="0.25">
      <c r="D131" s="82"/>
      <c r="E131" s="82"/>
      <c r="F131" s="82"/>
      <c r="G131" s="82"/>
      <c r="H131" s="82"/>
      <c r="K131" s="82"/>
      <c r="L131" s="82"/>
      <c r="M131" s="82"/>
      <c r="N131" s="82"/>
      <c r="O131" s="82"/>
      <c r="P131" s="82"/>
      <c r="Q131" s="82"/>
      <c r="R131" s="82"/>
      <c r="S131" s="82"/>
      <c r="T131" s="82"/>
      <c r="U131" s="82"/>
      <c r="V131" s="82"/>
      <c r="W131" s="82"/>
      <c r="X131" s="82"/>
      <c r="Y131" s="82"/>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2"/>
      <c r="BE131" s="82"/>
      <c r="BF131" s="82"/>
      <c r="BG131" s="82"/>
      <c r="BH131" s="82"/>
      <c r="BI131" s="82"/>
      <c r="BJ131" s="82"/>
      <c r="BK131" s="82"/>
      <c r="BL131" s="82"/>
      <c r="BM131" s="82"/>
      <c r="BN131" s="82"/>
      <c r="BO131" s="82"/>
      <c r="BP131" s="82"/>
      <c r="BQ131" s="82"/>
      <c r="BR131" s="82"/>
      <c r="BS131" s="82"/>
    </row>
    <row r="132" spans="4:71" x14ac:dyDescent="0.25">
      <c r="D132" s="82"/>
      <c r="E132" s="82"/>
      <c r="F132" s="82"/>
      <c r="G132" s="82"/>
      <c r="H132" s="82"/>
      <c r="K132" s="82"/>
      <c r="L132" s="82"/>
      <c r="M132" s="82"/>
      <c r="N132" s="82"/>
      <c r="O132" s="82"/>
      <c r="P132" s="82"/>
      <c r="Q132" s="82"/>
      <c r="R132" s="82"/>
      <c r="S132" s="82"/>
      <c r="T132" s="82"/>
      <c r="U132" s="82"/>
      <c r="V132" s="82"/>
      <c r="W132" s="82"/>
      <c r="X132" s="82"/>
      <c r="Y132" s="82"/>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2"/>
      <c r="BE132" s="82"/>
      <c r="BF132" s="82"/>
      <c r="BG132" s="82"/>
      <c r="BH132" s="82"/>
      <c r="BI132" s="82"/>
      <c r="BJ132" s="82"/>
      <c r="BK132" s="82"/>
      <c r="BL132" s="82"/>
      <c r="BM132" s="82"/>
      <c r="BN132" s="82"/>
      <c r="BO132" s="82"/>
      <c r="BP132" s="82"/>
      <c r="BQ132" s="82"/>
      <c r="BR132" s="82"/>
      <c r="BS132" s="82"/>
    </row>
    <row r="133" spans="4:71" x14ac:dyDescent="0.25">
      <c r="D133" s="82"/>
      <c r="E133" s="82"/>
      <c r="F133" s="82"/>
      <c r="G133" s="82"/>
      <c r="H133" s="82"/>
      <c r="K133" s="82"/>
      <c r="L133" s="82"/>
      <c r="M133" s="82"/>
      <c r="N133" s="82"/>
      <c r="O133" s="82"/>
      <c r="P133" s="82"/>
      <c r="Q133" s="82"/>
      <c r="R133" s="82"/>
      <c r="S133" s="82"/>
      <c r="T133" s="82"/>
      <c r="U133" s="82"/>
      <c r="V133" s="82"/>
      <c r="W133" s="82"/>
      <c r="X133" s="82"/>
      <c r="Y133" s="82"/>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2"/>
      <c r="BE133" s="82"/>
      <c r="BF133" s="82"/>
      <c r="BG133" s="82"/>
      <c r="BH133" s="82"/>
      <c r="BI133" s="82"/>
      <c r="BJ133" s="82"/>
      <c r="BK133" s="82"/>
      <c r="BL133" s="82"/>
      <c r="BM133" s="82"/>
      <c r="BN133" s="82"/>
      <c r="BO133" s="82"/>
      <c r="BP133" s="82"/>
      <c r="BQ133" s="82"/>
      <c r="BR133" s="82"/>
      <c r="BS133" s="82"/>
    </row>
    <row r="134" spans="4:71" x14ac:dyDescent="0.25">
      <c r="D134" s="82"/>
      <c r="E134" s="82"/>
      <c r="F134" s="82"/>
      <c r="G134" s="82"/>
      <c r="H134" s="82"/>
      <c r="K134" s="82"/>
      <c r="L134" s="82"/>
      <c r="M134" s="82"/>
      <c r="N134" s="82"/>
      <c r="O134" s="82"/>
      <c r="P134" s="82"/>
      <c r="Q134" s="82"/>
      <c r="R134" s="82"/>
      <c r="S134" s="82"/>
      <c r="T134" s="82"/>
      <c r="U134" s="82"/>
      <c r="V134" s="82"/>
      <c r="W134" s="82"/>
      <c r="X134" s="82"/>
      <c r="Y134" s="82"/>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2"/>
      <c r="BE134" s="82"/>
      <c r="BF134" s="82"/>
      <c r="BG134" s="82"/>
      <c r="BH134" s="82"/>
      <c r="BI134" s="82"/>
      <c r="BJ134" s="82"/>
      <c r="BK134" s="82"/>
      <c r="BL134" s="82"/>
      <c r="BM134" s="82"/>
      <c r="BN134" s="82"/>
      <c r="BO134" s="82"/>
      <c r="BP134" s="82"/>
      <c r="BQ134" s="82"/>
      <c r="BR134" s="82"/>
      <c r="BS134" s="82"/>
    </row>
    <row r="135" spans="4:71" x14ac:dyDescent="0.25">
      <c r="D135" s="82"/>
      <c r="E135" s="82"/>
      <c r="F135" s="82"/>
      <c r="G135" s="82"/>
      <c r="H135" s="82"/>
      <c r="K135" s="82"/>
      <c r="L135" s="82"/>
      <c r="M135" s="82"/>
      <c r="N135" s="82"/>
      <c r="O135" s="82"/>
      <c r="P135" s="82"/>
      <c r="Q135" s="82"/>
      <c r="R135" s="82"/>
      <c r="S135" s="82"/>
      <c r="T135" s="82"/>
      <c r="U135" s="82"/>
      <c r="V135" s="82"/>
      <c r="W135" s="82"/>
      <c r="X135" s="82"/>
      <c r="Y135" s="82"/>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2"/>
      <c r="BE135" s="82"/>
      <c r="BF135" s="82"/>
      <c r="BG135" s="82"/>
      <c r="BH135" s="82"/>
      <c r="BI135" s="82"/>
      <c r="BJ135" s="82"/>
      <c r="BK135" s="82"/>
      <c r="BL135" s="82"/>
      <c r="BM135" s="82"/>
      <c r="BN135" s="82"/>
      <c r="BO135" s="82"/>
      <c r="BP135" s="82"/>
      <c r="BQ135" s="82"/>
      <c r="BR135" s="82"/>
      <c r="BS135" s="82"/>
    </row>
    <row r="136" spans="4:71" x14ac:dyDescent="0.25">
      <c r="D136" s="82"/>
      <c r="E136" s="82"/>
      <c r="F136" s="82"/>
      <c r="G136" s="82"/>
      <c r="H136" s="82"/>
      <c r="K136" s="82"/>
      <c r="L136" s="82"/>
      <c r="M136" s="82"/>
      <c r="N136" s="82"/>
      <c r="O136" s="82"/>
      <c r="P136" s="82"/>
      <c r="Q136" s="82"/>
      <c r="R136" s="82"/>
      <c r="S136" s="82"/>
      <c r="T136" s="82"/>
      <c r="U136" s="82"/>
      <c r="V136" s="82"/>
      <c r="W136" s="82"/>
      <c r="X136" s="82"/>
      <c r="Y136" s="82"/>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2"/>
      <c r="BE136" s="82"/>
      <c r="BF136" s="82"/>
      <c r="BG136" s="82"/>
      <c r="BH136" s="82"/>
      <c r="BI136" s="82"/>
      <c r="BJ136" s="82"/>
      <c r="BK136" s="82"/>
      <c r="BL136" s="82"/>
      <c r="BM136" s="82"/>
      <c r="BN136" s="82"/>
      <c r="BO136" s="82"/>
      <c r="BP136" s="82"/>
      <c r="BQ136" s="82"/>
      <c r="BR136" s="82"/>
      <c r="BS136" s="82"/>
    </row>
    <row r="137" spans="4:71" x14ac:dyDescent="0.25">
      <c r="D137" s="82"/>
      <c r="E137" s="82"/>
      <c r="F137" s="82"/>
      <c r="G137" s="82"/>
      <c r="H137" s="82"/>
      <c r="K137" s="82"/>
      <c r="L137" s="82"/>
      <c r="M137" s="82"/>
      <c r="N137" s="82"/>
      <c r="O137" s="82"/>
      <c r="P137" s="82"/>
      <c r="Q137" s="82"/>
      <c r="R137" s="82"/>
      <c r="S137" s="82"/>
      <c r="T137" s="82"/>
      <c r="U137" s="82"/>
      <c r="V137" s="82"/>
      <c r="W137" s="82"/>
      <c r="X137" s="82"/>
      <c r="Y137" s="82"/>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4"/>
      <c r="BB137" s="84"/>
      <c r="BC137" s="84"/>
      <c r="BD137" s="82"/>
      <c r="BE137" s="82"/>
      <c r="BF137" s="82"/>
      <c r="BG137" s="82"/>
      <c r="BH137" s="82"/>
      <c r="BI137" s="82"/>
      <c r="BJ137" s="82"/>
      <c r="BK137" s="82"/>
      <c r="BL137" s="82"/>
      <c r="BM137" s="82"/>
      <c r="BN137" s="82"/>
      <c r="BO137" s="82"/>
      <c r="BP137" s="82"/>
      <c r="BQ137" s="82"/>
      <c r="BR137" s="82"/>
      <c r="BS137" s="82"/>
    </row>
    <row r="138" spans="4:71" x14ac:dyDescent="0.25">
      <c r="D138" s="82"/>
      <c r="E138" s="82"/>
      <c r="F138" s="82"/>
      <c r="G138" s="82"/>
      <c r="H138" s="82"/>
      <c r="K138" s="82"/>
      <c r="L138" s="82"/>
      <c r="M138" s="82"/>
      <c r="N138" s="82"/>
      <c r="O138" s="82"/>
      <c r="P138" s="82"/>
      <c r="Q138" s="82"/>
      <c r="R138" s="82"/>
      <c r="S138" s="82"/>
      <c r="T138" s="82"/>
      <c r="U138" s="82"/>
      <c r="V138" s="82"/>
      <c r="W138" s="82"/>
      <c r="X138" s="82"/>
      <c r="Y138" s="82"/>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4"/>
      <c r="BB138" s="84"/>
      <c r="BC138" s="84"/>
      <c r="BD138" s="82"/>
      <c r="BE138" s="82"/>
      <c r="BF138" s="82"/>
      <c r="BG138" s="82"/>
      <c r="BH138" s="82"/>
      <c r="BI138" s="82"/>
      <c r="BJ138" s="82"/>
      <c r="BK138" s="82"/>
      <c r="BL138" s="82"/>
      <c r="BM138" s="82"/>
      <c r="BN138" s="82"/>
      <c r="BO138" s="82"/>
      <c r="BP138" s="82"/>
      <c r="BQ138" s="82"/>
      <c r="BR138" s="82"/>
      <c r="BS138" s="82"/>
    </row>
    <row r="139" spans="4:71" x14ac:dyDescent="0.25">
      <c r="D139" s="82"/>
      <c r="E139" s="82"/>
      <c r="F139" s="82"/>
      <c r="G139" s="82"/>
      <c r="H139" s="82"/>
      <c r="K139" s="82"/>
      <c r="L139" s="82"/>
      <c r="M139" s="82"/>
      <c r="N139" s="82"/>
      <c r="O139" s="82"/>
      <c r="P139" s="82"/>
      <c r="Q139" s="82"/>
      <c r="R139" s="82"/>
      <c r="S139" s="82"/>
      <c r="T139" s="82"/>
      <c r="U139" s="82"/>
      <c r="V139" s="82"/>
      <c r="W139" s="82"/>
      <c r="X139" s="82"/>
      <c r="Y139" s="82"/>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84"/>
      <c r="BB139" s="84"/>
      <c r="BC139" s="84"/>
      <c r="BD139" s="82"/>
      <c r="BE139" s="82"/>
      <c r="BF139" s="82"/>
      <c r="BG139" s="82"/>
      <c r="BH139" s="82"/>
      <c r="BI139" s="82"/>
      <c r="BJ139" s="82"/>
      <c r="BK139" s="82"/>
      <c r="BL139" s="82"/>
      <c r="BM139" s="82"/>
      <c r="BN139" s="82"/>
      <c r="BO139" s="82"/>
      <c r="BP139" s="82"/>
      <c r="BQ139" s="82"/>
      <c r="BR139" s="82"/>
      <c r="BS139" s="82"/>
    </row>
    <row r="140" spans="4:71" x14ac:dyDescent="0.25">
      <c r="D140" s="82"/>
      <c r="E140" s="82"/>
      <c r="F140" s="82"/>
      <c r="G140" s="82"/>
      <c r="H140" s="82"/>
      <c r="K140" s="82"/>
      <c r="L140" s="82"/>
      <c r="M140" s="82"/>
      <c r="N140" s="82"/>
      <c r="O140" s="82"/>
      <c r="P140" s="82"/>
      <c r="Q140" s="82"/>
      <c r="R140" s="82"/>
      <c r="S140" s="82"/>
      <c r="T140" s="82"/>
      <c r="U140" s="82"/>
      <c r="V140" s="82"/>
      <c r="W140" s="82"/>
      <c r="X140" s="82"/>
      <c r="Y140" s="82"/>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c r="BD140" s="82"/>
      <c r="BE140" s="82"/>
      <c r="BF140" s="82"/>
      <c r="BG140" s="82"/>
      <c r="BH140" s="82"/>
      <c r="BI140" s="82"/>
      <c r="BJ140" s="82"/>
      <c r="BK140" s="82"/>
      <c r="BL140" s="82"/>
      <c r="BM140" s="82"/>
      <c r="BN140" s="82"/>
      <c r="BO140" s="82"/>
      <c r="BP140" s="82"/>
      <c r="BQ140" s="82"/>
      <c r="BR140" s="82"/>
      <c r="BS140" s="82"/>
    </row>
    <row r="141" spans="4:71" x14ac:dyDescent="0.25">
      <c r="Z141" s="94"/>
      <c r="AD141" s="94"/>
    </row>
    <row r="142" spans="4:71" x14ac:dyDescent="0.25">
      <c r="Z142" s="94"/>
      <c r="AD142" s="94"/>
    </row>
    <row r="143" spans="4:71" x14ac:dyDescent="0.25">
      <c r="Z143" s="94"/>
      <c r="AD143" s="94"/>
    </row>
    <row r="144" spans="4:71" x14ac:dyDescent="0.25">
      <c r="Z144" s="94"/>
      <c r="AD144" s="94"/>
    </row>
    <row r="145" spans="2:108" x14ac:dyDescent="0.25">
      <c r="Z145" s="94"/>
      <c r="AD145" s="94"/>
    </row>
    <row r="146" spans="2:108" x14ac:dyDescent="0.25">
      <c r="Z146" s="94"/>
      <c r="AD146" s="94"/>
    </row>
    <row r="147" spans="2:108" x14ac:dyDescent="0.25">
      <c r="Z147" s="94"/>
      <c r="AD147" s="94"/>
    </row>
    <row r="148" spans="2:108" x14ac:dyDescent="0.25">
      <c r="Z148" s="94"/>
      <c r="AD148" s="94"/>
    </row>
    <row r="149" spans="2:108" x14ac:dyDescent="0.25">
      <c r="Z149" s="94"/>
      <c r="AD149" s="94"/>
    </row>
    <row r="150" spans="2:108" x14ac:dyDescent="0.25">
      <c r="Z150" s="94"/>
      <c r="AD150" s="94"/>
    </row>
    <row r="151" spans="2:108" x14ac:dyDescent="0.25">
      <c r="Z151" s="94"/>
      <c r="AD151" s="94"/>
    </row>
    <row r="152" spans="2:108" x14ac:dyDescent="0.25">
      <c r="Z152" s="94"/>
      <c r="AD152" s="94"/>
    </row>
    <row r="153" spans="2:108" x14ac:dyDescent="0.25">
      <c r="Z153" s="94"/>
      <c r="AD153" s="94"/>
    </row>
    <row r="154" spans="2:108" x14ac:dyDescent="0.25">
      <c r="Z154" s="94"/>
      <c r="AD154" s="94"/>
    </row>
    <row r="155" spans="2:108" x14ac:dyDescent="0.25">
      <c r="Z155" s="94"/>
      <c r="AD155" s="94"/>
    </row>
    <row r="156" spans="2:108" s="97" customFormat="1" x14ac:dyDescent="0.25">
      <c r="B156" s="95"/>
      <c r="C156" s="96"/>
      <c r="I156" s="98"/>
      <c r="J156" s="98"/>
      <c r="BT156" s="99"/>
      <c r="BU156" s="99"/>
      <c r="BV156" s="99"/>
      <c r="BW156" s="99"/>
      <c r="BX156" s="99"/>
      <c r="BY156" s="99"/>
      <c r="BZ156" s="99"/>
      <c r="CA156" s="99"/>
      <c r="CB156" s="99"/>
      <c r="CC156" s="99"/>
      <c r="CD156" s="99"/>
      <c r="CE156" s="99"/>
      <c r="CF156" s="99"/>
      <c r="CG156" s="99"/>
      <c r="CH156" s="99"/>
      <c r="CI156" s="99"/>
      <c r="CJ156" s="99"/>
      <c r="CK156" s="99"/>
      <c r="CL156" s="99"/>
      <c r="CM156" s="99"/>
      <c r="CN156" s="99"/>
      <c r="CO156" s="99"/>
      <c r="CP156" s="99"/>
      <c r="CQ156" s="99"/>
      <c r="CR156" s="99"/>
      <c r="CS156" s="99"/>
      <c r="CT156" s="99"/>
      <c r="CU156" s="99"/>
      <c r="CV156" s="99"/>
      <c r="CW156" s="99"/>
      <c r="CX156" s="99"/>
      <c r="CY156" s="99"/>
      <c r="CZ156" s="99"/>
      <c r="DA156" s="99"/>
      <c r="DB156" s="99"/>
      <c r="DC156" s="99"/>
      <c r="DD156" s="99"/>
    </row>
    <row r="157" spans="2:108" s="94" customFormat="1" x14ac:dyDescent="0.25">
      <c r="B157" s="100"/>
      <c r="C157" s="90"/>
      <c r="I157" s="101"/>
      <c r="J157" s="101"/>
      <c r="BT157" s="30"/>
      <c r="BU157" s="30"/>
      <c r="BV157" s="30"/>
      <c r="BW157" s="30"/>
      <c r="BX157" s="30"/>
      <c r="BY157" s="30"/>
      <c r="BZ157" s="30"/>
      <c r="CA157" s="30"/>
      <c r="CB157" s="30"/>
      <c r="CC157" s="30"/>
      <c r="CD157" s="30"/>
      <c r="CE157" s="30"/>
      <c r="CF157" s="30"/>
      <c r="CG157" s="30"/>
      <c r="CH157" s="30"/>
      <c r="CI157" s="30"/>
      <c r="CJ157" s="30"/>
      <c r="CK157" s="30"/>
      <c r="CL157" s="30"/>
      <c r="CM157" s="30"/>
      <c r="CN157" s="30"/>
      <c r="CO157" s="30"/>
      <c r="CP157" s="30"/>
      <c r="CQ157" s="30"/>
      <c r="CR157" s="30"/>
      <c r="CS157" s="30"/>
      <c r="CT157" s="30"/>
      <c r="CU157" s="30"/>
      <c r="CV157" s="30"/>
      <c r="CW157" s="30"/>
      <c r="CX157" s="30"/>
      <c r="CY157" s="30"/>
      <c r="CZ157" s="30"/>
      <c r="DA157" s="30"/>
      <c r="DB157" s="30"/>
      <c r="DC157" s="30"/>
      <c r="DD157" s="30"/>
    </row>
    <row r="158" spans="2:108" s="94" customFormat="1" x14ac:dyDescent="0.25">
      <c r="B158" s="100"/>
      <c r="C158" s="90"/>
      <c r="I158" s="101"/>
      <c r="J158" s="101"/>
      <c r="BT158" s="30"/>
      <c r="BU158" s="30"/>
      <c r="BV158" s="30"/>
      <c r="BW158" s="30"/>
      <c r="BX158" s="30"/>
      <c r="BY158" s="30"/>
      <c r="BZ158" s="30"/>
      <c r="CA158" s="30"/>
      <c r="CB158" s="30"/>
      <c r="CC158" s="30"/>
      <c r="CD158" s="30"/>
      <c r="CE158" s="30"/>
      <c r="CF158" s="30"/>
      <c r="CG158" s="30"/>
      <c r="CH158" s="30"/>
      <c r="CI158" s="30"/>
      <c r="CJ158" s="30"/>
      <c r="CK158" s="30"/>
      <c r="CL158" s="30"/>
      <c r="CM158" s="30"/>
      <c r="CN158" s="30"/>
      <c r="CO158" s="30"/>
      <c r="CP158" s="30"/>
      <c r="CQ158" s="30"/>
      <c r="CR158" s="30"/>
      <c r="CS158" s="30"/>
      <c r="CT158" s="30"/>
      <c r="CU158" s="30"/>
      <c r="CV158" s="30"/>
      <c r="CW158" s="30"/>
      <c r="CX158" s="30"/>
      <c r="CY158" s="30"/>
      <c r="CZ158" s="30"/>
      <c r="DA158" s="30"/>
      <c r="DB158" s="30"/>
      <c r="DC158" s="30"/>
      <c r="DD158" s="30"/>
    </row>
    <row r="159" spans="2:108" s="94" customFormat="1" x14ac:dyDescent="0.25">
      <c r="B159" s="100"/>
      <c r="C159" s="90"/>
      <c r="I159" s="101"/>
      <c r="J159" s="101"/>
      <c r="BT159" s="30"/>
      <c r="BU159" s="30"/>
      <c r="BV159" s="30"/>
      <c r="BW159" s="30"/>
      <c r="BX159" s="30"/>
      <c r="BY159" s="30"/>
      <c r="BZ159" s="30"/>
      <c r="CA159" s="30"/>
      <c r="CB159" s="30"/>
      <c r="CC159" s="30"/>
      <c r="CD159" s="30"/>
      <c r="CE159" s="30"/>
      <c r="CF159" s="30"/>
      <c r="CG159" s="30"/>
      <c r="CH159" s="30"/>
      <c r="CI159" s="30"/>
      <c r="CJ159" s="30"/>
      <c r="CK159" s="30"/>
      <c r="CL159" s="30"/>
      <c r="CM159" s="30"/>
      <c r="CN159" s="30"/>
      <c r="CO159" s="30"/>
      <c r="CP159" s="30"/>
      <c r="CQ159" s="30"/>
      <c r="CR159" s="30"/>
      <c r="CS159" s="30"/>
      <c r="CT159" s="30"/>
      <c r="CU159" s="30"/>
      <c r="CV159" s="30"/>
      <c r="CW159" s="30"/>
      <c r="CX159" s="30"/>
      <c r="CY159" s="30"/>
      <c r="CZ159" s="30"/>
      <c r="DA159" s="30"/>
      <c r="DB159" s="30"/>
      <c r="DC159" s="30"/>
      <c r="DD159" s="30"/>
    </row>
    <row r="160" spans="2:108" s="94" customFormat="1" x14ac:dyDescent="0.25">
      <c r="B160" s="100"/>
      <c r="C160" s="90"/>
      <c r="I160" s="101"/>
      <c r="J160" s="101"/>
      <c r="BT160" s="30"/>
      <c r="BU160" s="30"/>
      <c r="BV160" s="30"/>
      <c r="BW160" s="30"/>
      <c r="BX160" s="30"/>
      <c r="BY160" s="30"/>
      <c r="BZ160" s="30"/>
      <c r="CA160" s="30"/>
      <c r="CB160" s="30"/>
      <c r="CC160" s="30"/>
      <c r="CD160" s="30"/>
      <c r="CE160" s="30"/>
      <c r="CF160" s="30"/>
      <c r="CG160" s="30"/>
      <c r="CH160" s="30"/>
      <c r="CI160" s="30"/>
      <c r="CJ160" s="30"/>
      <c r="CK160" s="30"/>
      <c r="CL160" s="30"/>
      <c r="CM160" s="30"/>
      <c r="CN160" s="30"/>
      <c r="CO160" s="30"/>
      <c r="CP160" s="30"/>
      <c r="CQ160" s="30"/>
      <c r="CR160" s="30"/>
      <c r="CS160" s="30"/>
      <c r="CT160" s="30"/>
      <c r="CU160" s="30"/>
      <c r="CV160" s="30"/>
      <c r="CW160" s="30"/>
      <c r="CX160" s="30"/>
      <c r="CY160" s="30"/>
      <c r="CZ160" s="30"/>
      <c r="DA160" s="30"/>
      <c r="DB160" s="30"/>
      <c r="DC160" s="30"/>
      <c r="DD160" s="30"/>
    </row>
    <row r="161" spans="2:108" s="94" customFormat="1" x14ac:dyDescent="0.25">
      <c r="B161" s="100"/>
      <c r="C161" s="90"/>
      <c r="I161" s="101"/>
      <c r="J161" s="101"/>
      <c r="BT161" s="30"/>
      <c r="BU161" s="30"/>
      <c r="BV161" s="30"/>
      <c r="BW161" s="30"/>
      <c r="BX161" s="30"/>
      <c r="BY161" s="30"/>
      <c r="BZ161" s="30"/>
      <c r="CA161" s="30"/>
      <c r="CB161" s="30"/>
      <c r="CC161" s="30"/>
      <c r="CD161" s="30"/>
      <c r="CE161" s="30"/>
      <c r="CF161" s="30"/>
      <c r="CG161" s="30"/>
      <c r="CH161" s="30"/>
      <c r="CI161" s="30"/>
      <c r="CJ161" s="30"/>
      <c r="CK161" s="30"/>
      <c r="CL161" s="30"/>
      <c r="CM161" s="30"/>
      <c r="CN161" s="30"/>
      <c r="CO161" s="30"/>
      <c r="CP161" s="30"/>
      <c r="CQ161" s="30"/>
      <c r="CR161" s="30"/>
      <c r="CS161" s="30"/>
      <c r="CT161" s="30"/>
      <c r="CU161" s="30"/>
      <c r="CV161" s="30"/>
      <c r="CW161" s="30"/>
      <c r="CX161" s="30"/>
      <c r="CY161" s="30"/>
      <c r="CZ161" s="30"/>
      <c r="DA161" s="30"/>
      <c r="DB161" s="30"/>
      <c r="DC161" s="30"/>
      <c r="DD161" s="30"/>
    </row>
    <row r="162" spans="2:108" s="94" customFormat="1" x14ac:dyDescent="0.25">
      <c r="B162" s="100"/>
      <c r="C162" s="90"/>
      <c r="I162" s="101"/>
      <c r="J162" s="101"/>
      <c r="BT162" s="30"/>
      <c r="BU162" s="30"/>
      <c r="BV162" s="30"/>
      <c r="BW162" s="30"/>
      <c r="BX162" s="30"/>
      <c r="BY162" s="30"/>
      <c r="BZ162" s="30"/>
      <c r="CA162" s="30"/>
      <c r="CB162" s="30"/>
      <c r="CC162" s="30"/>
      <c r="CD162" s="30"/>
      <c r="CE162" s="30"/>
      <c r="CF162" s="30"/>
      <c r="CG162" s="30"/>
      <c r="CH162" s="30"/>
      <c r="CI162" s="30"/>
      <c r="CJ162" s="30"/>
      <c r="CK162" s="30"/>
      <c r="CL162" s="30"/>
      <c r="CM162" s="30"/>
      <c r="CN162" s="30"/>
      <c r="CO162" s="30"/>
      <c r="CP162" s="30"/>
      <c r="CQ162" s="30"/>
      <c r="CR162" s="30"/>
      <c r="CS162" s="30"/>
      <c r="CT162" s="30"/>
      <c r="CU162" s="30"/>
      <c r="CV162" s="30"/>
      <c r="CW162" s="30"/>
      <c r="CX162" s="30"/>
      <c r="CY162" s="30"/>
      <c r="CZ162" s="30"/>
      <c r="DA162" s="30"/>
      <c r="DB162" s="30"/>
      <c r="DC162" s="30"/>
      <c r="DD162" s="30"/>
    </row>
    <row r="163" spans="2:108" s="94" customFormat="1" x14ac:dyDescent="0.25">
      <c r="B163" s="100"/>
      <c r="C163" s="90"/>
      <c r="I163" s="101"/>
      <c r="J163" s="101"/>
      <c r="BT163" s="30"/>
      <c r="BU163" s="30"/>
      <c r="BV163" s="30"/>
      <c r="BW163" s="30"/>
      <c r="BX163" s="30"/>
      <c r="BY163" s="30"/>
      <c r="BZ163" s="30"/>
      <c r="CA163" s="30"/>
      <c r="CB163" s="30"/>
      <c r="CC163" s="30"/>
      <c r="CD163" s="30"/>
      <c r="CE163" s="30"/>
      <c r="CF163" s="30"/>
      <c r="CG163" s="30"/>
      <c r="CH163" s="30"/>
      <c r="CI163" s="30"/>
      <c r="CJ163" s="30"/>
      <c r="CK163" s="30"/>
      <c r="CL163" s="30"/>
      <c r="CM163" s="30"/>
      <c r="CN163" s="30"/>
      <c r="CO163" s="30"/>
      <c r="CP163" s="30"/>
      <c r="CQ163" s="30"/>
      <c r="CR163" s="30"/>
      <c r="CS163" s="30"/>
      <c r="CT163" s="30"/>
      <c r="CU163" s="30"/>
      <c r="CV163" s="30"/>
      <c r="CW163" s="30"/>
      <c r="CX163" s="30"/>
      <c r="CY163" s="30"/>
      <c r="CZ163" s="30"/>
      <c r="DA163" s="30"/>
      <c r="DB163" s="30"/>
      <c r="DC163" s="30"/>
      <c r="DD163" s="30"/>
    </row>
    <row r="164" spans="2:108" s="94" customFormat="1" x14ac:dyDescent="0.25">
      <c r="B164" s="100"/>
      <c r="C164" s="90"/>
      <c r="I164" s="101"/>
      <c r="J164" s="101"/>
      <c r="BT164" s="30"/>
      <c r="BU164" s="30"/>
      <c r="BV164" s="30"/>
      <c r="BW164" s="30"/>
      <c r="BX164" s="30"/>
      <c r="BY164" s="30"/>
      <c r="BZ164" s="30"/>
      <c r="CA164" s="30"/>
      <c r="CB164" s="30"/>
      <c r="CC164" s="30"/>
      <c r="CD164" s="30"/>
      <c r="CE164" s="30"/>
      <c r="CF164" s="30"/>
      <c r="CG164" s="30"/>
      <c r="CH164" s="30"/>
      <c r="CI164" s="30"/>
      <c r="CJ164" s="30"/>
      <c r="CK164" s="30"/>
      <c r="CL164" s="30"/>
      <c r="CM164" s="30"/>
      <c r="CN164" s="30"/>
      <c r="CO164" s="30"/>
      <c r="CP164" s="30"/>
      <c r="CQ164" s="30"/>
      <c r="CR164" s="30"/>
      <c r="CS164" s="30"/>
      <c r="CT164" s="30"/>
      <c r="CU164" s="30"/>
      <c r="CV164" s="30"/>
      <c r="CW164" s="30"/>
      <c r="CX164" s="30"/>
      <c r="CY164" s="30"/>
      <c r="CZ164" s="30"/>
      <c r="DA164" s="30"/>
      <c r="DB164" s="30"/>
      <c r="DC164" s="30"/>
      <c r="DD164" s="30"/>
    </row>
    <row r="165" spans="2:108" s="94" customFormat="1" x14ac:dyDescent="0.25">
      <c r="B165" s="100"/>
      <c r="C165" s="90"/>
      <c r="I165" s="101"/>
      <c r="J165" s="101"/>
      <c r="BT165" s="30"/>
      <c r="BU165" s="30"/>
      <c r="BV165" s="30"/>
      <c r="BW165" s="30"/>
      <c r="BX165" s="30"/>
      <c r="BY165" s="30"/>
      <c r="BZ165" s="30"/>
      <c r="CA165" s="30"/>
      <c r="CB165" s="30"/>
      <c r="CC165" s="30"/>
      <c r="CD165" s="30"/>
      <c r="CE165" s="30"/>
      <c r="CF165" s="30"/>
      <c r="CG165" s="30"/>
      <c r="CH165" s="30"/>
      <c r="CI165" s="30"/>
      <c r="CJ165" s="30"/>
      <c r="CK165" s="30"/>
      <c r="CL165" s="30"/>
      <c r="CM165" s="30"/>
      <c r="CN165" s="30"/>
      <c r="CO165" s="30"/>
      <c r="CP165" s="30"/>
      <c r="CQ165" s="30"/>
      <c r="CR165" s="30"/>
      <c r="CS165" s="30"/>
      <c r="CT165" s="30"/>
      <c r="CU165" s="30"/>
      <c r="CV165" s="30"/>
      <c r="CW165" s="30"/>
      <c r="CX165" s="30"/>
      <c r="CY165" s="30"/>
      <c r="CZ165" s="30"/>
      <c r="DA165" s="30"/>
      <c r="DB165" s="30"/>
      <c r="DC165" s="30"/>
      <c r="DD165" s="30"/>
    </row>
    <row r="166" spans="2:108" s="94" customFormat="1" x14ac:dyDescent="0.25">
      <c r="B166" s="100"/>
      <c r="C166" s="90"/>
      <c r="I166" s="101"/>
      <c r="J166" s="101"/>
      <c r="BT166" s="30"/>
      <c r="BU166" s="30"/>
      <c r="BV166" s="30"/>
      <c r="BW166" s="30"/>
      <c r="BX166" s="30"/>
      <c r="BY166" s="30"/>
      <c r="BZ166" s="30"/>
      <c r="CA166" s="30"/>
      <c r="CB166" s="30"/>
      <c r="CC166" s="30"/>
      <c r="CD166" s="30"/>
      <c r="CE166" s="30"/>
      <c r="CF166" s="30"/>
      <c r="CG166" s="30"/>
      <c r="CH166" s="30"/>
      <c r="CI166" s="30"/>
      <c r="CJ166" s="30"/>
      <c r="CK166" s="30"/>
      <c r="CL166" s="30"/>
      <c r="CM166" s="30"/>
      <c r="CN166" s="30"/>
      <c r="CO166" s="30"/>
      <c r="CP166" s="30"/>
      <c r="CQ166" s="30"/>
      <c r="CR166" s="30"/>
      <c r="CS166" s="30"/>
      <c r="CT166" s="30"/>
      <c r="CU166" s="30"/>
      <c r="CV166" s="30"/>
      <c r="CW166" s="30"/>
      <c r="CX166" s="30"/>
      <c r="CY166" s="30"/>
      <c r="CZ166" s="30"/>
      <c r="DA166" s="30"/>
      <c r="DB166" s="30"/>
      <c r="DC166" s="30"/>
      <c r="DD166" s="30"/>
    </row>
    <row r="167" spans="2:108" s="94" customFormat="1" x14ac:dyDescent="0.25">
      <c r="B167" s="100"/>
      <c r="C167" s="90"/>
      <c r="I167" s="101"/>
      <c r="J167" s="101"/>
      <c r="BT167" s="30"/>
      <c r="BU167" s="30"/>
      <c r="BV167" s="30"/>
      <c r="BW167" s="30"/>
      <c r="BX167" s="30"/>
      <c r="BY167" s="30"/>
      <c r="BZ167" s="30"/>
      <c r="CA167" s="30"/>
      <c r="CB167" s="30"/>
      <c r="CC167" s="30"/>
      <c r="CD167" s="30"/>
      <c r="CE167" s="30"/>
      <c r="CF167" s="30"/>
      <c r="CG167" s="30"/>
      <c r="CH167" s="30"/>
      <c r="CI167" s="30"/>
      <c r="CJ167" s="30"/>
      <c r="CK167" s="30"/>
      <c r="CL167" s="30"/>
      <c r="CM167" s="30"/>
      <c r="CN167" s="30"/>
      <c r="CO167" s="30"/>
      <c r="CP167" s="30"/>
      <c r="CQ167" s="30"/>
      <c r="CR167" s="30"/>
      <c r="CS167" s="30"/>
      <c r="CT167" s="30"/>
      <c r="CU167" s="30"/>
      <c r="CV167" s="30"/>
      <c r="CW167" s="30"/>
      <c r="CX167" s="30"/>
      <c r="CY167" s="30"/>
      <c r="CZ167" s="30"/>
      <c r="DA167" s="30"/>
      <c r="DB167" s="30"/>
      <c r="DC167" s="30"/>
      <c r="DD167" s="30"/>
    </row>
    <row r="168" spans="2:108" s="94" customFormat="1" x14ac:dyDescent="0.25">
      <c r="B168" s="100"/>
      <c r="C168" s="90"/>
      <c r="I168" s="101"/>
      <c r="J168" s="101"/>
      <c r="BT168" s="30"/>
      <c r="BU168" s="30"/>
      <c r="BV168" s="30"/>
      <c r="BW168" s="30"/>
      <c r="BX168" s="30"/>
      <c r="BY168" s="30"/>
      <c r="BZ168" s="30"/>
      <c r="CA168" s="30"/>
      <c r="CB168" s="30"/>
      <c r="CC168" s="30"/>
      <c r="CD168" s="30"/>
      <c r="CE168" s="30"/>
      <c r="CF168" s="30"/>
      <c r="CG168" s="30"/>
      <c r="CH168" s="30"/>
      <c r="CI168" s="30"/>
      <c r="CJ168" s="30"/>
      <c r="CK168" s="30"/>
      <c r="CL168" s="30"/>
      <c r="CM168" s="30"/>
      <c r="CN168" s="30"/>
      <c r="CO168" s="30"/>
      <c r="CP168" s="30"/>
      <c r="CQ168" s="30"/>
      <c r="CR168" s="30"/>
      <c r="CS168" s="30"/>
      <c r="CT168" s="30"/>
      <c r="CU168" s="30"/>
      <c r="CV168" s="30"/>
      <c r="CW168" s="30"/>
      <c r="CX168" s="30"/>
      <c r="CY168" s="30"/>
      <c r="CZ168" s="30"/>
      <c r="DA168" s="30"/>
      <c r="DB168" s="30"/>
      <c r="DC168" s="30"/>
      <c r="DD168" s="30"/>
    </row>
    <row r="169" spans="2:108" s="94" customFormat="1" x14ac:dyDescent="0.25">
      <c r="B169" s="100"/>
      <c r="C169" s="90"/>
      <c r="I169" s="101"/>
      <c r="J169" s="101"/>
      <c r="BT169" s="30"/>
      <c r="BU169" s="30"/>
      <c r="BV169" s="30"/>
      <c r="BW169" s="30"/>
      <c r="BX169" s="30"/>
      <c r="BY169" s="30"/>
      <c r="BZ169" s="30"/>
      <c r="CA169" s="30"/>
      <c r="CB169" s="30"/>
      <c r="CC169" s="30"/>
      <c r="CD169" s="30"/>
      <c r="CE169" s="30"/>
      <c r="CF169" s="30"/>
      <c r="CG169" s="30"/>
      <c r="CH169" s="30"/>
      <c r="CI169" s="30"/>
      <c r="CJ169" s="30"/>
      <c r="CK169" s="30"/>
      <c r="CL169" s="30"/>
      <c r="CM169" s="30"/>
      <c r="CN169" s="30"/>
      <c r="CO169" s="30"/>
      <c r="CP169" s="30"/>
      <c r="CQ169" s="30"/>
      <c r="CR169" s="30"/>
      <c r="CS169" s="30"/>
      <c r="CT169" s="30"/>
      <c r="CU169" s="30"/>
      <c r="CV169" s="30"/>
      <c r="CW169" s="30"/>
      <c r="CX169" s="30"/>
      <c r="CY169" s="30"/>
      <c r="CZ169" s="30"/>
      <c r="DA169" s="30"/>
      <c r="DB169" s="30"/>
      <c r="DC169" s="30"/>
      <c r="DD169" s="30"/>
    </row>
    <row r="170" spans="2:108" s="94" customFormat="1" x14ac:dyDescent="0.25">
      <c r="B170" s="100"/>
      <c r="C170" s="90"/>
      <c r="I170" s="101"/>
      <c r="J170" s="101"/>
      <c r="BT170" s="30"/>
      <c r="BU170" s="30"/>
      <c r="BV170" s="30"/>
      <c r="BW170" s="30"/>
      <c r="BX170" s="30"/>
      <c r="BY170" s="30"/>
      <c r="BZ170" s="30"/>
      <c r="CA170" s="30"/>
      <c r="CB170" s="30"/>
      <c r="CC170" s="30"/>
      <c r="CD170" s="30"/>
      <c r="CE170" s="30"/>
      <c r="CF170" s="30"/>
      <c r="CG170" s="30"/>
      <c r="CH170" s="30"/>
      <c r="CI170" s="30"/>
      <c r="CJ170" s="30"/>
      <c r="CK170" s="30"/>
      <c r="CL170" s="30"/>
      <c r="CM170" s="30"/>
      <c r="CN170" s="30"/>
      <c r="CO170" s="30"/>
      <c r="CP170" s="30"/>
      <c r="CQ170" s="30"/>
      <c r="CR170" s="30"/>
      <c r="CS170" s="30"/>
      <c r="CT170" s="30"/>
      <c r="CU170" s="30"/>
      <c r="CV170" s="30"/>
      <c r="CW170" s="30"/>
      <c r="CX170" s="30"/>
      <c r="CY170" s="30"/>
      <c r="CZ170" s="30"/>
      <c r="DA170" s="30"/>
      <c r="DB170" s="30"/>
      <c r="DC170" s="30"/>
      <c r="DD170" s="30"/>
    </row>
    <row r="171" spans="2:108" s="94" customFormat="1" x14ac:dyDescent="0.25">
      <c r="B171" s="100"/>
      <c r="C171" s="90"/>
      <c r="I171" s="101"/>
      <c r="J171" s="101"/>
      <c r="BT171" s="30"/>
      <c r="BU171" s="30"/>
      <c r="BV171" s="30"/>
      <c r="BW171" s="30"/>
      <c r="BX171" s="30"/>
      <c r="BY171" s="30"/>
      <c r="BZ171" s="30"/>
      <c r="CA171" s="30"/>
      <c r="CB171" s="30"/>
      <c r="CC171" s="30"/>
      <c r="CD171" s="30"/>
      <c r="CE171" s="30"/>
      <c r="CF171" s="30"/>
      <c r="CG171" s="30"/>
      <c r="CH171" s="30"/>
      <c r="CI171" s="30"/>
      <c r="CJ171" s="30"/>
      <c r="CK171" s="30"/>
      <c r="CL171" s="30"/>
      <c r="CM171" s="30"/>
      <c r="CN171" s="30"/>
      <c r="CO171" s="30"/>
      <c r="CP171" s="30"/>
      <c r="CQ171" s="30"/>
      <c r="CR171" s="30"/>
      <c r="CS171" s="30"/>
      <c r="CT171" s="30"/>
      <c r="CU171" s="30"/>
      <c r="CV171" s="30"/>
      <c r="CW171" s="30"/>
      <c r="CX171" s="30"/>
      <c r="CY171" s="30"/>
      <c r="CZ171" s="30"/>
      <c r="DA171" s="30"/>
      <c r="DB171" s="30"/>
      <c r="DC171" s="30"/>
      <c r="DD171" s="30"/>
    </row>
    <row r="172" spans="2:108" s="94" customFormat="1" x14ac:dyDescent="0.25">
      <c r="B172" s="100"/>
      <c r="C172" s="90"/>
      <c r="I172" s="101"/>
      <c r="J172" s="101"/>
      <c r="BT172" s="30"/>
      <c r="BU172" s="30"/>
      <c r="BV172" s="30"/>
      <c r="BW172" s="30"/>
      <c r="BX172" s="30"/>
      <c r="BY172" s="30"/>
      <c r="BZ172" s="30"/>
      <c r="CA172" s="30"/>
      <c r="CB172" s="30"/>
      <c r="CC172" s="30"/>
      <c r="CD172" s="30"/>
      <c r="CE172" s="30"/>
      <c r="CF172" s="30"/>
      <c r="CG172" s="30"/>
      <c r="CH172" s="30"/>
      <c r="CI172" s="30"/>
      <c r="CJ172" s="30"/>
      <c r="CK172" s="30"/>
      <c r="CL172" s="30"/>
      <c r="CM172" s="30"/>
      <c r="CN172" s="30"/>
      <c r="CO172" s="30"/>
      <c r="CP172" s="30"/>
      <c r="CQ172" s="30"/>
      <c r="CR172" s="30"/>
      <c r="CS172" s="30"/>
      <c r="CT172" s="30"/>
      <c r="CU172" s="30"/>
      <c r="CV172" s="30"/>
      <c r="CW172" s="30"/>
      <c r="CX172" s="30"/>
      <c r="CY172" s="30"/>
      <c r="CZ172" s="30"/>
      <c r="DA172" s="30"/>
      <c r="DB172" s="30"/>
      <c r="DC172" s="30"/>
      <c r="DD172" s="30"/>
    </row>
    <row r="173" spans="2:108" s="94" customFormat="1" x14ac:dyDescent="0.25">
      <c r="B173" s="100"/>
      <c r="C173" s="90"/>
      <c r="I173" s="101"/>
      <c r="J173" s="101"/>
      <c r="BT173" s="30"/>
      <c r="BU173" s="30"/>
      <c r="BV173" s="30"/>
      <c r="BW173" s="30"/>
      <c r="BX173" s="30"/>
      <c r="BY173" s="30"/>
      <c r="BZ173" s="30"/>
      <c r="CA173" s="30"/>
      <c r="CB173" s="30"/>
      <c r="CC173" s="30"/>
      <c r="CD173" s="30"/>
      <c r="CE173" s="30"/>
      <c r="CF173" s="30"/>
      <c r="CG173" s="30"/>
      <c r="CH173" s="30"/>
      <c r="CI173" s="30"/>
      <c r="CJ173" s="30"/>
      <c r="CK173" s="30"/>
      <c r="CL173" s="30"/>
      <c r="CM173" s="30"/>
      <c r="CN173" s="30"/>
      <c r="CO173" s="30"/>
      <c r="CP173" s="30"/>
      <c r="CQ173" s="30"/>
      <c r="CR173" s="30"/>
      <c r="CS173" s="30"/>
      <c r="CT173" s="30"/>
      <c r="CU173" s="30"/>
      <c r="CV173" s="30"/>
      <c r="CW173" s="30"/>
      <c r="CX173" s="30"/>
      <c r="CY173" s="30"/>
      <c r="CZ173" s="30"/>
      <c r="DA173" s="30"/>
      <c r="DB173" s="30"/>
      <c r="DC173" s="30"/>
      <c r="DD173" s="30"/>
    </row>
    <row r="174" spans="2:108" s="94" customFormat="1" x14ac:dyDescent="0.25">
      <c r="B174" s="100"/>
      <c r="C174" s="90"/>
      <c r="I174" s="101"/>
      <c r="J174" s="101"/>
      <c r="BT174" s="30"/>
      <c r="BU174" s="30"/>
      <c r="BV174" s="30"/>
      <c r="BW174" s="30"/>
      <c r="BX174" s="30"/>
      <c r="BY174" s="30"/>
      <c r="BZ174" s="30"/>
      <c r="CA174" s="30"/>
      <c r="CB174" s="30"/>
      <c r="CC174" s="30"/>
      <c r="CD174" s="30"/>
      <c r="CE174" s="30"/>
      <c r="CF174" s="30"/>
      <c r="CG174" s="30"/>
      <c r="CH174" s="30"/>
      <c r="CI174" s="30"/>
      <c r="CJ174" s="30"/>
      <c r="CK174" s="30"/>
      <c r="CL174" s="30"/>
      <c r="CM174" s="30"/>
      <c r="CN174" s="30"/>
      <c r="CO174" s="30"/>
      <c r="CP174" s="30"/>
      <c r="CQ174" s="30"/>
      <c r="CR174" s="30"/>
      <c r="CS174" s="30"/>
      <c r="CT174" s="30"/>
      <c r="CU174" s="30"/>
      <c r="CV174" s="30"/>
      <c r="CW174" s="30"/>
      <c r="CX174" s="30"/>
      <c r="CY174" s="30"/>
      <c r="CZ174" s="30"/>
      <c r="DA174" s="30"/>
      <c r="DB174" s="30"/>
      <c r="DC174" s="30"/>
      <c r="DD174" s="30"/>
    </row>
    <row r="175" spans="2:108" s="94" customFormat="1" x14ac:dyDescent="0.25">
      <c r="B175" s="100"/>
      <c r="C175" s="90"/>
      <c r="I175" s="101"/>
      <c r="J175" s="101"/>
      <c r="BT175" s="30"/>
      <c r="BU175" s="30"/>
      <c r="BV175" s="30"/>
      <c r="BW175" s="30"/>
      <c r="BX175" s="30"/>
      <c r="BY175" s="30"/>
      <c r="BZ175" s="30"/>
      <c r="CA175" s="30"/>
      <c r="CB175" s="30"/>
      <c r="CC175" s="30"/>
      <c r="CD175" s="30"/>
      <c r="CE175" s="30"/>
      <c r="CF175" s="30"/>
      <c r="CG175" s="30"/>
      <c r="CH175" s="30"/>
      <c r="CI175" s="30"/>
      <c r="CJ175" s="30"/>
      <c r="CK175" s="30"/>
      <c r="CL175" s="30"/>
      <c r="CM175" s="30"/>
      <c r="CN175" s="30"/>
      <c r="CO175" s="30"/>
      <c r="CP175" s="30"/>
      <c r="CQ175" s="30"/>
      <c r="CR175" s="30"/>
      <c r="CS175" s="30"/>
      <c r="CT175" s="30"/>
      <c r="CU175" s="30"/>
      <c r="CV175" s="30"/>
      <c r="CW175" s="30"/>
      <c r="CX175" s="30"/>
      <c r="CY175" s="30"/>
      <c r="CZ175" s="30"/>
      <c r="DA175" s="30"/>
      <c r="DB175" s="30"/>
      <c r="DC175" s="30"/>
      <c r="DD175" s="30"/>
    </row>
    <row r="176" spans="2:108" s="94" customFormat="1" x14ac:dyDescent="0.25">
      <c r="B176" s="100"/>
      <c r="C176" s="90"/>
      <c r="I176" s="101"/>
      <c r="J176" s="101"/>
      <c r="BT176" s="30"/>
      <c r="BU176" s="30"/>
      <c r="BV176" s="30"/>
      <c r="BW176" s="30"/>
      <c r="BX176" s="30"/>
      <c r="BY176" s="30"/>
      <c r="BZ176" s="30"/>
      <c r="CA176" s="30"/>
      <c r="CB176" s="30"/>
      <c r="CC176" s="30"/>
      <c r="CD176" s="30"/>
      <c r="CE176" s="30"/>
      <c r="CF176" s="30"/>
      <c r="CG176" s="30"/>
      <c r="CH176" s="30"/>
      <c r="CI176" s="30"/>
      <c r="CJ176" s="30"/>
      <c r="CK176" s="30"/>
      <c r="CL176" s="30"/>
      <c r="CM176" s="30"/>
      <c r="CN176" s="30"/>
      <c r="CO176" s="30"/>
      <c r="CP176" s="30"/>
      <c r="CQ176" s="30"/>
      <c r="CR176" s="30"/>
      <c r="CS176" s="30"/>
      <c r="CT176" s="30"/>
      <c r="CU176" s="30"/>
      <c r="CV176" s="30"/>
      <c r="CW176" s="30"/>
      <c r="CX176" s="30"/>
      <c r="CY176" s="30"/>
      <c r="CZ176" s="30"/>
      <c r="DA176" s="30"/>
      <c r="DB176" s="30"/>
      <c r="DC176" s="30"/>
      <c r="DD176" s="30"/>
    </row>
    <row r="177" spans="2:108" s="94" customFormat="1" x14ac:dyDescent="0.25">
      <c r="B177" s="100"/>
      <c r="C177" s="90"/>
      <c r="I177" s="101"/>
      <c r="J177" s="101"/>
      <c r="BT177" s="30"/>
      <c r="BU177" s="30"/>
      <c r="BV177" s="30"/>
      <c r="BW177" s="30"/>
      <c r="BX177" s="30"/>
      <c r="BY177" s="30"/>
      <c r="BZ177" s="30"/>
      <c r="CA177" s="30"/>
      <c r="CB177" s="30"/>
      <c r="CC177" s="30"/>
      <c r="CD177" s="30"/>
      <c r="CE177" s="30"/>
      <c r="CF177" s="30"/>
      <c r="CG177" s="30"/>
      <c r="CH177" s="30"/>
      <c r="CI177" s="30"/>
      <c r="CJ177" s="30"/>
      <c r="CK177" s="30"/>
      <c r="CL177" s="30"/>
      <c r="CM177" s="30"/>
      <c r="CN177" s="30"/>
      <c r="CO177" s="30"/>
      <c r="CP177" s="30"/>
      <c r="CQ177" s="30"/>
      <c r="CR177" s="30"/>
      <c r="CS177" s="30"/>
      <c r="CT177" s="30"/>
      <c r="CU177" s="30"/>
      <c r="CV177" s="30"/>
      <c r="CW177" s="30"/>
      <c r="CX177" s="30"/>
      <c r="CY177" s="30"/>
      <c r="CZ177" s="30"/>
      <c r="DA177" s="30"/>
      <c r="DB177" s="30"/>
      <c r="DC177" s="30"/>
      <c r="DD177" s="30"/>
    </row>
    <row r="178" spans="2:108" s="94" customFormat="1" x14ac:dyDescent="0.25">
      <c r="B178" s="100"/>
      <c r="C178" s="90"/>
      <c r="I178" s="101"/>
      <c r="J178" s="101"/>
      <c r="BT178" s="30"/>
      <c r="BU178" s="30"/>
      <c r="BV178" s="30"/>
      <c r="BW178" s="30"/>
      <c r="BX178" s="30"/>
      <c r="BY178" s="30"/>
      <c r="BZ178" s="30"/>
      <c r="CA178" s="30"/>
      <c r="CB178" s="30"/>
      <c r="CC178" s="30"/>
      <c r="CD178" s="30"/>
      <c r="CE178" s="30"/>
      <c r="CF178" s="30"/>
      <c r="CG178" s="30"/>
      <c r="CH178" s="30"/>
      <c r="CI178" s="30"/>
      <c r="CJ178" s="30"/>
      <c r="CK178" s="30"/>
      <c r="CL178" s="30"/>
      <c r="CM178" s="30"/>
      <c r="CN178" s="30"/>
      <c r="CO178" s="30"/>
      <c r="CP178" s="30"/>
      <c r="CQ178" s="30"/>
      <c r="CR178" s="30"/>
      <c r="CS178" s="30"/>
      <c r="CT178" s="30"/>
      <c r="CU178" s="30"/>
      <c r="CV178" s="30"/>
      <c r="CW178" s="30"/>
      <c r="CX178" s="30"/>
      <c r="CY178" s="30"/>
      <c r="CZ178" s="30"/>
      <c r="DA178" s="30"/>
      <c r="DB178" s="30"/>
      <c r="DC178" s="30"/>
      <c r="DD178" s="30"/>
    </row>
    <row r="179" spans="2:108" s="94" customFormat="1" x14ac:dyDescent="0.25">
      <c r="B179" s="100"/>
      <c r="C179" s="90"/>
      <c r="I179" s="101"/>
      <c r="J179" s="101"/>
      <c r="BT179" s="30"/>
      <c r="BU179" s="30"/>
      <c r="BV179" s="30"/>
      <c r="BW179" s="30"/>
      <c r="BX179" s="30"/>
      <c r="BY179" s="30"/>
      <c r="BZ179" s="30"/>
      <c r="CA179" s="30"/>
      <c r="CB179" s="30"/>
      <c r="CC179" s="30"/>
      <c r="CD179" s="30"/>
      <c r="CE179" s="30"/>
      <c r="CF179" s="30"/>
      <c r="CG179" s="30"/>
      <c r="CH179" s="30"/>
      <c r="CI179" s="30"/>
      <c r="CJ179" s="30"/>
      <c r="CK179" s="30"/>
      <c r="CL179" s="30"/>
      <c r="CM179" s="30"/>
      <c r="CN179" s="30"/>
      <c r="CO179" s="30"/>
      <c r="CP179" s="30"/>
      <c r="CQ179" s="30"/>
      <c r="CR179" s="30"/>
      <c r="CS179" s="30"/>
      <c r="CT179" s="30"/>
      <c r="CU179" s="30"/>
      <c r="CV179" s="30"/>
      <c r="CW179" s="30"/>
      <c r="CX179" s="30"/>
      <c r="CY179" s="30"/>
      <c r="CZ179" s="30"/>
      <c r="DA179" s="30"/>
      <c r="DB179" s="30"/>
      <c r="DC179" s="30"/>
      <c r="DD179" s="30"/>
    </row>
    <row r="180" spans="2:108" s="94" customFormat="1" x14ac:dyDescent="0.25">
      <c r="B180" s="100"/>
      <c r="C180" s="90"/>
      <c r="I180" s="101"/>
      <c r="J180" s="101"/>
      <c r="BT180" s="30"/>
      <c r="BU180" s="30"/>
      <c r="BV180" s="30"/>
      <c r="BW180" s="30"/>
      <c r="BX180" s="30"/>
      <c r="BY180" s="30"/>
      <c r="BZ180" s="30"/>
      <c r="CA180" s="30"/>
      <c r="CB180" s="30"/>
      <c r="CC180" s="30"/>
      <c r="CD180" s="30"/>
      <c r="CE180" s="30"/>
      <c r="CF180" s="30"/>
      <c r="CG180" s="30"/>
      <c r="CH180" s="30"/>
      <c r="CI180" s="30"/>
      <c r="CJ180" s="30"/>
      <c r="CK180" s="30"/>
      <c r="CL180" s="30"/>
      <c r="CM180" s="30"/>
      <c r="CN180" s="30"/>
      <c r="CO180" s="30"/>
      <c r="CP180" s="30"/>
      <c r="CQ180" s="30"/>
      <c r="CR180" s="30"/>
      <c r="CS180" s="30"/>
      <c r="CT180" s="30"/>
      <c r="CU180" s="30"/>
      <c r="CV180" s="30"/>
      <c r="CW180" s="30"/>
      <c r="CX180" s="30"/>
      <c r="CY180" s="30"/>
      <c r="CZ180" s="30"/>
      <c r="DA180" s="30"/>
      <c r="DB180" s="30"/>
      <c r="DC180" s="30"/>
      <c r="DD180" s="30"/>
    </row>
    <row r="181" spans="2:108" s="94" customFormat="1" x14ac:dyDescent="0.25">
      <c r="B181" s="100"/>
      <c r="C181" s="90"/>
      <c r="I181" s="101"/>
      <c r="J181" s="101"/>
      <c r="BT181" s="30"/>
      <c r="BU181" s="30"/>
      <c r="BV181" s="30"/>
      <c r="BW181" s="30"/>
      <c r="BX181" s="30"/>
      <c r="BY181" s="30"/>
      <c r="BZ181" s="30"/>
      <c r="CA181" s="30"/>
      <c r="CB181" s="30"/>
      <c r="CC181" s="30"/>
      <c r="CD181" s="30"/>
      <c r="CE181" s="30"/>
      <c r="CF181" s="30"/>
      <c r="CG181" s="30"/>
      <c r="CH181" s="30"/>
      <c r="CI181" s="30"/>
      <c r="CJ181" s="30"/>
      <c r="CK181" s="30"/>
      <c r="CL181" s="30"/>
      <c r="CM181" s="30"/>
      <c r="CN181" s="30"/>
      <c r="CO181" s="30"/>
      <c r="CP181" s="30"/>
      <c r="CQ181" s="30"/>
      <c r="CR181" s="30"/>
      <c r="CS181" s="30"/>
      <c r="CT181" s="30"/>
      <c r="CU181" s="30"/>
      <c r="CV181" s="30"/>
      <c r="CW181" s="30"/>
      <c r="CX181" s="30"/>
      <c r="CY181" s="30"/>
      <c r="CZ181" s="30"/>
      <c r="DA181" s="30"/>
      <c r="DB181" s="30"/>
      <c r="DC181" s="30"/>
      <c r="DD181" s="30"/>
    </row>
    <row r="182" spans="2:108" s="94" customFormat="1" x14ac:dyDescent="0.25">
      <c r="B182" s="100"/>
      <c r="C182" s="90"/>
      <c r="I182" s="101"/>
      <c r="J182" s="101"/>
      <c r="BT182" s="30"/>
      <c r="BU182" s="30"/>
      <c r="BV182" s="30"/>
      <c r="BW182" s="30"/>
      <c r="BX182" s="30"/>
      <c r="BY182" s="30"/>
      <c r="BZ182" s="30"/>
      <c r="CA182" s="30"/>
      <c r="CB182" s="30"/>
      <c r="CC182" s="30"/>
      <c r="CD182" s="30"/>
      <c r="CE182" s="30"/>
      <c r="CF182" s="30"/>
      <c r="CG182" s="30"/>
      <c r="CH182" s="30"/>
      <c r="CI182" s="30"/>
      <c r="CJ182" s="30"/>
      <c r="CK182" s="30"/>
      <c r="CL182" s="30"/>
      <c r="CM182" s="30"/>
      <c r="CN182" s="30"/>
      <c r="CO182" s="30"/>
      <c r="CP182" s="30"/>
      <c r="CQ182" s="30"/>
      <c r="CR182" s="30"/>
      <c r="CS182" s="30"/>
      <c r="CT182" s="30"/>
      <c r="CU182" s="30"/>
      <c r="CV182" s="30"/>
      <c r="CW182" s="30"/>
      <c r="CX182" s="30"/>
      <c r="CY182" s="30"/>
      <c r="CZ182" s="30"/>
      <c r="DA182" s="30"/>
      <c r="DB182" s="30"/>
      <c r="DC182" s="30"/>
      <c r="DD182" s="30"/>
    </row>
    <row r="183" spans="2:108" s="94" customFormat="1" x14ac:dyDescent="0.25">
      <c r="B183" s="100"/>
      <c r="C183" s="90"/>
      <c r="I183" s="101"/>
      <c r="J183" s="101"/>
      <c r="BT183" s="30"/>
      <c r="BU183" s="30"/>
      <c r="BV183" s="30"/>
      <c r="BW183" s="30"/>
      <c r="BX183" s="30"/>
      <c r="BY183" s="30"/>
      <c r="BZ183" s="30"/>
      <c r="CA183" s="30"/>
      <c r="CB183" s="30"/>
      <c r="CC183" s="30"/>
      <c r="CD183" s="30"/>
      <c r="CE183" s="30"/>
      <c r="CF183" s="30"/>
      <c r="CG183" s="30"/>
      <c r="CH183" s="30"/>
      <c r="CI183" s="30"/>
      <c r="CJ183" s="30"/>
      <c r="CK183" s="30"/>
      <c r="CL183" s="30"/>
      <c r="CM183" s="30"/>
      <c r="CN183" s="30"/>
      <c r="CO183" s="30"/>
      <c r="CP183" s="30"/>
      <c r="CQ183" s="30"/>
      <c r="CR183" s="30"/>
      <c r="CS183" s="30"/>
      <c r="CT183" s="30"/>
      <c r="CU183" s="30"/>
      <c r="CV183" s="30"/>
      <c r="CW183" s="30"/>
      <c r="CX183" s="30"/>
      <c r="CY183" s="30"/>
      <c r="CZ183" s="30"/>
      <c r="DA183" s="30"/>
      <c r="DB183" s="30"/>
      <c r="DC183" s="30"/>
      <c r="DD183" s="30"/>
    </row>
    <row r="184" spans="2:108" s="94" customFormat="1" x14ac:dyDescent="0.25">
      <c r="B184" s="100"/>
      <c r="C184" s="90"/>
      <c r="I184" s="101"/>
      <c r="J184" s="101"/>
      <c r="BT184" s="30"/>
      <c r="BU184" s="30"/>
      <c r="BV184" s="30"/>
      <c r="BW184" s="30"/>
      <c r="BX184" s="30"/>
      <c r="BY184" s="30"/>
      <c r="BZ184" s="30"/>
      <c r="CA184" s="30"/>
      <c r="CB184" s="30"/>
      <c r="CC184" s="30"/>
      <c r="CD184" s="30"/>
      <c r="CE184" s="30"/>
      <c r="CF184" s="30"/>
      <c r="CG184" s="30"/>
      <c r="CH184" s="30"/>
      <c r="CI184" s="30"/>
      <c r="CJ184" s="30"/>
      <c r="CK184" s="30"/>
      <c r="CL184" s="30"/>
      <c r="CM184" s="30"/>
      <c r="CN184" s="30"/>
      <c r="CO184" s="30"/>
      <c r="CP184" s="30"/>
      <c r="CQ184" s="30"/>
      <c r="CR184" s="30"/>
      <c r="CS184" s="30"/>
      <c r="CT184" s="30"/>
      <c r="CU184" s="30"/>
      <c r="CV184" s="30"/>
      <c r="CW184" s="30"/>
      <c r="CX184" s="30"/>
      <c r="CY184" s="30"/>
      <c r="CZ184" s="30"/>
      <c r="DA184" s="30"/>
      <c r="DB184" s="30"/>
      <c r="DC184" s="30"/>
      <c r="DD184" s="30"/>
    </row>
    <row r="185" spans="2:108" s="94" customFormat="1" x14ac:dyDescent="0.25">
      <c r="B185" s="100"/>
      <c r="C185" s="90"/>
      <c r="I185" s="101"/>
      <c r="J185" s="101"/>
      <c r="BT185" s="30"/>
      <c r="BU185" s="30"/>
      <c r="BV185" s="30"/>
      <c r="BW185" s="30"/>
      <c r="BX185" s="30"/>
      <c r="BY185" s="30"/>
      <c r="BZ185" s="30"/>
      <c r="CA185" s="30"/>
      <c r="CB185" s="30"/>
      <c r="CC185" s="30"/>
      <c r="CD185" s="30"/>
      <c r="CE185" s="30"/>
      <c r="CF185" s="30"/>
      <c r="CG185" s="30"/>
      <c r="CH185" s="30"/>
      <c r="CI185" s="30"/>
      <c r="CJ185" s="30"/>
      <c r="CK185" s="30"/>
      <c r="CL185" s="30"/>
      <c r="CM185" s="30"/>
      <c r="CN185" s="30"/>
      <c r="CO185" s="30"/>
      <c r="CP185" s="30"/>
      <c r="CQ185" s="30"/>
      <c r="CR185" s="30"/>
      <c r="CS185" s="30"/>
      <c r="CT185" s="30"/>
      <c r="CU185" s="30"/>
      <c r="CV185" s="30"/>
      <c r="CW185" s="30"/>
      <c r="CX185" s="30"/>
      <c r="CY185" s="30"/>
      <c r="CZ185" s="30"/>
      <c r="DA185" s="30"/>
      <c r="DB185" s="30"/>
      <c r="DC185" s="30"/>
      <c r="DD185" s="30"/>
    </row>
    <row r="186" spans="2:108" s="94" customFormat="1" x14ac:dyDescent="0.25">
      <c r="B186" s="100"/>
      <c r="C186" s="90"/>
      <c r="I186" s="101"/>
      <c r="J186" s="101"/>
      <c r="BT186" s="30"/>
      <c r="BU186" s="30"/>
      <c r="BV186" s="30"/>
      <c r="BW186" s="30"/>
      <c r="BX186" s="30"/>
      <c r="BY186" s="30"/>
      <c r="BZ186" s="30"/>
      <c r="CA186" s="30"/>
      <c r="CB186" s="30"/>
      <c r="CC186" s="30"/>
      <c r="CD186" s="30"/>
      <c r="CE186" s="30"/>
      <c r="CF186" s="30"/>
      <c r="CG186" s="30"/>
      <c r="CH186" s="30"/>
      <c r="CI186" s="30"/>
      <c r="CJ186" s="30"/>
      <c r="CK186" s="30"/>
      <c r="CL186" s="30"/>
      <c r="CM186" s="30"/>
      <c r="CN186" s="30"/>
      <c r="CO186" s="30"/>
      <c r="CP186" s="30"/>
      <c r="CQ186" s="30"/>
      <c r="CR186" s="30"/>
      <c r="CS186" s="30"/>
      <c r="CT186" s="30"/>
      <c r="CU186" s="30"/>
      <c r="CV186" s="30"/>
      <c r="CW186" s="30"/>
      <c r="CX186" s="30"/>
      <c r="CY186" s="30"/>
      <c r="CZ186" s="30"/>
      <c r="DA186" s="30"/>
      <c r="DB186" s="30"/>
      <c r="DC186" s="30"/>
      <c r="DD186" s="30"/>
    </row>
    <row r="187" spans="2:108" s="94" customFormat="1" x14ac:dyDescent="0.25">
      <c r="B187" s="100"/>
      <c r="C187" s="90"/>
      <c r="I187" s="101"/>
      <c r="J187" s="101"/>
      <c r="BT187" s="30"/>
      <c r="BU187" s="30"/>
      <c r="BV187" s="30"/>
      <c r="BW187" s="30"/>
      <c r="BX187" s="30"/>
      <c r="BY187" s="30"/>
      <c r="BZ187" s="30"/>
      <c r="CA187" s="30"/>
      <c r="CB187" s="30"/>
      <c r="CC187" s="30"/>
      <c r="CD187" s="30"/>
      <c r="CE187" s="30"/>
      <c r="CF187" s="30"/>
      <c r="CG187" s="30"/>
      <c r="CH187" s="30"/>
      <c r="CI187" s="30"/>
      <c r="CJ187" s="30"/>
      <c r="CK187" s="30"/>
      <c r="CL187" s="30"/>
      <c r="CM187" s="30"/>
      <c r="CN187" s="30"/>
      <c r="CO187" s="30"/>
      <c r="CP187" s="30"/>
      <c r="CQ187" s="30"/>
      <c r="CR187" s="30"/>
      <c r="CS187" s="30"/>
      <c r="CT187" s="30"/>
      <c r="CU187" s="30"/>
      <c r="CV187" s="30"/>
      <c r="CW187" s="30"/>
      <c r="CX187" s="30"/>
      <c r="CY187" s="30"/>
      <c r="CZ187" s="30"/>
      <c r="DA187" s="30"/>
      <c r="DB187" s="30"/>
      <c r="DC187" s="30"/>
      <c r="DD187" s="30"/>
    </row>
    <row r="188" spans="2:108" s="94" customFormat="1" x14ac:dyDescent="0.25">
      <c r="B188" s="100"/>
      <c r="C188" s="90"/>
      <c r="I188" s="101"/>
      <c r="J188" s="101"/>
      <c r="BT188" s="30"/>
      <c r="BU188" s="30"/>
      <c r="BV188" s="30"/>
      <c r="BW188" s="30"/>
      <c r="BX188" s="30"/>
      <c r="BY188" s="30"/>
      <c r="BZ188" s="30"/>
      <c r="CA188" s="30"/>
      <c r="CB188" s="30"/>
      <c r="CC188" s="30"/>
      <c r="CD188" s="30"/>
      <c r="CE188" s="30"/>
      <c r="CF188" s="30"/>
      <c r="CG188" s="30"/>
      <c r="CH188" s="30"/>
      <c r="CI188" s="30"/>
      <c r="CJ188" s="30"/>
      <c r="CK188" s="30"/>
      <c r="CL188" s="30"/>
      <c r="CM188" s="30"/>
      <c r="CN188" s="30"/>
      <c r="CO188" s="30"/>
      <c r="CP188" s="30"/>
      <c r="CQ188" s="30"/>
      <c r="CR188" s="30"/>
      <c r="CS188" s="30"/>
      <c r="CT188" s="30"/>
      <c r="CU188" s="30"/>
      <c r="CV188" s="30"/>
      <c r="CW188" s="30"/>
      <c r="CX188" s="30"/>
      <c r="CY188" s="30"/>
      <c r="CZ188" s="30"/>
      <c r="DA188" s="30"/>
      <c r="DB188" s="30"/>
      <c r="DC188" s="30"/>
      <c r="DD188" s="30"/>
    </row>
    <row r="189" spans="2:108" s="94" customFormat="1" x14ac:dyDescent="0.25">
      <c r="B189" s="100"/>
      <c r="C189" s="90"/>
      <c r="I189" s="101"/>
      <c r="J189" s="101"/>
      <c r="BT189" s="30"/>
      <c r="BU189" s="30"/>
      <c r="BV189" s="30"/>
      <c r="BW189" s="30"/>
      <c r="BX189" s="30"/>
      <c r="BY189" s="30"/>
      <c r="BZ189" s="30"/>
      <c r="CA189" s="30"/>
      <c r="CB189" s="30"/>
      <c r="CC189" s="30"/>
      <c r="CD189" s="30"/>
      <c r="CE189" s="30"/>
      <c r="CF189" s="30"/>
      <c r="CG189" s="30"/>
      <c r="CH189" s="30"/>
      <c r="CI189" s="30"/>
      <c r="CJ189" s="30"/>
      <c r="CK189" s="30"/>
      <c r="CL189" s="30"/>
      <c r="CM189" s="30"/>
      <c r="CN189" s="30"/>
      <c r="CO189" s="30"/>
      <c r="CP189" s="30"/>
      <c r="CQ189" s="30"/>
      <c r="CR189" s="30"/>
      <c r="CS189" s="30"/>
      <c r="CT189" s="30"/>
      <c r="CU189" s="30"/>
      <c r="CV189" s="30"/>
      <c r="CW189" s="30"/>
      <c r="CX189" s="30"/>
      <c r="CY189" s="30"/>
      <c r="CZ189" s="30"/>
      <c r="DA189" s="30"/>
      <c r="DB189" s="30"/>
      <c r="DC189" s="30"/>
      <c r="DD189" s="30"/>
    </row>
    <row r="190" spans="2:108" s="94" customFormat="1" x14ac:dyDescent="0.25">
      <c r="B190" s="100"/>
      <c r="C190" s="90"/>
      <c r="I190" s="101"/>
      <c r="J190" s="101"/>
      <c r="BT190" s="30"/>
      <c r="BU190" s="30"/>
      <c r="BV190" s="30"/>
      <c r="BW190" s="30"/>
      <c r="BX190" s="30"/>
      <c r="BY190" s="30"/>
      <c r="BZ190" s="30"/>
      <c r="CA190" s="30"/>
      <c r="CB190" s="30"/>
      <c r="CC190" s="30"/>
      <c r="CD190" s="30"/>
      <c r="CE190" s="30"/>
      <c r="CF190" s="30"/>
      <c r="CG190" s="30"/>
      <c r="CH190" s="30"/>
      <c r="CI190" s="30"/>
      <c r="CJ190" s="30"/>
      <c r="CK190" s="30"/>
      <c r="CL190" s="30"/>
      <c r="CM190" s="30"/>
      <c r="CN190" s="30"/>
      <c r="CO190" s="30"/>
      <c r="CP190" s="30"/>
      <c r="CQ190" s="30"/>
      <c r="CR190" s="30"/>
      <c r="CS190" s="30"/>
      <c r="CT190" s="30"/>
      <c r="CU190" s="30"/>
      <c r="CV190" s="30"/>
      <c r="CW190" s="30"/>
      <c r="CX190" s="30"/>
      <c r="CY190" s="30"/>
      <c r="CZ190" s="30"/>
      <c r="DA190" s="30"/>
      <c r="DB190" s="30"/>
      <c r="DC190" s="30"/>
      <c r="DD190" s="30"/>
    </row>
    <row r="191" spans="2:108" s="94" customFormat="1" x14ac:dyDescent="0.25">
      <c r="B191" s="100"/>
      <c r="C191" s="90"/>
      <c r="I191" s="101"/>
      <c r="J191" s="101"/>
      <c r="BT191" s="30"/>
      <c r="BU191" s="30"/>
      <c r="BV191" s="30"/>
      <c r="BW191" s="30"/>
      <c r="BX191" s="30"/>
      <c r="BY191" s="30"/>
      <c r="BZ191" s="30"/>
      <c r="CA191" s="30"/>
      <c r="CB191" s="30"/>
      <c r="CC191" s="30"/>
      <c r="CD191" s="30"/>
      <c r="CE191" s="30"/>
      <c r="CF191" s="30"/>
      <c r="CG191" s="30"/>
      <c r="CH191" s="30"/>
      <c r="CI191" s="30"/>
      <c r="CJ191" s="30"/>
      <c r="CK191" s="30"/>
      <c r="CL191" s="30"/>
      <c r="CM191" s="30"/>
      <c r="CN191" s="30"/>
      <c r="CO191" s="30"/>
      <c r="CP191" s="30"/>
      <c r="CQ191" s="30"/>
      <c r="CR191" s="30"/>
      <c r="CS191" s="30"/>
      <c r="CT191" s="30"/>
      <c r="CU191" s="30"/>
      <c r="CV191" s="30"/>
      <c r="CW191" s="30"/>
      <c r="CX191" s="30"/>
      <c r="CY191" s="30"/>
      <c r="CZ191" s="30"/>
      <c r="DA191" s="30"/>
      <c r="DB191" s="30"/>
      <c r="DC191" s="30"/>
      <c r="DD191" s="30"/>
    </row>
    <row r="192" spans="2:108" s="94" customFormat="1" x14ac:dyDescent="0.25">
      <c r="B192" s="100"/>
      <c r="C192" s="90"/>
      <c r="I192" s="101"/>
      <c r="J192" s="101"/>
      <c r="BT192" s="30"/>
      <c r="BU192" s="30"/>
      <c r="BV192" s="30"/>
      <c r="BW192" s="30"/>
      <c r="BX192" s="30"/>
      <c r="BY192" s="30"/>
      <c r="BZ192" s="30"/>
      <c r="CA192" s="30"/>
      <c r="CB192" s="30"/>
      <c r="CC192" s="30"/>
      <c r="CD192" s="30"/>
      <c r="CE192" s="30"/>
      <c r="CF192" s="30"/>
      <c r="CG192" s="30"/>
      <c r="CH192" s="30"/>
      <c r="CI192" s="30"/>
      <c r="CJ192" s="30"/>
      <c r="CK192" s="30"/>
      <c r="CL192" s="30"/>
      <c r="CM192" s="30"/>
      <c r="CN192" s="30"/>
      <c r="CO192" s="30"/>
      <c r="CP192" s="30"/>
      <c r="CQ192" s="30"/>
      <c r="CR192" s="30"/>
      <c r="CS192" s="30"/>
      <c r="CT192" s="30"/>
      <c r="CU192" s="30"/>
      <c r="CV192" s="30"/>
      <c r="CW192" s="30"/>
      <c r="CX192" s="30"/>
      <c r="CY192" s="30"/>
      <c r="CZ192" s="30"/>
      <c r="DA192" s="30"/>
      <c r="DB192" s="30"/>
      <c r="DC192" s="30"/>
      <c r="DD192" s="30"/>
    </row>
    <row r="193" spans="2:108" s="94" customFormat="1" x14ac:dyDescent="0.25">
      <c r="B193" s="100"/>
      <c r="C193" s="90"/>
      <c r="I193" s="101"/>
      <c r="J193" s="101"/>
      <c r="BT193" s="30"/>
      <c r="BU193" s="30"/>
      <c r="BV193" s="30"/>
      <c r="BW193" s="30"/>
      <c r="BX193" s="30"/>
      <c r="BY193" s="30"/>
      <c r="BZ193" s="30"/>
      <c r="CA193" s="30"/>
      <c r="CB193" s="30"/>
      <c r="CC193" s="30"/>
      <c r="CD193" s="30"/>
      <c r="CE193" s="30"/>
      <c r="CF193" s="30"/>
      <c r="CG193" s="30"/>
      <c r="CH193" s="30"/>
      <c r="CI193" s="30"/>
      <c r="CJ193" s="30"/>
      <c r="CK193" s="30"/>
      <c r="CL193" s="30"/>
      <c r="CM193" s="30"/>
      <c r="CN193" s="30"/>
      <c r="CO193" s="30"/>
      <c r="CP193" s="30"/>
      <c r="CQ193" s="30"/>
      <c r="CR193" s="30"/>
      <c r="CS193" s="30"/>
      <c r="CT193" s="30"/>
      <c r="CU193" s="30"/>
      <c r="CV193" s="30"/>
      <c r="CW193" s="30"/>
      <c r="CX193" s="30"/>
      <c r="CY193" s="30"/>
      <c r="CZ193" s="30"/>
      <c r="DA193" s="30"/>
      <c r="DB193" s="30"/>
      <c r="DC193" s="30"/>
      <c r="DD193" s="30"/>
    </row>
    <row r="194" spans="2:108" s="94" customFormat="1" x14ac:dyDescent="0.25">
      <c r="B194" s="100"/>
      <c r="C194" s="90"/>
      <c r="I194" s="101"/>
      <c r="J194" s="101"/>
      <c r="BT194" s="30"/>
      <c r="BU194" s="30"/>
      <c r="BV194" s="30"/>
      <c r="BW194" s="30"/>
      <c r="BX194" s="30"/>
      <c r="BY194" s="30"/>
      <c r="BZ194" s="30"/>
      <c r="CA194" s="30"/>
      <c r="CB194" s="30"/>
      <c r="CC194" s="30"/>
      <c r="CD194" s="30"/>
      <c r="CE194" s="30"/>
      <c r="CF194" s="30"/>
      <c r="CG194" s="30"/>
      <c r="CH194" s="30"/>
      <c r="CI194" s="30"/>
      <c r="CJ194" s="30"/>
      <c r="CK194" s="30"/>
      <c r="CL194" s="30"/>
      <c r="CM194" s="30"/>
      <c r="CN194" s="30"/>
      <c r="CO194" s="30"/>
      <c r="CP194" s="30"/>
      <c r="CQ194" s="30"/>
      <c r="CR194" s="30"/>
      <c r="CS194" s="30"/>
      <c r="CT194" s="30"/>
      <c r="CU194" s="30"/>
      <c r="CV194" s="30"/>
      <c r="CW194" s="30"/>
      <c r="CX194" s="30"/>
      <c r="CY194" s="30"/>
      <c r="CZ194" s="30"/>
      <c r="DA194" s="30"/>
      <c r="DB194" s="30"/>
      <c r="DC194" s="30"/>
      <c r="DD194" s="30"/>
    </row>
    <row r="195" spans="2:108" s="94" customFormat="1" x14ac:dyDescent="0.25">
      <c r="B195" s="100"/>
      <c r="C195" s="90"/>
      <c r="I195" s="101"/>
      <c r="J195" s="101"/>
      <c r="BT195" s="30"/>
      <c r="BU195" s="30"/>
      <c r="BV195" s="30"/>
      <c r="BW195" s="30"/>
      <c r="BX195" s="30"/>
      <c r="BY195" s="30"/>
      <c r="BZ195" s="30"/>
      <c r="CA195" s="30"/>
      <c r="CB195" s="30"/>
      <c r="CC195" s="30"/>
      <c r="CD195" s="30"/>
      <c r="CE195" s="30"/>
      <c r="CF195" s="30"/>
      <c r="CG195" s="30"/>
      <c r="CH195" s="30"/>
      <c r="CI195" s="30"/>
      <c r="CJ195" s="30"/>
      <c r="CK195" s="30"/>
      <c r="CL195" s="30"/>
      <c r="CM195" s="30"/>
      <c r="CN195" s="30"/>
      <c r="CO195" s="30"/>
      <c r="CP195" s="30"/>
      <c r="CQ195" s="30"/>
      <c r="CR195" s="30"/>
      <c r="CS195" s="30"/>
      <c r="CT195" s="30"/>
      <c r="CU195" s="30"/>
      <c r="CV195" s="30"/>
      <c r="CW195" s="30"/>
      <c r="CX195" s="30"/>
      <c r="CY195" s="30"/>
      <c r="CZ195" s="30"/>
      <c r="DA195" s="30"/>
      <c r="DB195" s="30"/>
      <c r="DC195" s="30"/>
      <c r="DD195" s="30"/>
    </row>
    <row r="196" spans="2:108" s="94" customFormat="1" x14ac:dyDescent="0.25">
      <c r="B196" s="100"/>
      <c r="C196" s="90"/>
      <c r="I196" s="101"/>
      <c r="J196" s="101"/>
      <c r="BT196" s="30"/>
      <c r="BU196" s="30"/>
      <c r="BV196" s="30"/>
      <c r="BW196" s="30"/>
      <c r="BX196" s="30"/>
      <c r="BY196" s="30"/>
      <c r="BZ196" s="30"/>
      <c r="CA196" s="30"/>
      <c r="CB196" s="30"/>
      <c r="CC196" s="30"/>
      <c r="CD196" s="30"/>
      <c r="CE196" s="30"/>
      <c r="CF196" s="30"/>
      <c r="CG196" s="30"/>
      <c r="CH196" s="30"/>
      <c r="CI196" s="30"/>
      <c r="CJ196" s="30"/>
      <c r="CK196" s="30"/>
      <c r="CL196" s="30"/>
      <c r="CM196" s="30"/>
      <c r="CN196" s="30"/>
      <c r="CO196" s="30"/>
      <c r="CP196" s="30"/>
      <c r="CQ196" s="30"/>
      <c r="CR196" s="30"/>
      <c r="CS196" s="30"/>
      <c r="CT196" s="30"/>
      <c r="CU196" s="30"/>
      <c r="CV196" s="30"/>
      <c r="CW196" s="30"/>
      <c r="CX196" s="30"/>
      <c r="CY196" s="30"/>
      <c r="CZ196" s="30"/>
      <c r="DA196" s="30"/>
      <c r="DB196" s="30"/>
      <c r="DC196" s="30"/>
      <c r="DD196" s="30"/>
    </row>
    <row r="197" spans="2:108" s="94" customFormat="1" x14ac:dyDescent="0.25">
      <c r="B197" s="100"/>
      <c r="C197" s="90"/>
      <c r="I197" s="101"/>
      <c r="J197" s="101"/>
      <c r="BT197" s="30"/>
      <c r="BU197" s="30"/>
      <c r="BV197" s="30"/>
      <c r="BW197" s="30"/>
      <c r="BX197" s="30"/>
      <c r="BY197" s="30"/>
      <c r="BZ197" s="30"/>
      <c r="CA197" s="30"/>
      <c r="CB197" s="30"/>
      <c r="CC197" s="30"/>
      <c r="CD197" s="30"/>
      <c r="CE197" s="30"/>
      <c r="CF197" s="30"/>
      <c r="CG197" s="30"/>
      <c r="CH197" s="30"/>
      <c r="CI197" s="30"/>
      <c r="CJ197" s="30"/>
      <c r="CK197" s="30"/>
      <c r="CL197" s="30"/>
      <c r="CM197" s="30"/>
      <c r="CN197" s="30"/>
      <c r="CO197" s="30"/>
      <c r="CP197" s="30"/>
      <c r="CQ197" s="30"/>
      <c r="CR197" s="30"/>
      <c r="CS197" s="30"/>
      <c r="CT197" s="30"/>
      <c r="CU197" s="30"/>
      <c r="CV197" s="30"/>
      <c r="CW197" s="30"/>
      <c r="CX197" s="30"/>
      <c r="CY197" s="30"/>
      <c r="CZ197" s="30"/>
      <c r="DA197" s="30"/>
      <c r="DB197" s="30"/>
      <c r="DC197" s="30"/>
      <c r="DD197" s="30"/>
    </row>
    <row r="198" spans="2:108" s="94" customFormat="1" x14ac:dyDescent="0.25">
      <c r="B198" s="100"/>
      <c r="C198" s="90"/>
      <c r="I198" s="101"/>
      <c r="J198" s="101"/>
      <c r="BT198" s="30"/>
      <c r="BU198" s="30"/>
      <c r="BV198" s="30"/>
      <c r="BW198" s="30"/>
      <c r="BX198" s="30"/>
      <c r="BY198" s="30"/>
      <c r="BZ198" s="30"/>
      <c r="CA198" s="30"/>
      <c r="CB198" s="30"/>
      <c r="CC198" s="30"/>
      <c r="CD198" s="30"/>
      <c r="CE198" s="30"/>
      <c r="CF198" s="30"/>
      <c r="CG198" s="30"/>
      <c r="CH198" s="30"/>
      <c r="CI198" s="30"/>
      <c r="CJ198" s="30"/>
      <c r="CK198" s="30"/>
      <c r="CL198" s="30"/>
      <c r="CM198" s="30"/>
      <c r="CN198" s="30"/>
      <c r="CO198" s="30"/>
      <c r="CP198" s="30"/>
      <c r="CQ198" s="30"/>
      <c r="CR198" s="30"/>
      <c r="CS198" s="30"/>
      <c r="CT198" s="30"/>
      <c r="CU198" s="30"/>
      <c r="CV198" s="30"/>
      <c r="CW198" s="30"/>
      <c r="CX198" s="30"/>
      <c r="CY198" s="30"/>
      <c r="CZ198" s="30"/>
      <c r="DA198" s="30"/>
      <c r="DB198" s="30"/>
      <c r="DC198" s="30"/>
      <c r="DD198" s="30"/>
    </row>
    <row r="199" spans="2:108" s="94" customFormat="1" x14ac:dyDescent="0.25">
      <c r="B199" s="100"/>
      <c r="C199" s="90"/>
      <c r="I199" s="101"/>
      <c r="J199" s="101"/>
      <c r="BT199" s="30"/>
      <c r="BU199" s="30"/>
      <c r="BV199" s="30"/>
      <c r="BW199" s="30"/>
      <c r="BX199" s="30"/>
      <c r="BY199" s="30"/>
      <c r="BZ199" s="30"/>
      <c r="CA199" s="30"/>
      <c r="CB199" s="30"/>
      <c r="CC199" s="30"/>
      <c r="CD199" s="30"/>
      <c r="CE199" s="30"/>
      <c r="CF199" s="30"/>
      <c r="CG199" s="30"/>
      <c r="CH199" s="30"/>
      <c r="CI199" s="30"/>
      <c r="CJ199" s="30"/>
      <c r="CK199" s="30"/>
      <c r="CL199" s="30"/>
      <c r="CM199" s="30"/>
      <c r="CN199" s="30"/>
      <c r="CO199" s="30"/>
      <c r="CP199" s="30"/>
      <c r="CQ199" s="30"/>
      <c r="CR199" s="30"/>
      <c r="CS199" s="30"/>
      <c r="CT199" s="30"/>
      <c r="CU199" s="30"/>
      <c r="CV199" s="30"/>
      <c r="CW199" s="30"/>
      <c r="CX199" s="30"/>
      <c r="CY199" s="30"/>
      <c r="CZ199" s="30"/>
      <c r="DA199" s="30"/>
      <c r="DB199" s="30"/>
      <c r="DC199" s="30"/>
      <c r="DD199" s="30"/>
    </row>
    <row r="200" spans="2:108" s="94" customFormat="1" x14ac:dyDescent="0.25">
      <c r="B200" s="100"/>
      <c r="C200" s="90"/>
      <c r="I200" s="101"/>
      <c r="J200" s="101"/>
      <c r="BT200" s="30"/>
      <c r="BU200" s="30"/>
      <c r="BV200" s="30"/>
      <c r="BW200" s="30"/>
      <c r="BX200" s="30"/>
      <c r="BY200" s="30"/>
      <c r="BZ200" s="30"/>
      <c r="CA200" s="30"/>
      <c r="CB200" s="30"/>
      <c r="CC200" s="30"/>
      <c r="CD200" s="30"/>
      <c r="CE200" s="30"/>
      <c r="CF200" s="30"/>
      <c r="CG200" s="30"/>
      <c r="CH200" s="30"/>
      <c r="CI200" s="30"/>
      <c r="CJ200" s="30"/>
      <c r="CK200" s="30"/>
      <c r="CL200" s="30"/>
      <c r="CM200" s="30"/>
      <c r="CN200" s="30"/>
      <c r="CO200" s="30"/>
      <c r="CP200" s="30"/>
      <c r="CQ200" s="30"/>
      <c r="CR200" s="30"/>
      <c r="CS200" s="30"/>
      <c r="CT200" s="30"/>
      <c r="CU200" s="30"/>
      <c r="CV200" s="30"/>
      <c r="CW200" s="30"/>
      <c r="CX200" s="30"/>
      <c r="CY200" s="30"/>
      <c r="CZ200" s="30"/>
      <c r="DA200" s="30"/>
      <c r="DB200" s="30"/>
      <c r="DC200" s="30"/>
      <c r="DD200" s="30"/>
    </row>
    <row r="201" spans="2:108" s="94" customFormat="1" x14ac:dyDescent="0.25">
      <c r="B201" s="100"/>
      <c r="C201" s="90"/>
      <c r="I201" s="101"/>
      <c r="J201" s="101"/>
      <c r="BT201" s="30"/>
      <c r="BU201" s="30"/>
      <c r="BV201" s="30"/>
      <c r="BW201" s="30"/>
      <c r="BX201" s="30"/>
      <c r="BY201" s="30"/>
      <c r="BZ201" s="30"/>
      <c r="CA201" s="30"/>
      <c r="CB201" s="30"/>
      <c r="CC201" s="30"/>
      <c r="CD201" s="30"/>
      <c r="CE201" s="30"/>
      <c r="CF201" s="30"/>
      <c r="CG201" s="30"/>
      <c r="CH201" s="30"/>
      <c r="CI201" s="30"/>
      <c r="CJ201" s="30"/>
      <c r="CK201" s="30"/>
      <c r="CL201" s="30"/>
      <c r="CM201" s="30"/>
      <c r="CN201" s="30"/>
      <c r="CO201" s="30"/>
      <c r="CP201" s="30"/>
      <c r="CQ201" s="30"/>
      <c r="CR201" s="30"/>
      <c r="CS201" s="30"/>
      <c r="CT201" s="30"/>
      <c r="CU201" s="30"/>
      <c r="CV201" s="30"/>
      <c r="CW201" s="30"/>
      <c r="CX201" s="30"/>
      <c r="CY201" s="30"/>
      <c r="CZ201" s="30"/>
      <c r="DA201" s="30"/>
      <c r="DB201" s="30"/>
      <c r="DC201" s="30"/>
      <c r="DD201" s="30"/>
    </row>
    <row r="202" spans="2:108" s="94" customFormat="1" x14ac:dyDescent="0.25">
      <c r="B202" s="100"/>
      <c r="C202" s="90"/>
      <c r="I202" s="101"/>
      <c r="J202" s="101"/>
      <c r="BT202" s="30"/>
      <c r="BU202" s="30"/>
      <c r="BV202" s="30"/>
      <c r="BW202" s="30"/>
      <c r="BX202" s="30"/>
      <c r="BY202" s="30"/>
      <c r="BZ202" s="30"/>
      <c r="CA202" s="30"/>
      <c r="CB202" s="30"/>
      <c r="CC202" s="30"/>
      <c r="CD202" s="30"/>
      <c r="CE202" s="30"/>
      <c r="CF202" s="30"/>
      <c r="CG202" s="30"/>
      <c r="CH202" s="30"/>
      <c r="CI202" s="30"/>
      <c r="CJ202" s="30"/>
      <c r="CK202" s="30"/>
      <c r="CL202" s="30"/>
      <c r="CM202" s="30"/>
      <c r="CN202" s="30"/>
      <c r="CO202" s="30"/>
      <c r="CP202" s="30"/>
      <c r="CQ202" s="30"/>
      <c r="CR202" s="30"/>
      <c r="CS202" s="30"/>
      <c r="CT202" s="30"/>
      <c r="CU202" s="30"/>
      <c r="CV202" s="30"/>
      <c r="CW202" s="30"/>
      <c r="CX202" s="30"/>
      <c r="CY202" s="30"/>
      <c r="CZ202" s="30"/>
      <c r="DA202" s="30"/>
      <c r="DB202" s="30"/>
      <c r="DC202" s="30"/>
      <c r="DD202" s="30"/>
    </row>
    <row r="203" spans="2:108" s="94" customFormat="1" x14ac:dyDescent="0.25">
      <c r="B203" s="100"/>
      <c r="C203" s="90"/>
      <c r="I203" s="101"/>
      <c r="J203" s="101"/>
      <c r="BT203" s="30"/>
      <c r="BU203" s="30"/>
      <c r="BV203" s="30"/>
      <c r="BW203" s="30"/>
      <c r="BX203" s="30"/>
      <c r="BY203" s="30"/>
      <c r="BZ203" s="30"/>
      <c r="CA203" s="30"/>
      <c r="CB203" s="30"/>
      <c r="CC203" s="30"/>
      <c r="CD203" s="30"/>
      <c r="CE203" s="30"/>
      <c r="CF203" s="30"/>
      <c r="CG203" s="30"/>
      <c r="CH203" s="30"/>
      <c r="CI203" s="30"/>
      <c r="CJ203" s="30"/>
      <c r="CK203" s="30"/>
      <c r="CL203" s="30"/>
      <c r="CM203" s="30"/>
      <c r="CN203" s="30"/>
      <c r="CO203" s="30"/>
      <c r="CP203" s="30"/>
      <c r="CQ203" s="30"/>
      <c r="CR203" s="30"/>
      <c r="CS203" s="30"/>
      <c r="CT203" s="30"/>
      <c r="CU203" s="30"/>
      <c r="CV203" s="30"/>
      <c r="CW203" s="30"/>
      <c r="CX203" s="30"/>
      <c r="CY203" s="30"/>
      <c r="CZ203" s="30"/>
      <c r="DA203" s="30"/>
      <c r="DB203" s="30"/>
      <c r="DC203" s="30"/>
      <c r="DD203" s="30"/>
    </row>
    <row r="204" spans="2:108" s="94" customFormat="1" x14ac:dyDescent="0.25">
      <c r="B204" s="100"/>
      <c r="C204" s="90"/>
      <c r="I204" s="101"/>
      <c r="J204" s="101"/>
      <c r="BT204" s="30"/>
      <c r="BU204" s="30"/>
      <c r="BV204" s="30"/>
      <c r="BW204" s="30"/>
      <c r="BX204" s="30"/>
      <c r="BY204" s="30"/>
      <c r="BZ204" s="30"/>
      <c r="CA204" s="30"/>
      <c r="CB204" s="30"/>
      <c r="CC204" s="30"/>
      <c r="CD204" s="30"/>
      <c r="CE204" s="30"/>
      <c r="CF204" s="30"/>
      <c r="CG204" s="30"/>
      <c r="CH204" s="30"/>
      <c r="CI204" s="30"/>
      <c r="CJ204" s="30"/>
      <c r="CK204" s="30"/>
      <c r="CL204" s="30"/>
      <c r="CM204" s="30"/>
      <c r="CN204" s="30"/>
      <c r="CO204" s="30"/>
      <c r="CP204" s="30"/>
      <c r="CQ204" s="30"/>
      <c r="CR204" s="30"/>
      <c r="CS204" s="30"/>
      <c r="CT204" s="30"/>
      <c r="CU204" s="30"/>
      <c r="CV204" s="30"/>
      <c r="CW204" s="30"/>
      <c r="CX204" s="30"/>
      <c r="CY204" s="30"/>
      <c r="CZ204" s="30"/>
      <c r="DA204" s="30"/>
      <c r="DB204" s="30"/>
      <c r="DC204" s="30"/>
      <c r="DD204" s="30"/>
    </row>
    <row r="205" spans="2:108" s="94" customFormat="1" x14ac:dyDescent="0.25">
      <c r="B205" s="100"/>
      <c r="C205" s="90"/>
      <c r="I205" s="101"/>
      <c r="J205" s="101"/>
      <c r="BT205" s="30"/>
      <c r="BU205" s="30"/>
      <c r="BV205" s="30"/>
      <c r="BW205" s="30"/>
      <c r="BX205" s="30"/>
      <c r="BY205" s="30"/>
      <c r="BZ205" s="30"/>
      <c r="CA205" s="30"/>
      <c r="CB205" s="30"/>
      <c r="CC205" s="30"/>
      <c r="CD205" s="30"/>
      <c r="CE205" s="30"/>
      <c r="CF205" s="30"/>
      <c r="CG205" s="30"/>
      <c r="CH205" s="30"/>
      <c r="CI205" s="30"/>
      <c r="CJ205" s="30"/>
      <c r="CK205" s="30"/>
      <c r="CL205" s="30"/>
      <c r="CM205" s="30"/>
      <c r="CN205" s="30"/>
      <c r="CO205" s="30"/>
      <c r="CP205" s="30"/>
      <c r="CQ205" s="30"/>
      <c r="CR205" s="30"/>
      <c r="CS205" s="30"/>
      <c r="CT205" s="30"/>
      <c r="CU205" s="30"/>
      <c r="CV205" s="30"/>
      <c r="CW205" s="30"/>
      <c r="CX205" s="30"/>
      <c r="CY205" s="30"/>
      <c r="CZ205" s="30"/>
      <c r="DA205" s="30"/>
      <c r="DB205" s="30"/>
      <c r="DC205" s="30"/>
      <c r="DD205" s="30"/>
    </row>
    <row r="206" spans="2:108" s="94" customFormat="1" x14ac:dyDescent="0.25">
      <c r="B206" s="100"/>
      <c r="C206" s="90"/>
      <c r="I206" s="101"/>
      <c r="J206" s="101"/>
      <c r="BT206" s="30"/>
      <c r="BU206" s="30"/>
      <c r="BV206" s="30"/>
      <c r="BW206" s="30"/>
      <c r="BX206" s="30"/>
      <c r="BY206" s="30"/>
      <c r="BZ206" s="30"/>
      <c r="CA206" s="30"/>
      <c r="CB206" s="30"/>
      <c r="CC206" s="30"/>
      <c r="CD206" s="30"/>
      <c r="CE206" s="30"/>
      <c r="CF206" s="30"/>
      <c r="CG206" s="30"/>
      <c r="CH206" s="30"/>
      <c r="CI206" s="30"/>
      <c r="CJ206" s="30"/>
      <c r="CK206" s="30"/>
      <c r="CL206" s="30"/>
      <c r="CM206" s="30"/>
      <c r="CN206" s="30"/>
      <c r="CO206" s="30"/>
      <c r="CP206" s="30"/>
      <c r="CQ206" s="30"/>
      <c r="CR206" s="30"/>
      <c r="CS206" s="30"/>
      <c r="CT206" s="30"/>
      <c r="CU206" s="30"/>
      <c r="CV206" s="30"/>
      <c r="CW206" s="30"/>
      <c r="CX206" s="30"/>
      <c r="CY206" s="30"/>
      <c r="CZ206" s="30"/>
      <c r="DA206" s="30"/>
      <c r="DB206" s="30"/>
      <c r="DC206" s="30"/>
      <c r="DD206" s="30"/>
    </row>
    <row r="207" spans="2:108" s="94" customFormat="1" x14ac:dyDescent="0.25">
      <c r="B207" s="100"/>
      <c r="C207" s="90"/>
      <c r="I207" s="101"/>
      <c r="J207" s="101"/>
      <c r="BT207" s="30"/>
      <c r="BU207" s="30"/>
      <c r="BV207" s="30"/>
      <c r="BW207" s="30"/>
      <c r="BX207" s="30"/>
      <c r="BY207" s="30"/>
      <c r="BZ207" s="30"/>
      <c r="CA207" s="30"/>
      <c r="CB207" s="30"/>
      <c r="CC207" s="30"/>
      <c r="CD207" s="30"/>
      <c r="CE207" s="30"/>
      <c r="CF207" s="30"/>
      <c r="CG207" s="30"/>
      <c r="CH207" s="30"/>
      <c r="CI207" s="30"/>
      <c r="CJ207" s="30"/>
      <c r="CK207" s="30"/>
      <c r="CL207" s="30"/>
      <c r="CM207" s="30"/>
      <c r="CN207" s="30"/>
      <c r="CO207" s="30"/>
      <c r="CP207" s="30"/>
      <c r="CQ207" s="30"/>
      <c r="CR207" s="30"/>
      <c r="CS207" s="30"/>
      <c r="CT207" s="30"/>
      <c r="CU207" s="30"/>
      <c r="CV207" s="30"/>
      <c r="CW207" s="30"/>
      <c r="CX207" s="30"/>
      <c r="CY207" s="30"/>
      <c r="CZ207" s="30"/>
      <c r="DA207" s="30"/>
      <c r="DB207" s="30"/>
      <c r="DC207" s="30"/>
      <c r="DD207" s="30"/>
    </row>
    <row r="208" spans="2:108" s="94" customFormat="1" x14ac:dyDescent="0.25">
      <c r="B208" s="100"/>
      <c r="C208" s="90"/>
      <c r="I208" s="101"/>
      <c r="J208" s="101"/>
      <c r="BT208" s="30"/>
      <c r="BU208" s="30"/>
      <c r="BV208" s="30"/>
      <c r="BW208" s="30"/>
      <c r="BX208" s="30"/>
      <c r="BY208" s="30"/>
      <c r="BZ208" s="30"/>
      <c r="CA208" s="30"/>
      <c r="CB208" s="30"/>
      <c r="CC208" s="30"/>
      <c r="CD208" s="30"/>
      <c r="CE208" s="30"/>
      <c r="CF208" s="30"/>
      <c r="CG208" s="30"/>
      <c r="CH208" s="30"/>
      <c r="CI208" s="30"/>
      <c r="CJ208" s="30"/>
      <c r="CK208" s="30"/>
      <c r="CL208" s="30"/>
      <c r="CM208" s="30"/>
      <c r="CN208" s="30"/>
      <c r="CO208" s="30"/>
      <c r="CP208" s="30"/>
      <c r="CQ208" s="30"/>
      <c r="CR208" s="30"/>
      <c r="CS208" s="30"/>
      <c r="CT208" s="30"/>
      <c r="CU208" s="30"/>
      <c r="CV208" s="30"/>
      <c r="CW208" s="30"/>
      <c r="CX208" s="30"/>
      <c r="CY208" s="30"/>
      <c r="CZ208" s="30"/>
      <c r="DA208" s="30"/>
      <c r="DB208" s="30"/>
      <c r="DC208" s="30"/>
      <c r="DD208" s="30"/>
    </row>
    <row r="209" spans="2:108" s="94" customFormat="1" x14ac:dyDescent="0.25">
      <c r="B209" s="100"/>
      <c r="C209" s="90"/>
      <c r="I209" s="101"/>
      <c r="J209" s="101"/>
      <c r="BT209" s="30"/>
      <c r="BU209" s="30"/>
      <c r="BV209" s="30"/>
      <c r="BW209" s="30"/>
      <c r="BX209" s="30"/>
      <c r="BY209" s="30"/>
      <c r="BZ209" s="30"/>
      <c r="CA209" s="30"/>
      <c r="CB209" s="30"/>
      <c r="CC209" s="30"/>
      <c r="CD209" s="30"/>
      <c r="CE209" s="30"/>
      <c r="CF209" s="30"/>
      <c r="CG209" s="30"/>
      <c r="CH209" s="30"/>
      <c r="CI209" s="30"/>
      <c r="CJ209" s="30"/>
      <c r="CK209" s="30"/>
      <c r="CL209" s="30"/>
      <c r="CM209" s="30"/>
      <c r="CN209" s="30"/>
      <c r="CO209" s="30"/>
      <c r="CP209" s="30"/>
      <c r="CQ209" s="30"/>
      <c r="CR209" s="30"/>
      <c r="CS209" s="30"/>
      <c r="CT209" s="30"/>
      <c r="CU209" s="30"/>
      <c r="CV209" s="30"/>
      <c r="CW209" s="30"/>
      <c r="CX209" s="30"/>
      <c r="CY209" s="30"/>
      <c r="CZ209" s="30"/>
      <c r="DA209" s="30"/>
      <c r="DB209" s="30"/>
      <c r="DC209" s="30"/>
      <c r="DD209" s="30"/>
    </row>
    <row r="210" spans="2:108" s="94" customFormat="1" x14ac:dyDescent="0.25">
      <c r="B210" s="100"/>
      <c r="C210" s="90"/>
      <c r="I210" s="101"/>
      <c r="J210" s="101"/>
      <c r="BT210" s="30"/>
      <c r="BU210" s="30"/>
      <c r="BV210" s="30"/>
      <c r="BW210" s="30"/>
      <c r="BX210" s="30"/>
      <c r="BY210" s="30"/>
      <c r="BZ210" s="30"/>
      <c r="CA210" s="30"/>
      <c r="CB210" s="30"/>
      <c r="CC210" s="30"/>
      <c r="CD210" s="30"/>
      <c r="CE210" s="30"/>
      <c r="CF210" s="30"/>
      <c r="CG210" s="30"/>
      <c r="CH210" s="30"/>
      <c r="CI210" s="30"/>
      <c r="CJ210" s="30"/>
      <c r="CK210" s="30"/>
      <c r="CL210" s="30"/>
      <c r="CM210" s="30"/>
      <c r="CN210" s="30"/>
      <c r="CO210" s="30"/>
      <c r="CP210" s="30"/>
      <c r="CQ210" s="30"/>
      <c r="CR210" s="30"/>
      <c r="CS210" s="30"/>
      <c r="CT210" s="30"/>
      <c r="CU210" s="30"/>
      <c r="CV210" s="30"/>
      <c r="CW210" s="30"/>
      <c r="CX210" s="30"/>
      <c r="CY210" s="30"/>
      <c r="CZ210" s="30"/>
      <c r="DA210" s="30"/>
      <c r="DB210" s="30"/>
      <c r="DC210" s="30"/>
      <c r="DD210" s="30"/>
    </row>
    <row r="211" spans="2:108" s="94" customFormat="1" x14ac:dyDescent="0.25">
      <c r="B211" s="100"/>
      <c r="C211" s="90"/>
      <c r="I211" s="101"/>
      <c r="J211" s="101"/>
      <c r="BT211" s="30"/>
      <c r="BU211" s="30"/>
      <c r="BV211" s="30"/>
      <c r="BW211" s="30"/>
      <c r="BX211" s="30"/>
      <c r="BY211" s="30"/>
      <c r="BZ211" s="30"/>
      <c r="CA211" s="30"/>
      <c r="CB211" s="30"/>
      <c r="CC211" s="30"/>
      <c r="CD211" s="30"/>
      <c r="CE211" s="30"/>
      <c r="CF211" s="30"/>
      <c r="CG211" s="30"/>
      <c r="CH211" s="30"/>
      <c r="CI211" s="30"/>
      <c r="CJ211" s="30"/>
      <c r="CK211" s="30"/>
      <c r="CL211" s="30"/>
      <c r="CM211" s="30"/>
      <c r="CN211" s="30"/>
      <c r="CO211" s="30"/>
      <c r="CP211" s="30"/>
      <c r="CQ211" s="30"/>
      <c r="CR211" s="30"/>
      <c r="CS211" s="30"/>
      <c r="CT211" s="30"/>
      <c r="CU211" s="30"/>
      <c r="CV211" s="30"/>
      <c r="CW211" s="30"/>
      <c r="CX211" s="30"/>
      <c r="CY211" s="30"/>
      <c r="CZ211" s="30"/>
      <c r="DA211" s="30"/>
      <c r="DB211" s="30"/>
      <c r="DC211" s="30"/>
      <c r="DD211" s="30"/>
    </row>
    <row r="212" spans="2:108" s="94" customFormat="1" x14ac:dyDescent="0.25">
      <c r="B212" s="100"/>
      <c r="C212" s="90"/>
      <c r="I212" s="101"/>
      <c r="J212" s="101"/>
      <c r="BT212" s="30"/>
      <c r="BU212" s="30"/>
      <c r="BV212" s="30"/>
      <c r="BW212" s="30"/>
      <c r="BX212" s="30"/>
      <c r="BY212" s="30"/>
      <c r="BZ212" s="30"/>
      <c r="CA212" s="30"/>
      <c r="CB212" s="30"/>
      <c r="CC212" s="30"/>
      <c r="CD212" s="30"/>
      <c r="CE212" s="30"/>
      <c r="CF212" s="30"/>
      <c r="CG212" s="30"/>
      <c r="CH212" s="30"/>
      <c r="CI212" s="30"/>
      <c r="CJ212" s="30"/>
      <c r="CK212" s="30"/>
      <c r="CL212" s="30"/>
      <c r="CM212" s="30"/>
      <c r="CN212" s="30"/>
      <c r="CO212" s="30"/>
      <c r="CP212" s="30"/>
      <c r="CQ212" s="30"/>
      <c r="CR212" s="30"/>
      <c r="CS212" s="30"/>
      <c r="CT212" s="30"/>
      <c r="CU212" s="30"/>
      <c r="CV212" s="30"/>
      <c r="CW212" s="30"/>
      <c r="CX212" s="30"/>
      <c r="CY212" s="30"/>
      <c r="CZ212" s="30"/>
      <c r="DA212" s="30"/>
      <c r="DB212" s="30"/>
      <c r="DC212" s="30"/>
      <c r="DD212" s="30"/>
    </row>
    <row r="213" spans="2:108" s="94" customFormat="1" x14ac:dyDescent="0.25">
      <c r="B213" s="100"/>
      <c r="C213" s="90"/>
      <c r="I213" s="101"/>
      <c r="J213" s="101"/>
      <c r="BT213" s="30"/>
      <c r="BU213" s="30"/>
      <c r="BV213" s="30"/>
      <c r="BW213" s="30"/>
      <c r="BX213" s="30"/>
      <c r="BY213" s="30"/>
      <c r="BZ213" s="30"/>
      <c r="CA213" s="30"/>
      <c r="CB213" s="30"/>
      <c r="CC213" s="30"/>
      <c r="CD213" s="30"/>
      <c r="CE213" s="30"/>
      <c r="CF213" s="30"/>
      <c r="CG213" s="30"/>
      <c r="CH213" s="30"/>
      <c r="CI213" s="30"/>
      <c r="CJ213" s="30"/>
      <c r="CK213" s="30"/>
      <c r="CL213" s="30"/>
      <c r="CM213" s="30"/>
      <c r="CN213" s="30"/>
      <c r="CO213" s="30"/>
      <c r="CP213" s="30"/>
      <c r="CQ213" s="30"/>
      <c r="CR213" s="30"/>
      <c r="CS213" s="30"/>
      <c r="CT213" s="30"/>
      <c r="CU213" s="30"/>
      <c r="CV213" s="30"/>
      <c r="CW213" s="30"/>
      <c r="CX213" s="30"/>
      <c r="CY213" s="30"/>
      <c r="CZ213" s="30"/>
      <c r="DA213" s="30"/>
      <c r="DB213" s="30"/>
      <c r="DC213" s="30"/>
      <c r="DD213" s="30"/>
    </row>
    <row r="214" spans="2:108" s="94" customFormat="1" x14ac:dyDescent="0.25">
      <c r="B214" s="100"/>
      <c r="C214" s="90"/>
      <c r="I214" s="101"/>
      <c r="J214" s="101"/>
      <c r="BT214" s="30"/>
      <c r="BU214" s="30"/>
      <c r="BV214" s="30"/>
      <c r="BW214" s="30"/>
      <c r="BX214" s="30"/>
      <c r="BY214" s="30"/>
      <c r="BZ214" s="30"/>
      <c r="CA214" s="30"/>
      <c r="CB214" s="30"/>
      <c r="CC214" s="30"/>
      <c r="CD214" s="30"/>
      <c r="CE214" s="30"/>
      <c r="CF214" s="30"/>
      <c r="CG214" s="30"/>
      <c r="CH214" s="30"/>
      <c r="CI214" s="30"/>
      <c r="CJ214" s="30"/>
      <c r="CK214" s="30"/>
      <c r="CL214" s="30"/>
      <c r="CM214" s="30"/>
      <c r="CN214" s="30"/>
      <c r="CO214" s="30"/>
      <c r="CP214" s="30"/>
      <c r="CQ214" s="30"/>
      <c r="CR214" s="30"/>
      <c r="CS214" s="30"/>
      <c r="CT214" s="30"/>
      <c r="CU214" s="30"/>
      <c r="CV214" s="30"/>
      <c r="CW214" s="30"/>
      <c r="CX214" s="30"/>
      <c r="CY214" s="30"/>
      <c r="CZ214" s="30"/>
      <c r="DA214" s="30"/>
      <c r="DB214" s="30"/>
      <c r="DC214" s="30"/>
      <c r="DD214" s="30"/>
    </row>
    <row r="215" spans="2:108" s="94" customFormat="1" x14ac:dyDescent="0.25">
      <c r="B215" s="100"/>
      <c r="C215" s="90"/>
      <c r="I215" s="101"/>
      <c r="J215" s="101"/>
      <c r="BT215" s="30"/>
      <c r="BU215" s="30"/>
      <c r="BV215" s="30"/>
      <c r="BW215" s="30"/>
      <c r="BX215" s="30"/>
      <c r="BY215" s="30"/>
      <c r="BZ215" s="30"/>
      <c r="CA215" s="30"/>
      <c r="CB215" s="30"/>
      <c r="CC215" s="30"/>
      <c r="CD215" s="30"/>
      <c r="CE215" s="30"/>
      <c r="CF215" s="30"/>
      <c r="CG215" s="30"/>
      <c r="CH215" s="30"/>
      <c r="CI215" s="30"/>
      <c r="CJ215" s="30"/>
      <c r="CK215" s="30"/>
      <c r="CL215" s="30"/>
      <c r="CM215" s="30"/>
      <c r="CN215" s="30"/>
      <c r="CO215" s="30"/>
      <c r="CP215" s="30"/>
      <c r="CQ215" s="30"/>
      <c r="CR215" s="30"/>
      <c r="CS215" s="30"/>
      <c r="CT215" s="30"/>
      <c r="CU215" s="30"/>
      <c r="CV215" s="30"/>
      <c r="CW215" s="30"/>
      <c r="CX215" s="30"/>
      <c r="CY215" s="30"/>
      <c r="CZ215" s="30"/>
      <c r="DA215" s="30"/>
      <c r="DB215" s="30"/>
      <c r="DC215" s="30"/>
      <c r="DD215" s="30"/>
    </row>
    <row r="216" spans="2:108" s="94" customFormat="1" x14ac:dyDescent="0.25">
      <c r="B216" s="100"/>
      <c r="C216" s="90"/>
      <c r="I216" s="101"/>
      <c r="J216" s="101"/>
      <c r="BT216" s="30"/>
      <c r="BU216" s="30"/>
      <c r="BV216" s="30"/>
      <c r="BW216" s="30"/>
      <c r="BX216" s="30"/>
      <c r="BY216" s="30"/>
      <c r="BZ216" s="30"/>
      <c r="CA216" s="30"/>
      <c r="CB216" s="30"/>
      <c r="CC216" s="30"/>
      <c r="CD216" s="30"/>
      <c r="CE216" s="30"/>
      <c r="CF216" s="30"/>
      <c r="CG216" s="30"/>
      <c r="CH216" s="30"/>
      <c r="CI216" s="30"/>
      <c r="CJ216" s="30"/>
      <c r="CK216" s="30"/>
      <c r="CL216" s="30"/>
      <c r="CM216" s="30"/>
      <c r="CN216" s="30"/>
      <c r="CO216" s="30"/>
      <c r="CP216" s="30"/>
      <c r="CQ216" s="30"/>
      <c r="CR216" s="30"/>
      <c r="CS216" s="30"/>
      <c r="CT216" s="30"/>
      <c r="CU216" s="30"/>
      <c r="CV216" s="30"/>
      <c r="CW216" s="30"/>
      <c r="CX216" s="30"/>
      <c r="CY216" s="30"/>
      <c r="CZ216" s="30"/>
      <c r="DA216" s="30"/>
      <c r="DB216" s="30"/>
      <c r="DC216" s="30"/>
      <c r="DD216" s="30"/>
    </row>
    <row r="217" spans="2:108" s="94" customFormat="1" x14ac:dyDescent="0.25">
      <c r="B217" s="100"/>
      <c r="C217" s="90"/>
      <c r="I217" s="101"/>
      <c r="J217" s="101"/>
      <c r="BT217" s="30"/>
      <c r="BU217" s="30"/>
      <c r="BV217" s="30"/>
      <c r="BW217" s="30"/>
      <c r="BX217" s="30"/>
      <c r="BY217" s="30"/>
      <c r="BZ217" s="30"/>
      <c r="CA217" s="30"/>
      <c r="CB217" s="30"/>
      <c r="CC217" s="30"/>
      <c r="CD217" s="30"/>
      <c r="CE217" s="30"/>
      <c r="CF217" s="30"/>
      <c r="CG217" s="30"/>
      <c r="CH217" s="30"/>
      <c r="CI217" s="30"/>
      <c r="CJ217" s="30"/>
      <c r="CK217" s="30"/>
      <c r="CL217" s="30"/>
      <c r="CM217" s="30"/>
      <c r="CN217" s="30"/>
      <c r="CO217" s="30"/>
      <c r="CP217" s="30"/>
      <c r="CQ217" s="30"/>
      <c r="CR217" s="30"/>
      <c r="CS217" s="30"/>
      <c r="CT217" s="30"/>
      <c r="CU217" s="30"/>
      <c r="CV217" s="30"/>
      <c r="CW217" s="30"/>
      <c r="CX217" s="30"/>
      <c r="CY217" s="30"/>
      <c r="CZ217" s="30"/>
      <c r="DA217" s="30"/>
      <c r="DB217" s="30"/>
      <c r="DC217" s="30"/>
      <c r="DD217" s="30"/>
    </row>
    <row r="218" spans="2:108" s="94" customFormat="1" x14ac:dyDescent="0.25">
      <c r="B218" s="100"/>
      <c r="C218" s="90"/>
      <c r="I218" s="101"/>
      <c r="J218" s="101"/>
      <c r="BT218" s="30"/>
      <c r="BU218" s="30"/>
      <c r="BV218" s="30"/>
      <c r="BW218" s="30"/>
      <c r="BX218" s="30"/>
      <c r="BY218" s="30"/>
      <c r="BZ218" s="30"/>
      <c r="CA218" s="30"/>
      <c r="CB218" s="30"/>
      <c r="CC218" s="30"/>
      <c r="CD218" s="30"/>
      <c r="CE218" s="30"/>
      <c r="CF218" s="30"/>
      <c r="CG218" s="30"/>
      <c r="CH218" s="30"/>
      <c r="CI218" s="30"/>
      <c r="CJ218" s="30"/>
      <c r="CK218" s="30"/>
      <c r="CL218" s="30"/>
      <c r="CM218" s="30"/>
      <c r="CN218" s="30"/>
      <c r="CO218" s="30"/>
      <c r="CP218" s="30"/>
      <c r="CQ218" s="30"/>
      <c r="CR218" s="30"/>
      <c r="CS218" s="30"/>
      <c r="CT218" s="30"/>
      <c r="CU218" s="30"/>
      <c r="CV218" s="30"/>
      <c r="CW218" s="30"/>
      <c r="CX218" s="30"/>
      <c r="CY218" s="30"/>
      <c r="CZ218" s="30"/>
      <c r="DA218" s="30"/>
      <c r="DB218" s="30"/>
      <c r="DC218" s="30"/>
      <c r="DD218" s="30"/>
    </row>
    <row r="219" spans="2:108" s="94" customFormat="1" x14ac:dyDescent="0.25">
      <c r="B219" s="100"/>
      <c r="C219" s="90"/>
      <c r="I219" s="101"/>
      <c r="J219" s="101"/>
      <c r="BT219" s="30"/>
      <c r="BU219" s="30"/>
      <c r="BV219" s="30"/>
      <c r="BW219" s="30"/>
      <c r="BX219" s="30"/>
      <c r="BY219" s="30"/>
      <c r="BZ219" s="30"/>
      <c r="CA219" s="30"/>
      <c r="CB219" s="30"/>
      <c r="CC219" s="30"/>
      <c r="CD219" s="30"/>
      <c r="CE219" s="30"/>
      <c r="CF219" s="30"/>
      <c r="CG219" s="30"/>
      <c r="CH219" s="30"/>
      <c r="CI219" s="30"/>
      <c r="CJ219" s="30"/>
      <c r="CK219" s="30"/>
      <c r="CL219" s="30"/>
      <c r="CM219" s="30"/>
      <c r="CN219" s="30"/>
      <c r="CO219" s="30"/>
      <c r="CP219" s="30"/>
      <c r="CQ219" s="30"/>
      <c r="CR219" s="30"/>
      <c r="CS219" s="30"/>
      <c r="CT219" s="30"/>
      <c r="CU219" s="30"/>
      <c r="CV219" s="30"/>
      <c r="CW219" s="30"/>
      <c r="CX219" s="30"/>
      <c r="CY219" s="30"/>
      <c r="CZ219" s="30"/>
      <c r="DA219" s="30"/>
      <c r="DB219" s="30"/>
      <c r="DC219" s="30"/>
      <c r="DD219" s="30"/>
    </row>
    <row r="220" spans="2:108" s="94" customFormat="1" x14ac:dyDescent="0.25">
      <c r="B220" s="100"/>
      <c r="C220" s="90"/>
      <c r="I220" s="101"/>
      <c r="J220" s="101"/>
      <c r="BT220" s="30"/>
      <c r="BU220" s="30"/>
      <c r="BV220" s="30"/>
      <c r="BW220" s="30"/>
      <c r="BX220" s="30"/>
      <c r="BY220" s="30"/>
      <c r="BZ220" s="30"/>
      <c r="CA220" s="30"/>
      <c r="CB220" s="30"/>
      <c r="CC220" s="30"/>
      <c r="CD220" s="30"/>
      <c r="CE220" s="30"/>
      <c r="CF220" s="30"/>
      <c r="CG220" s="30"/>
      <c r="CH220" s="30"/>
      <c r="CI220" s="30"/>
      <c r="CJ220" s="30"/>
      <c r="CK220" s="30"/>
      <c r="CL220" s="30"/>
      <c r="CM220" s="30"/>
      <c r="CN220" s="30"/>
      <c r="CO220" s="30"/>
      <c r="CP220" s="30"/>
      <c r="CQ220" s="30"/>
      <c r="CR220" s="30"/>
      <c r="CS220" s="30"/>
      <c r="CT220" s="30"/>
      <c r="CU220" s="30"/>
      <c r="CV220" s="30"/>
      <c r="CW220" s="30"/>
      <c r="CX220" s="30"/>
      <c r="CY220" s="30"/>
      <c r="CZ220" s="30"/>
      <c r="DA220" s="30"/>
      <c r="DB220" s="30"/>
      <c r="DC220" s="30"/>
      <c r="DD220" s="30"/>
    </row>
    <row r="221" spans="2:108" s="94" customFormat="1" x14ac:dyDescent="0.25">
      <c r="B221" s="100"/>
      <c r="C221" s="90"/>
      <c r="I221" s="101"/>
      <c r="J221" s="101"/>
      <c r="BT221" s="30"/>
      <c r="BU221" s="30"/>
      <c r="BV221" s="30"/>
      <c r="BW221" s="30"/>
      <c r="BX221" s="30"/>
      <c r="BY221" s="30"/>
      <c r="BZ221" s="30"/>
      <c r="CA221" s="30"/>
      <c r="CB221" s="30"/>
      <c r="CC221" s="30"/>
      <c r="CD221" s="30"/>
      <c r="CE221" s="30"/>
      <c r="CF221" s="30"/>
      <c r="CG221" s="30"/>
      <c r="CH221" s="30"/>
      <c r="CI221" s="30"/>
      <c r="CJ221" s="30"/>
      <c r="CK221" s="30"/>
      <c r="CL221" s="30"/>
      <c r="CM221" s="30"/>
      <c r="CN221" s="30"/>
      <c r="CO221" s="30"/>
      <c r="CP221" s="30"/>
      <c r="CQ221" s="30"/>
      <c r="CR221" s="30"/>
      <c r="CS221" s="30"/>
      <c r="CT221" s="30"/>
      <c r="CU221" s="30"/>
      <c r="CV221" s="30"/>
      <c r="CW221" s="30"/>
      <c r="CX221" s="30"/>
      <c r="CY221" s="30"/>
      <c r="CZ221" s="30"/>
      <c r="DA221" s="30"/>
      <c r="DB221" s="30"/>
      <c r="DC221" s="30"/>
      <c r="DD221" s="30"/>
    </row>
    <row r="222" spans="2:108" s="94" customFormat="1" x14ac:dyDescent="0.25">
      <c r="B222" s="100"/>
      <c r="C222" s="90"/>
      <c r="I222" s="101"/>
      <c r="J222" s="101"/>
      <c r="BT222" s="30"/>
      <c r="BU222" s="30"/>
      <c r="BV222" s="30"/>
      <c r="BW222" s="30"/>
      <c r="BX222" s="30"/>
      <c r="BY222" s="30"/>
      <c r="BZ222" s="30"/>
      <c r="CA222" s="30"/>
      <c r="CB222" s="30"/>
      <c r="CC222" s="30"/>
      <c r="CD222" s="30"/>
      <c r="CE222" s="30"/>
      <c r="CF222" s="30"/>
      <c r="CG222" s="30"/>
      <c r="CH222" s="30"/>
      <c r="CI222" s="30"/>
      <c r="CJ222" s="30"/>
      <c r="CK222" s="30"/>
      <c r="CL222" s="30"/>
      <c r="CM222" s="30"/>
      <c r="CN222" s="30"/>
      <c r="CO222" s="30"/>
      <c r="CP222" s="30"/>
      <c r="CQ222" s="30"/>
      <c r="CR222" s="30"/>
      <c r="CS222" s="30"/>
      <c r="CT222" s="30"/>
      <c r="CU222" s="30"/>
      <c r="CV222" s="30"/>
      <c r="CW222" s="30"/>
      <c r="CX222" s="30"/>
      <c r="CY222" s="30"/>
      <c r="CZ222" s="30"/>
      <c r="DA222" s="30"/>
      <c r="DB222" s="30"/>
      <c r="DC222" s="30"/>
      <c r="DD222" s="30"/>
    </row>
    <row r="223" spans="2:108" s="94" customFormat="1" x14ac:dyDescent="0.25">
      <c r="B223" s="100"/>
      <c r="C223" s="90"/>
      <c r="I223" s="101"/>
      <c r="J223" s="101"/>
      <c r="BT223" s="30"/>
      <c r="BU223" s="30"/>
      <c r="BV223" s="30"/>
      <c r="BW223" s="30"/>
      <c r="BX223" s="30"/>
      <c r="BY223" s="30"/>
      <c r="BZ223" s="30"/>
      <c r="CA223" s="30"/>
      <c r="CB223" s="30"/>
      <c r="CC223" s="30"/>
      <c r="CD223" s="30"/>
      <c r="CE223" s="30"/>
      <c r="CF223" s="30"/>
      <c r="CG223" s="30"/>
      <c r="CH223" s="30"/>
      <c r="CI223" s="30"/>
      <c r="CJ223" s="30"/>
      <c r="CK223" s="30"/>
      <c r="CL223" s="30"/>
      <c r="CM223" s="30"/>
      <c r="CN223" s="30"/>
      <c r="CO223" s="30"/>
      <c r="CP223" s="30"/>
      <c r="CQ223" s="30"/>
      <c r="CR223" s="30"/>
      <c r="CS223" s="30"/>
      <c r="CT223" s="30"/>
      <c r="CU223" s="30"/>
      <c r="CV223" s="30"/>
      <c r="CW223" s="30"/>
      <c r="CX223" s="30"/>
      <c r="CY223" s="30"/>
      <c r="CZ223" s="30"/>
      <c r="DA223" s="30"/>
      <c r="DB223" s="30"/>
      <c r="DC223" s="30"/>
      <c r="DD223" s="30"/>
    </row>
    <row r="224" spans="2:108" s="94" customFormat="1" x14ac:dyDescent="0.25">
      <c r="B224" s="100"/>
      <c r="C224" s="90"/>
      <c r="I224" s="101"/>
      <c r="J224" s="101"/>
      <c r="BT224" s="30"/>
      <c r="BU224" s="30"/>
      <c r="BV224" s="30"/>
      <c r="BW224" s="30"/>
      <c r="BX224" s="30"/>
      <c r="BY224" s="30"/>
      <c r="BZ224" s="30"/>
      <c r="CA224" s="30"/>
      <c r="CB224" s="30"/>
      <c r="CC224" s="30"/>
      <c r="CD224" s="30"/>
      <c r="CE224" s="30"/>
      <c r="CF224" s="30"/>
      <c r="CG224" s="30"/>
      <c r="CH224" s="30"/>
      <c r="CI224" s="30"/>
      <c r="CJ224" s="30"/>
      <c r="CK224" s="30"/>
      <c r="CL224" s="30"/>
      <c r="CM224" s="30"/>
      <c r="CN224" s="30"/>
      <c r="CO224" s="30"/>
      <c r="CP224" s="30"/>
      <c r="CQ224" s="30"/>
      <c r="CR224" s="30"/>
      <c r="CS224" s="30"/>
      <c r="CT224" s="30"/>
      <c r="CU224" s="30"/>
      <c r="CV224" s="30"/>
      <c r="CW224" s="30"/>
      <c r="CX224" s="30"/>
      <c r="CY224" s="30"/>
      <c r="CZ224" s="30"/>
      <c r="DA224" s="30"/>
      <c r="DB224" s="30"/>
      <c r="DC224" s="30"/>
      <c r="DD224" s="30"/>
    </row>
    <row r="225" spans="2:108" s="94" customFormat="1" x14ac:dyDescent="0.25">
      <c r="B225" s="100"/>
      <c r="C225" s="90"/>
      <c r="I225" s="101"/>
      <c r="J225" s="101"/>
      <c r="BT225" s="30"/>
      <c r="BU225" s="30"/>
      <c r="BV225" s="30"/>
      <c r="BW225" s="30"/>
      <c r="BX225" s="30"/>
      <c r="BY225" s="30"/>
      <c r="BZ225" s="30"/>
      <c r="CA225" s="30"/>
      <c r="CB225" s="30"/>
      <c r="CC225" s="30"/>
      <c r="CD225" s="30"/>
      <c r="CE225" s="30"/>
      <c r="CF225" s="30"/>
      <c r="CG225" s="30"/>
      <c r="CH225" s="30"/>
      <c r="CI225" s="30"/>
      <c r="CJ225" s="30"/>
      <c r="CK225" s="30"/>
      <c r="CL225" s="30"/>
      <c r="CM225" s="30"/>
      <c r="CN225" s="30"/>
      <c r="CO225" s="30"/>
      <c r="CP225" s="30"/>
      <c r="CQ225" s="30"/>
      <c r="CR225" s="30"/>
      <c r="CS225" s="30"/>
      <c r="CT225" s="30"/>
      <c r="CU225" s="30"/>
      <c r="CV225" s="30"/>
      <c r="CW225" s="30"/>
      <c r="CX225" s="30"/>
      <c r="CY225" s="30"/>
      <c r="CZ225" s="30"/>
      <c r="DA225" s="30"/>
      <c r="DB225" s="30"/>
      <c r="DC225" s="30"/>
      <c r="DD225" s="30"/>
    </row>
    <row r="226" spans="2:108" s="94" customFormat="1" x14ac:dyDescent="0.25">
      <c r="B226" s="100"/>
      <c r="C226" s="90"/>
      <c r="I226" s="101"/>
      <c r="J226" s="101"/>
      <c r="BT226" s="30"/>
      <c r="BU226" s="30"/>
      <c r="BV226" s="30"/>
      <c r="BW226" s="30"/>
      <c r="BX226" s="30"/>
      <c r="BY226" s="30"/>
      <c r="BZ226" s="30"/>
      <c r="CA226" s="30"/>
      <c r="CB226" s="30"/>
      <c r="CC226" s="30"/>
      <c r="CD226" s="30"/>
      <c r="CE226" s="30"/>
      <c r="CF226" s="30"/>
      <c r="CG226" s="30"/>
      <c r="CH226" s="30"/>
      <c r="CI226" s="30"/>
      <c r="CJ226" s="30"/>
      <c r="CK226" s="30"/>
      <c r="CL226" s="30"/>
      <c r="CM226" s="30"/>
      <c r="CN226" s="30"/>
      <c r="CO226" s="30"/>
      <c r="CP226" s="30"/>
      <c r="CQ226" s="30"/>
      <c r="CR226" s="30"/>
      <c r="CS226" s="30"/>
      <c r="CT226" s="30"/>
      <c r="CU226" s="30"/>
      <c r="CV226" s="30"/>
      <c r="CW226" s="30"/>
      <c r="CX226" s="30"/>
      <c r="CY226" s="30"/>
      <c r="CZ226" s="30"/>
      <c r="DA226" s="30"/>
      <c r="DB226" s="30"/>
      <c r="DC226" s="30"/>
      <c r="DD226" s="30"/>
    </row>
    <row r="227" spans="2:108" s="94" customFormat="1" x14ac:dyDescent="0.25">
      <c r="B227" s="100"/>
      <c r="C227" s="90"/>
      <c r="I227" s="101"/>
      <c r="J227" s="101"/>
      <c r="BT227" s="30"/>
      <c r="BU227" s="30"/>
      <c r="BV227" s="30"/>
      <c r="BW227" s="30"/>
      <c r="BX227" s="30"/>
      <c r="BY227" s="30"/>
      <c r="BZ227" s="30"/>
      <c r="CA227" s="30"/>
      <c r="CB227" s="30"/>
      <c r="CC227" s="30"/>
      <c r="CD227" s="30"/>
      <c r="CE227" s="30"/>
      <c r="CF227" s="30"/>
      <c r="CG227" s="30"/>
      <c r="CH227" s="30"/>
      <c r="CI227" s="30"/>
      <c r="CJ227" s="30"/>
      <c r="CK227" s="30"/>
      <c r="CL227" s="30"/>
      <c r="CM227" s="30"/>
      <c r="CN227" s="30"/>
      <c r="CO227" s="30"/>
      <c r="CP227" s="30"/>
      <c r="CQ227" s="30"/>
      <c r="CR227" s="30"/>
      <c r="CS227" s="30"/>
      <c r="CT227" s="30"/>
      <c r="CU227" s="30"/>
      <c r="CV227" s="30"/>
      <c r="CW227" s="30"/>
      <c r="CX227" s="30"/>
      <c r="CY227" s="30"/>
      <c r="CZ227" s="30"/>
      <c r="DA227" s="30"/>
      <c r="DB227" s="30"/>
      <c r="DC227" s="30"/>
      <c r="DD227" s="30"/>
    </row>
    <row r="228" spans="2:108" s="94" customFormat="1" x14ac:dyDescent="0.25">
      <c r="B228" s="100"/>
      <c r="C228" s="90"/>
      <c r="I228" s="101"/>
      <c r="J228" s="101"/>
      <c r="BT228" s="30"/>
      <c r="BU228" s="30"/>
      <c r="BV228" s="30"/>
      <c r="BW228" s="30"/>
      <c r="BX228" s="30"/>
      <c r="BY228" s="30"/>
      <c r="BZ228" s="30"/>
      <c r="CA228" s="30"/>
      <c r="CB228" s="30"/>
      <c r="CC228" s="30"/>
      <c r="CD228" s="30"/>
      <c r="CE228" s="30"/>
      <c r="CF228" s="30"/>
      <c r="CG228" s="30"/>
      <c r="CH228" s="30"/>
      <c r="CI228" s="30"/>
      <c r="CJ228" s="30"/>
      <c r="CK228" s="30"/>
      <c r="CL228" s="30"/>
      <c r="CM228" s="30"/>
      <c r="CN228" s="30"/>
      <c r="CO228" s="30"/>
      <c r="CP228" s="30"/>
      <c r="CQ228" s="30"/>
      <c r="CR228" s="30"/>
      <c r="CS228" s="30"/>
      <c r="CT228" s="30"/>
      <c r="CU228" s="30"/>
      <c r="CV228" s="30"/>
      <c r="CW228" s="30"/>
      <c r="CX228" s="30"/>
      <c r="CY228" s="30"/>
      <c r="CZ228" s="30"/>
      <c r="DA228" s="30"/>
      <c r="DB228" s="30"/>
      <c r="DC228" s="30"/>
      <c r="DD228" s="30"/>
    </row>
    <row r="229" spans="2:108" s="94" customFormat="1" x14ac:dyDescent="0.25">
      <c r="B229" s="100"/>
      <c r="C229" s="90"/>
      <c r="I229" s="101"/>
      <c r="J229" s="101"/>
      <c r="BT229" s="30"/>
      <c r="BU229" s="30"/>
      <c r="BV229" s="30"/>
      <c r="BW229" s="30"/>
      <c r="BX229" s="30"/>
      <c r="BY229" s="30"/>
      <c r="BZ229" s="30"/>
      <c r="CA229" s="30"/>
      <c r="CB229" s="30"/>
      <c r="CC229" s="30"/>
      <c r="CD229" s="30"/>
      <c r="CE229" s="30"/>
      <c r="CF229" s="30"/>
      <c r="CG229" s="30"/>
      <c r="CH229" s="30"/>
      <c r="CI229" s="30"/>
      <c r="CJ229" s="30"/>
      <c r="CK229" s="30"/>
      <c r="CL229" s="30"/>
      <c r="CM229" s="30"/>
      <c r="CN229" s="30"/>
      <c r="CO229" s="30"/>
      <c r="CP229" s="30"/>
      <c r="CQ229" s="30"/>
      <c r="CR229" s="30"/>
      <c r="CS229" s="30"/>
      <c r="CT229" s="30"/>
      <c r="CU229" s="30"/>
      <c r="CV229" s="30"/>
      <c r="CW229" s="30"/>
      <c r="CX229" s="30"/>
      <c r="CY229" s="30"/>
      <c r="CZ229" s="30"/>
      <c r="DA229" s="30"/>
      <c r="DB229" s="30"/>
      <c r="DC229" s="30"/>
      <c r="DD229" s="30"/>
    </row>
    <row r="230" spans="2:108" s="94" customFormat="1" x14ac:dyDescent="0.25">
      <c r="B230" s="100"/>
      <c r="C230" s="90"/>
      <c r="I230" s="101"/>
      <c r="J230" s="101"/>
      <c r="BT230" s="30"/>
      <c r="BU230" s="30"/>
      <c r="BV230" s="30"/>
      <c r="BW230" s="30"/>
      <c r="BX230" s="30"/>
      <c r="BY230" s="30"/>
      <c r="BZ230" s="30"/>
      <c r="CA230" s="30"/>
      <c r="CB230" s="30"/>
      <c r="CC230" s="30"/>
      <c r="CD230" s="30"/>
      <c r="CE230" s="30"/>
      <c r="CF230" s="30"/>
      <c r="CG230" s="30"/>
      <c r="CH230" s="30"/>
      <c r="CI230" s="30"/>
      <c r="CJ230" s="30"/>
      <c r="CK230" s="30"/>
      <c r="CL230" s="30"/>
      <c r="CM230" s="30"/>
      <c r="CN230" s="30"/>
      <c r="CO230" s="30"/>
      <c r="CP230" s="30"/>
      <c r="CQ230" s="30"/>
      <c r="CR230" s="30"/>
      <c r="CS230" s="30"/>
      <c r="CT230" s="30"/>
      <c r="CU230" s="30"/>
      <c r="CV230" s="30"/>
      <c r="CW230" s="30"/>
      <c r="CX230" s="30"/>
      <c r="CY230" s="30"/>
      <c r="CZ230" s="30"/>
      <c r="DA230" s="30"/>
      <c r="DB230" s="30"/>
      <c r="DC230" s="30"/>
      <c r="DD230" s="30"/>
    </row>
    <row r="231" spans="2:108" s="94" customFormat="1" x14ac:dyDescent="0.25">
      <c r="B231" s="100"/>
      <c r="C231" s="90"/>
      <c r="I231" s="101"/>
      <c r="J231" s="101"/>
      <c r="BT231" s="30"/>
      <c r="BU231" s="30"/>
      <c r="BV231" s="30"/>
      <c r="BW231" s="30"/>
      <c r="BX231" s="30"/>
      <c r="BY231" s="30"/>
      <c r="BZ231" s="30"/>
      <c r="CA231" s="30"/>
      <c r="CB231" s="30"/>
      <c r="CC231" s="30"/>
      <c r="CD231" s="30"/>
      <c r="CE231" s="30"/>
      <c r="CF231" s="30"/>
      <c r="CG231" s="30"/>
      <c r="CH231" s="30"/>
      <c r="CI231" s="30"/>
      <c r="CJ231" s="30"/>
      <c r="CK231" s="30"/>
      <c r="CL231" s="30"/>
      <c r="CM231" s="30"/>
      <c r="CN231" s="30"/>
      <c r="CO231" s="30"/>
      <c r="CP231" s="30"/>
      <c r="CQ231" s="30"/>
      <c r="CR231" s="30"/>
      <c r="CS231" s="30"/>
      <c r="CT231" s="30"/>
      <c r="CU231" s="30"/>
      <c r="CV231" s="30"/>
      <c r="CW231" s="30"/>
      <c r="CX231" s="30"/>
      <c r="CY231" s="30"/>
      <c r="CZ231" s="30"/>
      <c r="DA231" s="30"/>
      <c r="DB231" s="30"/>
      <c r="DC231" s="30"/>
      <c r="DD231" s="30"/>
    </row>
    <row r="232" spans="2:108" s="94" customFormat="1" x14ac:dyDescent="0.25">
      <c r="B232" s="100"/>
      <c r="C232" s="90"/>
      <c r="I232" s="101"/>
      <c r="J232" s="101"/>
      <c r="BT232" s="30"/>
      <c r="BU232" s="30"/>
      <c r="BV232" s="30"/>
      <c r="BW232" s="30"/>
      <c r="BX232" s="30"/>
      <c r="BY232" s="30"/>
      <c r="BZ232" s="30"/>
      <c r="CA232" s="30"/>
      <c r="CB232" s="30"/>
      <c r="CC232" s="30"/>
      <c r="CD232" s="30"/>
      <c r="CE232" s="30"/>
      <c r="CF232" s="30"/>
      <c r="CG232" s="30"/>
      <c r="CH232" s="30"/>
      <c r="CI232" s="30"/>
      <c r="CJ232" s="30"/>
      <c r="CK232" s="30"/>
      <c r="CL232" s="30"/>
      <c r="CM232" s="30"/>
      <c r="CN232" s="30"/>
      <c r="CO232" s="30"/>
      <c r="CP232" s="30"/>
      <c r="CQ232" s="30"/>
      <c r="CR232" s="30"/>
      <c r="CS232" s="30"/>
      <c r="CT232" s="30"/>
      <c r="CU232" s="30"/>
      <c r="CV232" s="30"/>
      <c r="CW232" s="30"/>
      <c r="CX232" s="30"/>
      <c r="CY232" s="30"/>
      <c r="CZ232" s="30"/>
      <c r="DA232" s="30"/>
      <c r="DB232" s="30"/>
      <c r="DC232" s="30"/>
      <c r="DD232" s="30"/>
    </row>
    <row r="233" spans="2:108" s="94" customFormat="1" x14ac:dyDescent="0.25">
      <c r="B233" s="100"/>
      <c r="C233" s="90"/>
      <c r="I233" s="101"/>
      <c r="J233" s="101"/>
      <c r="BT233" s="30"/>
      <c r="BU233" s="30"/>
      <c r="BV233" s="30"/>
      <c r="BW233" s="30"/>
      <c r="BX233" s="30"/>
      <c r="BY233" s="30"/>
      <c r="BZ233" s="30"/>
      <c r="CA233" s="30"/>
      <c r="CB233" s="30"/>
      <c r="CC233" s="30"/>
      <c r="CD233" s="30"/>
      <c r="CE233" s="30"/>
      <c r="CF233" s="30"/>
      <c r="CG233" s="30"/>
      <c r="CH233" s="30"/>
      <c r="CI233" s="30"/>
      <c r="CJ233" s="30"/>
      <c r="CK233" s="30"/>
      <c r="CL233" s="30"/>
      <c r="CM233" s="30"/>
      <c r="CN233" s="30"/>
      <c r="CO233" s="30"/>
      <c r="CP233" s="30"/>
      <c r="CQ233" s="30"/>
      <c r="CR233" s="30"/>
      <c r="CS233" s="30"/>
      <c r="CT233" s="30"/>
      <c r="CU233" s="30"/>
      <c r="CV233" s="30"/>
      <c r="CW233" s="30"/>
      <c r="CX233" s="30"/>
      <c r="CY233" s="30"/>
      <c r="CZ233" s="30"/>
      <c r="DA233" s="30"/>
      <c r="DB233" s="30"/>
      <c r="DC233" s="30"/>
      <c r="DD233" s="30"/>
    </row>
    <row r="234" spans="2:108" s="94" customFormat="1" x14ac:dyDescent="0.25">
      <c r="B234" s="100"/>
      <c r="C234" s="90"/>
      <c r="I234" s="101"/>
      <c r="J234" s="101"/>
      <c r="BT234" s="30"/>
      <c r="BU234" s="30"/>
      <c r="BV234" s="30"/>
      <c r="BW234" s="30"/>
      <c r="BX234" s="30"/>
      <c r="BY234" s="30"/>
      <c r="BZ234" s="30"/>
      <c r="CA234" s="30"/>
      <c r="CB234" s="30"/>
      <c r="CC234" s="30"/>
      <c r="CD234" s="30"/>
      <c r="CE234" s="30"/>
      <c r="CF234" s="30"/>
      <c r="CG234" s="30"/>
      <c r="CH234" s="30"/>
      <c r="CI234" s="30"/>
      <c r="CJ234" s="30"/>
      <c r="CK234" s="30"/>
      <c r="CL234" s="30"/>
      <c r="CM234" s="30"/>
      <c r="CN234" s="30"/>
      <c r="CO234" s="30"/>
      <c r="CP234" s="30"/>
      <c r="CQ234" s="30"/>
      <c r="CR234" s="30"/>
      <c r="CS234" s="30"/>
      <c r="CT234" s="30"/>
      <c r="CU234" s="30"/>
      <c r="CV234" s="30"/>
      <c r="CW234" s="30"/>
      <c r="CX234" s="30"/>
      <c r="CY234" s="30"/>
      <c r="CZ234" s="30"/>
      <c r="DA234" s="30"/>
      <c r="DB234" s="30"/>
      <c r="DC234" s="30"/>
      <c r="DD234" s="30"/>
    </row>
    <row r="235" spans="2:108" s="94" customFormat="1" x14ac:dyDescent="0.25">
      <c r="B235" s="100"/>
      <c r="C235" s="90"/>
      <c r="I235" s="101"/>
      <c r="J235" s="101"/>
      <c r="BT235" s="30"/>
      <c r="BU235" s="30"/>
      <c r="BV235" s="30"/>
      <c r="BW235" s="30"/>
      <c r="BX235" s="30"/>
      <c r="BY235" s="30"/>
      <c r="BZ235" s="30"/>
      <c r="CA235" s="30"/>
      <c r="CB235" s="30"/>
      <c r="CC235" s="30"/>
      <c r="CD235" s="30"/>
      <c r="CE235" s="30"/>
      <c r="CF235" s="30"/>
      <c r="CG235" s="30"/>
      <c r="CH235" s="30"/>
      <c r="CI235" s="30"/>
      <c r="CJ235" s="30"/>
      <c r="CK235" s="30"/>
      <c r="CL235" s="30"/>
      <c r="CM235" s="30"/>
      <c r="CN235" s="30"/>
      <c r="CO235" s="30"/>
      <c r="CP235" s="30"/>
      <c r="CQ235" s="30"/>
      <c r="CR235" s="30"/>
      <c r="CS235" s="30"/>
      <c r="CT235" s="30"/>
      <c r="CU235" s="30"/>
      <c r="CV235" s="30"/>
      <c r="CW235" s="30"/>
      <c r="CX235" s="30"/>
      <c r="CY235" s="30"/>
      <c r="CZ235" s="30"/>
      <c r="DA235" s="30"/>
      <c r="DB235" s="30"/>
      <c r="DC235" s="30"/>
      <c r="DD235" s="30"/>
    </row>
    <row r="236" spans="2:108" s="94" customFormat="1" x14ac:dyDescent="0.25">
      <c r="B236" s="100"/>
      <c r="C236" s="90"/>
      <c r="I236" s="101"/>
      <c r="J236" s="101"/>
      <c r="BT236" s="30"/>
      <c r="BU236" s="30"/>
      <c r="BV236" s="30"/>
      <c r="BW236" s="30"/>
      <c r="BX236" s="30"/>
      <c r="BY236" s="30"/>
      <c r="BZ236" s="30"/>
      <c r="CA236" s="30"/>
      <c r="CB236" s="30"/>
      <c r="CC236" s="30"/>
      <c r="CD236" s="30"/>
      <c r="CE236" s="30"/>
      <c r="CF236" s="30"/>
      <c r="CG236" s="30"/>
      <c r="CH236" s="30"/>
      <c r="CI236" s="30"/>
      <c r="CJ236" s="30"/>
      <c r="CK236" s="30"/>
      <c r="CL236" s="30"/>
      <c r="CM236" s="30"/>
      <c r="CN236" s="30"/>
      <c r="CO236" s="30"/>
      <c r="CP236" s="30"/>
      <c r="CQ236" s="30"/>
      <c r="CR236" s="30"/>
      <c r="CS236" s="30"/>
      <c r="CT236" s="30"/>
      <c r="CU236" s="30"/>
      <c r="CV236" s="30"/>
      <c r="CW236" s="30"/>
      <c r="CX236" s="30"/>
      <c r="CY236" s="30"/>
      <c r="CZ236" s="30"/>
      <c r="DA236" s="30"/>
      <c r="DB236" s="30"/>
      <c r="DC236" s="30"/>
      <c r="DD236" s="30"/>
    </row>
    <row r="237" spans="2:108" s="94" customFormat="1" x14ac:dyDescent="0.25">
      <c r="B237" s="100"/>
      <c r="C237" s="90"/>
      <c r="I237" s="101"/>
      <c r="J237" s="101"/>
      <c r="BT237" s="30"/>
      <c r="BU237" s="30"/>
      <c r="BV237" s="30"/>
      <c r="BW237" s="30"/>
      <c r="BX237" s="30"/>
      <c r="BY237" s="30"/>
      <c r="BZ237" s="30"/>
      <c r="CA237" s="30"/>
      <c r="CB237" s="30"/>
      <c r="CC237" s="30"/>
      <c r="CD237" s="30"/>
      <c r="CE237" s="30"/>
      <c r="CF237" s="30"/>
      <c r="CG237" s="30"/>
      <c r="CH237" s="30"/>
      <c r="CI237" s="30"/>
      <c r="CJ237" s="30"/>
      <c r="CK237" s="30"/>
      <c r="CL237" s="30"/>
      <c r="CM237" s="30"/>
      <c r="CN237" s="30"/>
      <c r="CO237" s="30"/>
      <c r="CP237" s="30"/>
      <c r="CQ237" s="30"/>
      <c r="CR237" s="30"/>
      <c r="CS237" s="30"/>
      <c r="CT237" s="30"/>
      <c r="CU237" s="30"/>
      <c r="CV237" s="30"/>
      <c r="CW237" s="30"/>
      <c r="CX237" s="30"/>
      <c r="CY237" s="30"/>
      <c r="CZ237" s="30"/>
      <c r="DA237" s="30"/>
      <c r="DB237" s="30"/>
      <c r="DC237" s="30"/>
      <c r="DD237" s="30"/>
    </row>
    <row r="238" spans="2:108" s="94" customFormat="1" x14ac:dyDescent="0.25">
      <c r="B238" s="100"/>
      <c r="C238" s="90"/>
      <c r="I238" s="101"/>
      <c r="J238" s="101"/>
      <c r="BT238" s="30"/>
      <c r="BU238" s="30"/>
      <c r="BV238" s="30"/>
      <c r="BW238" s="30"/>
      <c r="BX238" s="30"/>
      <c r="BY238" s="30"/>
      <c r="BZ238" s="30"/>
      <c r="CA238" s="30"/>
      <c r="CB238" s="30"/>
      <c r="CC238" s="30"/>
      <c r="CD238" s="30"/>
      <c r="CE238" s="30"/>
      <c r="CF238" s="30"/>
      <c r="CG238" s="30"/>
      <c r="CH238" s="30"/>
      <c r="CI238" s="30"/>
      <c r="CJ238" s="30"/>
      <c r="CK238" s="30"/>
      <c r="CL238" s="30"/>
      <c r="CM238" s="30"/>
      <c r="CN238" s="30"/>
      <c r="CO238" s="30"/>
      <c r="CP238" s="30"/>
      <c r="CQ238" s="30"/>
      <c r="CR238" s="30"/>
      <c r="CS238" s="30"/>
      <c r="CT238" s="30"/>
      <c r="CU238" s="30"/>
      <c r="CV238" s="30"/>
      <c r="CW238" s="30"/>
      <c r="CX238" s="30"/>
      <c r="CY238" s="30"/>
      <c r="CZ238" s="30"/>
      <c r="DA238" s="30"/>
      <c r="DB238" s="30"/>
      <c r="DC238" s="30"/>
      <c r="DD238" s="30"/>
    </row>
    <row r="239" spans="2:108" s="94" customFormat="1" x14ac:dyDescent="0.25">
      <c r="B239" s="100"/>
      <c r="C239" s="90"/>
      <c r="I239" s="101"/>
      <c r="J239" s="101"/>
      <c r="BT239" s="30"/>
      <c r="BU239" s="30"/>
      <c r="BV239" s="30"/>
      <c r="BW239" s="30"/>
      <c r="BX239" s="30"/>
      <c r="BY239" s="30"/>
      <c r="BZ239" s="30"/>
      <c r="CA239" s="30"/>
      <c r="CB239" s="30"/>
      <c r="CC239" s="30"/>
      <c r="CD239" s="30"/>
      <c r="CE239" s="30"/>
      <c r="CF239" s="30"/>
      <c r="CG239" s="30"/>
      <c r="CH239" s="30"/>
      <c r="CI239" s="30"/>
      <c r="CJ239" s="30"/>
      <c r="CK239" s="30"/>
      <c r="CL239" s="30"/>
      <c r="CM239" s="30"/>
      <c r="CN239" s="30"/>
      <c r="CO239" s="30"/>
      <c r="CP239" s="30"/>
      <c r="CQ239" s="30"/>
      <c r="CR239" s="30"/>
      <c r="CS239" s="30"/>
      <c r="CT239" s="30"/>
      <c r="CU239" s="30"/>
      <c r="CV239" s="30"/>
      <c r="CW239" s="30"/>
      <c r="CX239" s="30"/>
      <c r="CY239" s="30"/>
      <c r="CZ239" s="30"/>
      <c r="DA239" s="30"/>
      <c r="DB239" s="30"/>
      <c r="DC239" s="30"/>
      <c r="DD239" s="30"/>
    </row>
    <row r="240" spans="2:108" s="94" customFormat="1" x14ac:dyDescent="0.25">
      <c r="B240" s="100"/>
      <c r="C240" s="90"/>
      <c r="I240" s="101"/>
      <c r="J240" s="101"/>
      <c r="BT240" s="30"/>
      <c r="BU240" s="30"/>
      <c r="BV240" s="30"/>
      <c r="BW240" s="30"/>
      <c r="BX240" s="30"/>
      <c r="BY240" s="30"/>
      <c r="BZ240" s="30"/>
      <c r="CA240" s="30"/>
      <c r="CB240" s="30"/>
      <c r="CC240" s="30"/>
      <c r="CD240" s="30"/>
      <c r="CE240" s="30"/>
      <c r="CF240" s="30"/>
      <c r="CG240" s="30"/>
      <c r="CH240" s="30"/>
      <c r="CI240" s="30"/>
      <c r="CJ240" s="30"/>
      <c r="CK240" s="30"/>
      <c r="CL240" s="30"/>
      <c r="CM240" s="30"/>
      <c r="CN240" s="30"/>
      <c r="CO240" s="30"/>
      <c r="CP240" s="30"/>
      <c r="CQ240" s="30"/>
      <c r="CR240" s="30"/>
      <c r="CS240" s="30"/>
      <c r="CT240" s="30"/>
      <c r="CU240" s="30"/>
      <c r="CV240" s="30"/>
      <c r="CW240" s="30"/>
      <c r="CX240" s="30"/>
      <c r="CY240" s="30"/>
      <c r="CZ240" s="30"/>
      <c r="DA240" s="30"/>
      <c r="DB240" s="30"/>
      <c r="DC240" s="30"/>
      <c r="DD240" s="30"/>
    </row>
    <row r="241" spans="2:108" s="94" customFormat="1" x14ac:dyDescent="0.25">
      <c r="B241" s="100"/>
      <c r="C241" s="90"/>
      <c r="I241" s="101"/>
      <c r="J241" s="101"/>
      <c r="BT241" s="30"/>
      <c r="BU241" s="30"/>
      <c r="BV241" s="30"/>
      <c r="BW241" s="30"/>
      <c r="BX241" s="30"/>
      <c r="BY241" s="30"/>
      <c r="BZ241" s="30"/>
      <c r="CA241" s="30"/>
      <c r="CB241" s="30"/>
      <c r="CC241" s="30"/>
      <c r="CD241" s="30"/>
      <c r="CE241" s="30"/>
      <c r="CF241" s="30"/>
      <c r="CG241" s="30"/>
      <c r="CH241" s="30"/>
      <c r="CI241" s="30"/>
      <c r="CJ241" s="30"/>
      <c r="CK241" s="30"/>
      <c r="CL241" s="30"/>
      <c r="CM241" s="30"/>
      <c r="CN241" s="30"/>
      <c r="CO241" s="30"/>
      <c r="CP241" s="30"/>
      <c r="CQ241" s="30"/>
      <c r="CR241" s="30"/>
      <c r="CS241" s="30"/>
      <c r="CT241" s="30"/>
      <c r="CU241" s="30"/>
      <c r="CV241" s="30"/>
      <c r="CW241" s="30"/>
      <c r="CX241" s="30"/>
      <c r="CY241" s="30"/>
      <c r="CZ241" s="30"/>
      <c r="DA241" s="30"/>
      <c r="DB241" s="30"/>
      <c r="DC241" s="30"/>
      <c r="DD241" s="30"/>
    </row>
    <row r="242" spans="2:108" s="94" customFormat="1" x14ac:dyDescent="0.25">
      <c r="B242" s="100"/>
      <c r="C242" s="90"/>
      <c r="I242" s="101"/>
      <c r="J242" s="101"/>
      <c r="BT242" s="30"/>
      <c r="BU242" s="30"/>
      <c r="BV242" s="30"/>
      <c r="BW242" s="30"/>
      <c r="BX242" s="30"/>
      <c r="BY242" s="30"/>
      <c r="BZ242" s="30"/>
      <c r="CA242" s="30"/>
      <c r="CB242" s="30"/>
      <c r="CC242" s="30"/>
      <c r="CD242" s="30"/>
      <c r="CE242" s="30"/>
      <c r="CF242" s="30"/>
      <c r="CG242" s="30"/>
      <c r="CH242" s="30"/>
      <c r="CI242" s="30"/>
      <c r="CJ242" s="30"/>
      <c r="CK242" s="30"/>
      <c r="CL242" s="30"/>
      <c r="CM242" s="30"/>
      <c r="CN242" s="30"/>
      <c r="CO242" s="30"/>
      <c r="CP242" s="30"/>
      <c r="CQ242" s="30"/>
      <c r="CR242" s="30"/>
      <c r="CS242" s="30"/>
      <c r="CT242" s="30"/>
      <c r="CU242" s="30"/>
      <c r="CV242" s="30"/>
      <c r="CW242" s="30"/>
      <c r="CX242" s="30"/>
      <c r="CY242" s="30"/>
      <c r="CZ242" s="30"/>
      <c r="DA242" s="30"/>
      <c r="DB242" s="30"/>
      <c r="DC242" s="30"/>
      <c r="DD242" s="30"/>
    </row>
    <row r="243" spans="2:108" s="94" customFormat="1" x14ac:dyDescent="0.25">
      <c r="B243" s="100"/>
      <c r="C243" s="90"/>
      <c r="I243" s="101"/>
      <c r="J243" s="101"/>
      <c r="BT243" s="30"/>
      <c r="BU243" s="30"/>
      <c r="BV243" s="30"/>
      <c r="BW243" s="30"/>
      <c r="BX243" s="30"/>
      <c r="BY243" s="30"/>
      <c r="BZ243" s="30"/>
      <c r="CA243" s="30"/>
      <c r="CB243" s="30"/>
      <c r="CC243" s="30"/>
      <c r="CD243" s="30"/>
      <c r="CE243" s="30"/>
      <c r="CF243" s="30"/>
      <c r="CG243" s="30"/>
      <c r="CH243" s="30"/>
      <c r="CI243" s="30"/>
      <c r="CJ243" s="30"/>
      <c r="CK243" s="30"/>
      <c r="CL243" s="30"/>
      <c r="CM243" s="30"/>
      <c r="CN243" s="30"/>
      <c r="CO243" s="30"/>
      <c r="CP243" s="30"/>
      <c r="CQ243" s="30"/>
      <c r="CR243" s="30"/>
      <c r="CS243" s="30"/>
      <c r="CT243" s="30"/>
      <c r="CU243" s="30"/>
      <c r="CV243" s="30"/>
      <c r="CW243" s="30"/>
      <c r="CX243" s="30"/>
      <c r="CY243" s="30"/>
      <c r="CZ243" s="30"/>
      <c r="DA243" s="30"/>
      <c r="DB243" s="30"/>
      <c r="DC243" s="30"/>
      <c r="DD243" s="30"/>
    </row>
    <row r="244" spans="2:108" s="94" customFormat="1" x14ac:dyDescent="0.25">
      <c r="B244" s="100"/>
      <c r="C244" s="90"/>
      <c r="I244" s="101"/>
      <c r="J244" s="101"/>
      <c r="BT244" s="30"/>
      <c r="BU244" s="30"/>
      <c r="BV244" s="30"/>
      <c r="BW244" s="30"/>
      <c r="BX244" s="30"/>
      <c r="BY244" s="30"/>
      <c r="BZ244" s="30"/>
      <c r="CA244" s="30"/>
      <c r="CB244" s="30"/>
      <c r="CC244" s="30"/>
      <c r="CD244" s="30"/>
      <c r="CE244" s="30"/>
      <c r="CF244" s="30"/>
      <c r="CG244" s="30"/>
      <c r="CH244" s="30"/>
      <c r="CI244" s="30"/>
      <c r="CJ244" s="30"/>
      <c r="CK244" s="30"/>
      <c r="CL244" s="30"/>
      <c r="CM244" s="30"/>
      <c r="CN244" s="30"/>
      <c r="CO244" s="30"/>
      <c r="CP244" s="30"/>
      <c r="CQ244" s="30"/>
      <c r="CR244" s="30"/>
      <c r="CS244" s="30"/>
      <c r="CT244" s="30"/>
      <c r="CU244" s="30"/>
      <c r="CV244" s="30"/>
      <c r="CW244" s="30"/>
      <c r="CX244" s="30"/>
      <c r="CY244" s="30"/>
      <c r="CZ244" s="30"/>
      <c r="DA244" s="30"/>
      <c r="DB244" s="30"/>
      <c r="DC244" s="30"/>
      <c r="DD244" s="30"/>
    </row>
    <row r="245" spans="2:108" s="94" customFormat="1" x14ac:dyDescent="0.25">
      <c r="B245" s="100"/>
      <c r="C245" s="90"/>
      <c r="I245" s="101"/>
      <c r="J245" s="101"/>
      <c r="BT245" s="30"/>
      <c r="BU245" s="30"/>
      <c r="BV245" s="30"/>
      <c r="BW245" s="30"/>
      <c r="BX245" s="30"/>
      <c r="BY245" s="30"/>
      <c r="BZ245" s="30"/>
      <c r="CA245" s="30"/>
      <c r="CB245" s="30"/>
      <c r="CC245" s="30"/>
      <c r="CD245" s="30"/>
      <c r="CE245" s="30"/>
      <c r="CF245" s="30"/>
      <c r="CG245" s="30"/>
      <c r="CH245" s="30"/>
      <c r="CI245" s="30"/>
      <c r="CJ245" s="30"/>
      <c r="CK245" s="30"/>
      <c r="CL245" s="30"/>
      <c r="CM245" s="30"/>
      <c r="CN245" s="30"/>
      <c r="CO245" s="30"/>
      <c r="CP245" s="30"/>
      <c r="CQ245" s="30"/>
      <c r="CR245" s="30"/>
      <c r="CS245" s="30"/>
      <c r="CT245" s="30"/>
      <c r="CU245" s="30"/>
      <c r="CV245" s="30"/>
      <c r="CW245" s="30"/>
      <c r="CX245" s="30"/>
      <c r="CY245" s="30"/>
      <c r="CZ245" s="30"/>
      <c r="DA245" s="30"/>
      <c r="DB245" s="30"/>
      <c r="DC245" s="30"/>
      <c r="DD245" s="30"/>
    </row>
    <row r="246" spans="2:108" s="94" customFormat="1" x14ac:dyDescent="0.25">
      <c r="B246" s="100"/>
      <c r="C246" s="90"/>
      <c r="I246" s="101"/>
      <c r="J246" s="101"/>
      <c r="BT246" s="30"/>
      <c r="BU246" s="30"/>
      <c r="BV246" s="30"/>
      <c r="BW246" s="30"/>
      <c r="BX246" s="30"/>
      <c r="BY246" s="30"/>
      <c r="BZ246" s="30"/>
      <c r="CA246" s="30"/>
      <c r="CB246" s="30"/>
      <c r="CC246" s="30"/>
      <c r="CD246" s="30"/>
      <c r="CE246" s="30"/>
      <c r="CF246" s="30"/>
      <c r="CG246" s="30"/>
      <c r="CH246" s="30"/>
      <c r="CI246" s="30"/>
      <c r="CJ246" s="30"/>
      <c r="CK246" s="30"/>
      <c r="CL246" s="30"/>
      <c r="CM246" s="30"/>
      <c r="CN246" s="30"/>
      <c r="CO246" s="30"/>
      <c r="CP246" s="30"/>
      <c r="CQ246" s="30"/>
      <c r="CR246" s="30"/>
      <c r="CS246" s="30"/>
      <c r="CT246" s="30"/>
      <c r="CU246" s="30"/>
      <c r="CV246" s="30"/>
      <c r="CW246" s="30"/>
      <c r="CX246" s="30"/>
      <c r="CY246" s="30"/>
      <c r="CZ246" s="30"/>
      <c r="DA246" s="30"/>
      <c r="DB246" s="30"/>
      <c r="DC246" s="30"/>
      <c r="DD246" s="30"/>
    </row>
    <row r="247" spans="2:108" s="94" customFormat="1" x14ac:dyDescent="0.25">
      <c r="B247" s="100"/>
      <c r="C247" s="90"/>
      <c r="I247" s="101"/>
      <c r="J247" s="101"/>
      <c r="BT247" s="30"/>
      <c r="BU247" s="30"/>
      <c r="BV247" s="30"/>
      <c r="BW247" s="30"/>
      <c r="BX247" s="30"/>
      <c r="BY247" s="30"/>
      <c r="BZ247" s="30"/>
      <c r="CA247" s="30"/>
      <c r="CB247" s="30"/>
      <c r="CC247" s="30"/>
      <c r="CD247" s="30"/>
      <c r="CE247" s="30"/>
      <c r="CF247" s="30"/>
      <c r="CG247" s="30"/>
      <c r="CH247" s="30"/>
      <c r="CI247" s="30"/>
      <c r="CJ247" s="30"/>
      <c r="CK247" s="30"/>
      <c r="CL247" s="30"/>
      <c r="CM247" s="30"/>
      <c r="CN247" s="30"/>
      <c r="CO247" s="30"/>
      <c r="CP247" s="30"/>
      <c r="CQ247" s="30"/>
      <c r="CR247" s="30"/>
      <c r="CS247" s="30"/>
      <c r="CT247" s="30"/>
      <c r="CU247" s="30"/>
      <c r="CV247" s="30"/>
      <c r="CW247" s="30"/>
      <c r="CX247" s="30"/>
      <c r="CY247" s="30"/>
      <c r="CZ247" s="30"/>
      <c r="DA247" s="30"/>
      <c r="DB247" s="30"/>
      <c r="DC247" s="30"/>
      <c r="DD247" s="30"/>
    </row>
    <row r="248" spans="2:108" s="94" customFormat="1" x14ac:dyDescent="0.25">
      <c r="B248" s="100"/>
      <c r="C248" s="90"/>
      <c r="I248" s="101"/>
      <c r="J248" s="101"/>
      <c r="BT248" s="30"/>
      <c r="BU248" s="30"/>
      <c r="BV248" s="30"/>
      <c r="BW248" s="30"/>
      <c r="BX248" s="30"/>
      <c r="BY248" s="30"/>
      <c r="BZ248" s="30"/>
      <c r="CA248" s="30"/>
      <c r="CB248" s="30"/>
      <c r="CC248" s="30"/>
      <c r="CD248" s="30"/>
      <c r="CE248" s="30"/>
      <c r="CF248" s="30"/>
      <c r="CG248" s="30"/>
      <c r="CH248" s="30"/>
      <c r="CI248" s="30"/>
      <c r="CJ248" s="30"/>
      <c r="CK248" s="30"/>
      <c r="CL248" s="30"/>
      <c r="CM248" s="30"/>
      <c r="CN248" s="30"/>
      <c r="CO248" s="30"/>
      <c r="CP248" s="30"/>
      <c r="CQ248" s="30"/>
      <c r="CR248" s="30"/>
      <c r="CS248" s="30"/>
      <c r="CT248" s="30"/>
      <c r="CU248" s="30"/>
      <c r="CV248" s="30"/>
      <c r="CW248" s="30"/>
      <c r="CX248" s="30"/>
      <c r="CY248" s="30"/>
      <c r="CZ248" s="30"/>
      <c r="DA248" s="30"/>
      <c r="DB248" s="30"/>
      <c r="DC248" s="30"/>
      <c r="DD248" s="30"/>
    </row>
    <row r="249" spans="2:108" s="94" customFormat="1" x14ac:dyDescent="0.25">
      <c r="B249" s="100"/>
      <c r="C249" s="90"/>
      <c r="I249" s="101"/>
      <c r="J249" s="101"/>
      <c r="BT249" s="30"/>
      <c r="BU249" s="30"/>
      <c r="BV249" s="30"/>
      <c r="BW249" s="30"/>
      <c r="BX249" s="30"/>
      <c r="BY249" s="30"/>
      <c r="BZ249" s="30"/>
      <c r="CA249" s="30"/>
      <c r="CB249" s="30"/>
      <c r="CC249" s="30"/>
      <c r="CD249" s="30"/>
      <c r="CE249" s="30"/>
      <c r="CF249" s="30"/>
      <c r="CG249" s="30"/>
      <c r="CH249" s="30"/>
      <c r="CI249" s="30"/>
      <c r="CJ249" s="30"/>
      <c r="CK249" s="30"/>
      <c r="CL249" s="30"/>
      <c r="CM249" s="30"/>
      <c r="CN249" s="30"/>
      <c r="CO249" s="30"/>
      <c r="CP249" s="30"/>
      <c r="CQ249" s="30"/>
      <c r="CR249" s="30"/>
      <c r="CS249" s="30"/>
      <c r="CT249" s="30"/>
      <c r="CU249" s="30"/>
      <c r="CV249" s="30"/>
      <c r="CW249" s="30"/>
      <c r="CX249" s="30"/>
      <c r="CY249" s="30"/>
      <c r="CZ249" s="30"/>
      <c r="DA249" s="30"/>
      <c r="DB249" s="30"/>
      <c r="DC249" s="30"/>
      <c r="DD249" s="30"/>
    </row>
    <row r="250" spans="2:108" s="94" customFormat="1" x14ac:dyDescent="0.25">
      <c r="B250" s="100"/>
      <c r="C250" s="90"/>
      <c r="I250" s="101"/>
      <c r="J250" s="101"/>
      <c r="BT250" s="30"/>
      <c r="BU250" s="30"/>
      <c r="BV250" s="30"/>
      <c r="BW250" s="30"/>
      <c r="BX250" s="30"/>
      <c r="BY250" s="30"/>
      <c r="BZ250" s="30"/>
      <c r="CA250" s="30"/>
      <c r="CB250" s="30"/>
      <c r="CC250" s="30"/>
      <c r="CD250" s="30"/>
      <c r="CE250" s="30"/>
      <c r="CF250" s="30"/>
      <c r="CG250" s="30"/>
      <c r="CH250" s="30"/>
      <c r="CI250" s="30"/>
      <c r="CJ250" s="30"/>
      <c r="CK250" s="30"/>
      <c r="CL250" s="30"/>
      <c r="CM250" s="30"/>
      <c r="CN250" s="30"/>
      <c r="CO250" s="30"/>
      <c r="CP250" s="30"/>
      <c r="CQ250" s="30"/>
      <c r="CR250" s="30"/>
      <c r="CS250" s="30"/>
      <c r="CT250" s="30"/>
      <c r="CU250" s="30"/>
      <c r="CV250" s="30"/>
      <c r="CW250" s="30"/>
      <c r="CX250" s="30"/>
      <c r="CY250" s="30"/>
      <c r="CZ250" s="30"/>
      <c r="DA250" s="30"/>
      <c r="DB250" s="30"/>
      <c r="DC250" s="30"/>
      <c r="DD250" s="30"/>
    </row>
    <row r="251" spans="2:108" s="94" customFormat="1" x14ac:dyDescent="0.25">
      <c r="B251" s="100"/>
      <c r="C251" s="90"/>
      <c r="I251" s="101"/>
      <c r="J251" s="101"/>
      <c r="BT251" s="30"/>
      <c r="BU251" s="30"/>
      <c r="BV251" s="30"/>
      <c r="BW251" s="30"/>
      <c r="BX251" s="30"/>
      <c r="BY251" s="30"/>
      <c r="BZ251" s="30"/>
      <c r="CA251" s="30"/>
      <c r="CB251" s="30"/>
      <c r="CC251" s="30"/>
      <c r="CD251" s="30"/>
      <c r="CE251" s="30"/>
      <c r="CF251" s="30"/>
      <c r="CG251" s="30"/>
      <c r="CH251" s="30"/>
      <c r="CI251" s="30"/>
      <c r="CJ251" s="30"/>
      <c r="CK251" s="30"/>
      <c r="CL251" s="30"/>
      <c r="CM251" s="30"/>
      <c r="CN251" s="30"/>
      <c r="CO251" s="30"/>
      <c r="CP251" s="30"/>
      <c r="CQ251" s="30"/>
      <c r="CR251" s="30"/>
      <c r="CS251" s="30"/>
      <c r="CT251" s="30"/>
      <c r="CU251" s="30"/>
      <c r="CV251" s="30"/>
      <c r="CW251" s="30"/>
      <c r="CX251" s="30"/>
      <c r="CY251" s="30"/>
      <c r="CZ251" s="30"/>
      <c r="DA251" s="30"/>
      <c r="DB251" s="30"/>
      <c r="DC251" s="30"/>
      <c r="DD251" s="30"/>
    </row>
    <row r="252" spans="2:108" s="94" customFormat="1" x14ac:dyDescent="0.25">
      <c r="B252" s="100"/>
      <c r="C252" s="90"/>
      <c r="I252" s="101"/>
      <c r="J252" s="101"/>
      <c r="BT252" s="30"/>
      <c r="BU252" s="30"/>
      <c r="BV252" s="30"/>
      <c r="BW252" s="30"/>
      <c r="BX252" s="30"/>
      <c r="BY252" s="30"/>
      <c r="BZ252" s="30"/>
      <c r="CA252" s="30"/>
      <c r="CB252" s="30"/>
      <c r="CC252" s="30"/>
      <c r="CD252" s="30"/>
      <c r="CE252" s="30"/>
      <c r="CF252" s="30"/>
      <c r="CG252" s="30"/>
      <c r="CH252" s="30"/>
      <c r="CI252" s="30"/>
      <c r="CJ252" s="30"/>
      <c r="CK252" s="30"/>
      <c r="CL252" s="30"/>
      <c r="CM252" s="30"/>
      <c r="CN252" s="30"/>
      <c r="CO252" s="30"/>
      <c r="CP252" s="30"/>
      <c r="CQ252" s="30"/>
      <c r="CR252" s="30"/>
      <c r="CS252" s="30"/>
      <c r="CT252" s="30"/>
      <c r="CU252" s="30"/>
      <c r="CV252" s="30"/>
      <c r="CW252" s="30"/>
      <c r="CX252" s="30"/>
      <c r="CY252" s="30"/>
      <c r="CZ252" s="30"/>
      <c r="DA252" s="30"/>
      <c r="DB252" s="30"/>
      <c r="DC252" s="30"/>
      <c r="DD252" s="30"/>
    </row>
    <row r="253" spans="2:108" s="94" customFormat="1" x14ac:dyDescent="0.25">
      <c r="B253" s="100"/>
      <c r="C253" s="90"/>
      <c r="I253" s="101"/>
      <c r="J253" s="101"/>
      <c r="BT253" s="30"/>
      <c r="BU253" s="30"/>
      <c r="BV253" s="30"/>
      <c r="BW253" s="30"/>
      <c r="BX253" s="30"/>
      <c r="BY253" s="30"/>
      <c r="BZ253" s="30"/>
      <c r="CA253" s="30"/>
      <c r="CB253" s="30"/>
      <c r="CC253" s="30"/>
      <c r="CD253" s="30"/>
      <c r="CE253" s="30"/>
      <c r="CF253" s="30"/>
      <c r="CG253" s="30"/>
      <c r="CH253" s="30"/>
      <c r="CI253" s="30"/>
      <c r="CJ253" s="30"/>
      <c r="CK253" s="30"/>
      <c r="CL253" s="30"/>
      <c r="CM253" s="30"/>
      <c r="CN253" s="30"/>
      <c r="CO253" s="30"/>
      <c r="CP253" s="30"/>
      <c r="CQ253" s="30"/>
      <c r="CR253" s="30"/>
      <c r="CS253" s="30"/>
      <c r="CT253" s="30"/>
      <c r="CU253" s="30"/>
      <c r="CV253" s="30"/>
      <c r="CW253" s="30"/>
      <c r="CX253" s="30"/>
      <c r="CY253" s="30"/>
      <c r="CZ253" s="30"/>
      <c r="DA253" s="30"/>
      <c r="DB253" s="30"/>
      <c r="DC253" s="30"/>
      <c r="DD253" s="30"/>
    </row>
    <row r="254" spans="2:108" s="94" customFormat="1" x14ac:dyDescent="0.25">
      <c r="B254" s="100"/>
      <c r="C254" s="90"/>
      <c r="I254" s="101"/>
      <c r="J254" s="101"/>
      <c r="BT254" s="30"/>
      <c r="BU254" s="30"/>
      <c r="BV254" s="30"/>
      <c r="BW254" s="30"/>
      <c r="BX254" s="30"/>
      <c r="BY254" s="30"/>
      <c r="BZ254" s="30"/>
      <c r="CA254" s="30"/>
      <c r="CB254" s="30"/>
      <c r="CC254" s="30"/>
      <c r="CD254" s="30"/>
      <c r="CE254" s="30"/>
      <c r="CF254" s="30"/>
      <c r="CG254" s="30"/>
      <c r="CH254" s="30"/>
      <c r="CI254" s="30"/>
      <c r="CJ254" s="30"/>
      <c r="CK254" s="30"/>
      <c r="CL254" s="30"/>
      <c r="CM254" s="30"/>
      <c r="CN254" s="30"/>
      <c r="CO254" s="30"/>
      <c r="CP254" s="30"/>
      <c r="CQ254" s="30"/>
      <c r="CR254" s="30"/>
      <c r="CS254" s="30"/>
      <c r="CT254" s="30"/>
      <c r="CU254" s="30"/>
      <c r="CV254" s="30"/>
      <c r="CW254" s="30"/>
      <c r="CX254" s="30"/>
      <c r="CY254" s="30"/>
      <c r="CZ254" s="30"/>
      <c r="DA254" s="30"/>
      <c r="DB254" s="30"/>
      <c r="DC254" s="30"/>
      <c r="DD254" s="30"/>
    </row>
    <row r="255" spans="2:108" s="94" customFormat="1" x14ac:dyDescent="0.25">
      <c r="B255" s="100"/>
      <c r="C255" s="90"/>
      <c r="I255" s="101"/>
      <c r="J255" s="101"/>
      <c r="BT255" s="30"/>
      <c r="BU255" s="30"/>
      <c r="BV255" s="30"/>
      <c r="BW255" s="30"/>
      <c r="BX255" s="30"/>
      <c r="BY255" s="30"/>
      <c r="BZ255" s="30"/>
      <c r="CA255" s="30"/>
      <c r="CB255" s="30"/>
      <c r="CC255" s="30"/>
      <c r="CD255" s="30"/>
      <c r="CE255" s="30"/>
      <c r="CF255" s="30"/>
      <c r="CG255" s="30"/>
      <c r="CH255" s="30"/>
      <c r="CI255" s="30"/>
      <c r="CJ255" s="30"/>
      <c r="CK255" s="30"/>
      <c r="CL255" s="30"/>
      <c r="CM255" s="30"/>
      <c r="CN255" s="30"/>
      <c r="CO255" s="30"/>
      <c r="CP255" s="30"/>
      <c r="CQ255" s="30"/>
      <c r="CR255" s="30"/>
      <c r="CS255" s="30"/>
      <c r="CT255" s="30"/>
      <c r="CU255" s="30"/>
      <c r="CV255" s="30"/>
      <c r="CW255" s="30"/>
      <c r="CX255" s="30"/>
      <c r="CY255" s="30"/>
      <c r="CZ255" s="30"/>
      <c r="DA255" s="30"/>
      <c r="DB255" s="30"/>
      <c r="DC255" s="30"/>
      <c r="DD255" s="30"/>
    </row>
    <row r="256" spans="2:108" s="94" customFormat="1" x14ac:dyDescent="0.25">
      <c r="B256" s="100"/>
      <c r="C256" s="90"/>
      <c r="I256" s="101"/>
      <c r="J256" s="101"/>
      <c r="BT256" s="30"/>
      <c r="BU256" s="30"/>
      <c r="BV256" s="30"/>
      <c r="BW256" s="30"/>
      <c r="BX256" s="30"/>
      <c r="BY256" s="30"/>
      <c r="BZ256" s="30"/>
      <c r="CA256" s="30"/>
      <c r="CB256" s="30"/>
      <c r="CC256" s="30"/>
      <c r="CD256" s="30"/>
      <c r="CE256" s="30"/>
      <c r="CF256" s="30"/>
      <c r="CG256" s="30"/>
      <c r="CH256" s="30"/>
      <c r="CI256" s="30"/>
      <c r="CJ256" s="30"/>
      <c r="CK256" s="30"/>
      <c r="CL256" s="30"/>
      <c r="CM256" s="30"/>
      <c r="CN256" s="30"/>
      <c r="CO256" s="30"/>
      <c r="CP256" s="30"/>
      <c r="CQ256" s="30"/>
      <c r="CR256" s="30"/>
      <c r="CS256" s="30"/>
      <c r="CT256" s="30"/>
      <c r="CU256" s="30"/>
      <c r="CV256" s="30"/>
      <c r="CW256" s="30"/>
      <c r="CX256" s="30"/>
      <c r="CY256" s="30"/>
      <c r="CZ256" s="30"/>
      <c r="DA256" s="30"/>
      <c r="DB256" s="30"/>
      <c r="DC256" s="30"/>
      <c r="DD256" s="30"/>
    </row>
    <row r="257" spans="2:108" s="94" customFormat="1" x14ac:dyDescent="0.25">
      <c r="B257" s="100"/>
      <c r="C257" s="90"/>
      <c r="I257" s="101"/>
      <c r="J257" s="101"/>
      <c r="BT257" s="30"/>
      <c r="BU257" s="30"/>
      <c r="BV257" s="30"/>
      <c r="BW257" s="30"/>
      <c r="BX257" s="30"/>
      <c r="BY257" s="30"/>
      <c r="BZ257" s="30"/>
      <c r="CA257" s="30"/>
      <c r="CB257" s="30"/>
      <c r="CC257" s="30"/>
      <c r="CD257" s="30"/>
      <c r="CE257" s="30"/>
      <c r="CF257" s="30"/>
      <c r="CG257" s="30"/>
      <c r="CH257" s="30"/>
      <c r="CI257" s="30"/>
      <c r="CJ257" s="30"/>
      <c r="CK257" s="30"/>
      <c r="CL257" s="30"/>
      <c r="CM257" s="30"/>
      <c r="CN257" s="30"/>
      <c r="CO257" s="30"/>
      <c r="CP257" s="30"/>
      <c r="CQ257" s="30"/>
      <c r="CR257" s="30"/>
      <c r="CS257" s="30"/>
      <c r="CT257" s="30"/>
      <c r="CU257" s="30"/>
      <c r="CV257" s="30"/>
      <c r="CW257" s="30"/>
      <c r="CX257" s="30"/>
      <c r="CY257" s="30"/>
      <c r="CZ257" s="30"/>
      <c r="DA257" s="30"/>
      <c r="DB257" s="30"/>
      <c r="DC257" s="30"/>
      <c r="DD257" s="30"/>
    </row>
    <row r="258" spans="2:108" s="94" customFormat="1" x14ac:dyDescent="0.25">
      <c r="B258" s="100"/>
      <c r="C258" s="90"/>
      <c r="I258" s="101"/>
      <c r="J258" s="101"/>
      <c r="BT258" s="30"/>
      <c r="BU258" s="30"/>
      <c r="BV258" s="30"/>
      <c r="BW258" s="30"/>
      <c r="BX258" s="30"/>
      <c r="BY258" s="30"/>
      <c r="BZ258" s="30"/>
      <c r="CA258" s="30"/>
      <c r="CB258" s="30"/>
      <c r="CC258" s="30"/>
      <c r="CD258" s="30"/>
      <c r="CE258" s="30"/>
      <c r="CF258" s="30"/>
      <c r="CG258" s="30"/>
      <c r="CH258" s="30"/>
      <c r="CI258" s="30"/>
      <c r="CJ258" s="30"/>
      <c r="CK258" s="30"/>
      <c r="CL258" s="30"/>
      <c r="CM258" s="30"/>
      <c r="CN258" s="30"/>
      <c r="CO258" s="30"/>
      <c r="CP258" s="30"/>
      <c r="CQ258" s="30"/>
      <c r="CR258" s="30"/>
      <c r="CS258" s="30"/>
      <c r="CT258" s="30"/>
      <c r="CU258" s="30"/>
      <c r="CV258" s="30"/>
      <c r="CW258" s="30"/>
      <c r="CX258" s="30"/>
      <c r="CY258" s="30"/>
      <c r="CZ258" s="30"/>
      <c r="DA258" s="30"/>
      <c r="DB258" s="30"/>
      <c r="DC258" s="30"/>
      <c r="DD258" s="30"/>
    </row>
    <row r="259" spans="2:108" s="94" customFormat="1" x14ac:dyDescent="0.25">
      <c r="B259" s="100"/>
      <c r="C259" s="90"/>
      <c r="I259" s="101"/>
      <c r="J259" s="101"/>
      <c r="BT259" s="30"/>
      <c r="BU259" s="30"/>
      <c r="BV259" s="30"/>
      <c r="BW259" s="30"/>
      <c r="BX259" s="30"/>
      <c r="BY259" s="30"/>
      <c r="BZ259" s="30"/>
      <c r="CA259" s="30"/>
      <c r="CB259" s="30"/>
      <c r="CC259" s="30"/>
      <c r="CD259" s="30"/>
      <c r="CE259" s="30"/>
      <c r="CF259" s="30"/>
      <c r="CG259" s="30"/>
      <c r="CH259" s="30"/>
      <c r="CI259" s="30"/>
      <c r="CJ259" s="30"/>
      <c r="CK259" s="30"/>
      <c r="CL259" s="30"/>
      <c r="CM259" s="30"/>
      <c r="CN259" s="30"/>
      <c r="CO259" s="30"/>
      <c r="CP259" s="30"/>
      <c r="CQ259" s="30"/>
      <c r="CR259" s="30"/>
      <c r="CS259" s="30"/>
      <c r="CT259" s="30"/>
      <c r="CU259" s="30"/>
      <c r="CV259" s="30"/>
      <c r="CW259" s="30"/>
      <c r="CX259" s="30"/>
      <c r="CY259" s="30"/>
      <c r="CZ259" s="30"/>
      <c r="DA259" s="30"/>
      <c r="DB259" s="30"/>
      <c r="DC259" s="30"/>
      <c r="DD259" s="30"/>
    </row>
    <row r="260" spans="2:108" s="94" customFormat="1" x14ac:dyDescent="0.25">
      <c r="B260" s="100"/>
      <c r="C260" s="90"/>
      <c r="I260" s="101"/>
      <c r="J260" s="101"/>
      <c r="BT260" s="30"/>
      <c r="BU260" s="30"/>
      <c r="BV260" s="30"/>
      <c r="BW260" s="30"/>
      <c r="BX260" s="30"/>
      <c r="BY260" s="30"/>
      <c r="BZ260" s="30"/>
      <c r="CA260" s="30"/>
      <c r="CB260" s="30"/>
      <c r="CC260" s="30"/>
      <c r="CD260" s="30"/>
      <c r="CE260" s="30"/>
      <c r="CF260" s="30"/>
      <c r="CG260" s="30"/>
      <c r="CH260" s="30"/>
      <c r="CI260" s="30"/>
      <c r="CJ260" s="30"/>
      <c r="CK260" s="30"/>
      <c r="CL260" s="30"/>
      <c r="CM260" s="30"/>
      <c r="CN260" s="30"/>
      <c r="CO260" s="30"/>
      <c r="CP260" s="30"/>
      <c r="CQ260" s="30"/>
      <c r="CR260" s="30"/>
      <c r="CS260" s="30"/>
      <c r="CT260" s="30"/>
      <c r="CU260" s="30"/>
      <c r="CV260" s="30"/>
      <c r="CW260" s="30"/>
      <c r="CX260" s="30"/>
      <c r="CY260" s="30"/>
      <c r="CZ260" s="30"/>
      <c r="DA260" s="30"/>
      <c r="DB260" s="30"/>
      <c r="DC260" s="30"/>
      <c r="DD260" s="30"/>
    </row>
    <row r="261" spans="2:108" s="94" customFormat="1" x14ac:dyDescent="0.25">
      <c r="B261" s="100"/>
      <c r="C261" s="90"/>
      <c r="I261" s="101"/>
      <c r="J261" s="101"/>
      <c r="BT261" s="30"/>
      <c r="BU261" s="30"/>
      <c r="BV261" s="30"/>
      <c r="BW261" s="30"/>
      <c r="BX261" s="30"/>
      <c r="BY261" s="30"/>
      <c r="BZ261" s="30"/>
      <c r="CA261" s="30"/>
      <c r="CB261" s="30"/>
      <c r="CC261" s="30"/>
      <c r="CD261" s="30"/>
      <c r="CE261" s="30"/>
      <c r="CF261" s="30"/>
      <c r="CG261" s="30"/>
      <c r="CH261" s="30"/>
      <c r="CI261" s="30"/>
      <c r="CJ261" s="30"/>
      <c r="CK261" s="30"/>
      <c r="CL261" s="30"/>
      <c r="CM261" s="30"/>
      <c r="CN261" s="30"/>
      <c r="CO261" s="30"/>
      <c r="CP261" s="30"/>
      <c r="CQ261" s="30"/>
      <c r="CR261" s="30"/>
      <c r="CS261" s="30"/>
      <c r="CT261" s="30"/>
      <c r="CU261" s="30"/>
      <c r="CV261" s="30"/>
      <c r="CW261" s="30"/>
      <c r="CX261" s="30"/>
      <c r="CY261" s="30"/>
      <c r="CZ261" s="30"/>
      <c r="DA261" s="30"/>
      <c r="DB261" s="30"/>
      <c r="DC261" s="30"/>
      <c r="DD261" s="30"/>
    </row>
    <row r="262" spans="2:108" s="94" customFormat="1" x14ac:dyDescent="0.25">
      <c r="B262" s="100"/>
      <c r="C262" s="90"/>
      <c r="I262" s="101"/>
      <c r="J262" s="101"/>
      <c r="BT262" s="30"/>
      <c r="BU262" s="30"/>
      <c r="BV262" s="30"/>
      <c r="BW262" s="30"/>
      <c r="BX262" s="30"/>
      <c r="BY262" s="30"/>
      <c r="BZ262" s="30"/>
      <c r="CA262" s="30"/>
      <c r="CB262" s="30"/>
      <c r="CC262" s="30"/>
      <c r="CD262" s="30"/>
      <c r="CE262" s="30"/>
      <c r="CF262" s="30"/>
      <c r="CG262" s="30"/>
      <c r="CH262" s="30"/>
      <c r="CI262" s="30"/>
      <c r="CJ262" s="30"/>
      <c r="CK262" s="30"/>
      <c r="CL262" s="30"/>
      <c r="CM262" s="30"/>
      <c r="CN262" s="30"/>
      <c r="CO262" s="30"/>
      <c r="CP262" s="30"/>
      <c r="CQ262" s="30"/>
      <c r="CR262" s="30"/>
      <c r="CS262" s="30"/>
      <c r="CT262" s="30"/>
      <c r="CU262" s="30"/>
      <c r="CV262" s="30"/>
      <c r="CW262" s="30"/>
      <c r="CX262" s="30"/>
      <c r="CY262" s="30"/>
      <c r="CZ262" s="30"/>
      <c r="DA262" s="30"/>
      <c r="DB262" s="30"/>
      <c r="DC262" s="30"/>
      <c r="DD262" s="30"/>
    </row>
    <row r="263" spans="2:108" s="94" customFormat="1" x14ac:dyDescent="0.25">
      <c r="B263" s="100"/>
      <c r="C263" s="90"/>
      <c r="I263" s="101"/>
      <c r="J263" s="101"/>
      <c r="BT263" s="30"/>
      <c r="BU263" s="30"/>
      <c r="BV263" s="30"/>
      <c r="BW263" s="30"/>
      <c r="BX263" s="30"/>
      <c r="BY263" s="30"/>
      <c r="BZ263" s="30"/>
      <c r="CA263" s="30"/>
      <c r="CB263" s="30"/>
      <c r="CC263" s="30"/>
      <c r="CD263" s="30"/>
      <c r="CE263" s="30"/>
      <c r="CF263" s="30"/>
      <c r="CG263" s="30"/>
      <c r="CH263" s="30"/>
      <c r="CI263" s="30"/>
      <c r="CJ263" s="30"/>
      <c r="CK263" s="30"/>
      <c r="CL263" s="30"/>
      <c r="CM263" s="30"/>
      <c r="CN263" s="30"/>
      <c r="CO263" s="30"/>
      <c r="CP263" s="30"/>
      <c r="CQ263" s="30"/>
      <c r="CR263" s="30"/>
      <c r="CS263" s="30"/>
      <c r="CT263" s="30"/>
      <c r="CU263" s="30"/>
      <c r="CV263" s="30"/>
      <c r="CW263" s="30"/>
      <c r="CX263" s="30"/>
      <c r="CY263" s="30"/>
      <c r="CZ263" s="30"/>
      <c r="DA263" s="30"/>
      <c r="DB263" s="30"/>
      <c r="DC263" s="30"/>
      <c r="DD263" s="30"/>
    </row>
    <row r="264" spans="2:108" s="94" customFormat="1" x14ac:dyDescent="0.25">
      <c r="B264" s="100"/>
      <c r="C264" s="90"/>
      <c r="I264" s="101"/>
      <c r="J264" s="101"/>
      <c r="BT264" s="30"/>
      <c r="BU264" s="30"/>
      <c r="BV264" s="30"/>
      <c r="BW264" s="30"/>
      <c r="BX264" s="30"/>
      <c r="BY264" s="30"/>
      <c r="BZ264" s="30"/>
      <c r="CA264" s="30"/>
      <c r="CB264" s="30"/>
      <c r="CC264" s="30"/>
      <c r="CD264" s="30"/>
      <c r="CE264" s="30"/>
      <c r="CF264" s="30"/>
      <c r="CG264" s="30"/>
      <c r="CH264" s="30"/>
      <c r="CI264" s="30"/>
      <c r="CJ264" s="30"/>
      <c r="CK264" s="30"/>
      <c r="CL264" s="30"/>
      <c r="CM264" s="30"/>
      <c r="CN264" s="30"/>
      <c r="CO264" s="30"/>
      <c r="CP264" s="30"/>
      <c r="CQ264" s="30"/>
      <c r="CR264" s="30"/>
      <c r="CS264" s="30"/>
      <c r="CT264" s="30"/>
      <c r="CU264" s="30"/>
      <c r="CV264" s="30"/>
      <c r="CW264" s="30"/>
      <c r="CX264" s="30"/>
      <c r="CY264" s="30"/>
      <c r="CZ264" s="30"/>
      <c r="DA264" s="30"/>
      <c r="DB264" s="30"/>
      <c r="DC264" s="30"/>
      <c r="DD264" s="30"/>
    </row>
    <row r="265" spans="2:108" s="94" customFormat="1" x14ac:dyDescent="0.25">
      <c r="B265" s="100"/>
      <c r="C265" s="90"/>
      <c r="I265" s="101"/>
      <c r="J265" s="101"/>
      <c r="BT265" s="30"/>
      <c r="BU265" s="30"/>
      <c r="BV265" s="30"/>
      <c r="BW265" s="30"/>
      <c r="BX265" s="30"/>
      <c r="BY265" s="30"/>
      <c r="BZ265" s="30"/>
      <c r="CA265" s="30"/>
      <c r="CB265" s="30"/>
      <c r="CC265" s="30"/>
      <c r="CD265" s="30"/>
      <c r="CE265" s="30"/>
      <c r="CF265" s="30"/>
      <c r="CG265" s="30"/>
      <c r="CH265" s="30"/>
      <c r="CI265" s="30"/>
      <c r="CJ265" s="30"/>
      <c r="CK265" s="30"/>
      <c r="CL265" s="30"/>
      <c r="CM265" s="30"/>
      <c r="CN265" s="30"/>
      <c r="CO265" s="30"/>
      <c r="CP265" s="30"/>
      <c r="CQ265" s="30"/>
      <c r="CR265" s="30"/>
      <c r="CS265" s="30"/>
      <c r="CT265" s="30"/>
      <c r="CU265" s="30"/>
      <c r="CV265" s="30"/>
      <c r="CW265" s="30"/>
      <c r="CX265" s="30"/>
      <c r="CY265" s="30"/>
      <c r="CZ265" s="30"/>
      <c r="DA265" s="30"/>
      <c r="DB265" s="30"/>
      <c r="DC265" s="30"/>
      <c r="DD265" s="30"/>
    </row>
    <row r="266" spans="2:108" s="94" customFormat="1" x14ac:dyDescent="0.25">
      <c r="B266" s="100"/>
      <c r="C266" s="90"/>
      <c r="I266" s="101"/>
      <c r="J266" s="101"/>
      <c r="BT266" s="30"/>
      <c r="BU266" s="30"/>
      <c r="BV266" s="30"/>
      <c r="BW266" s="30"/>
      <c r="BX266" s="30"/>
      <c r="BY266" s="30"/>
      <c r="BZ266" s="30"/>
      <c r="CA266" s="30"/>
      <c r="CB266" s="30"/>
      <c r="CC266" s="30"/>
      <c r="CD266" s="30"/>
      <c r="CE266" s="30"/>
      <c r="CF266" s="30"/>
      <c r="CG266" s="30"/>
      <c r="CH266" s="30"/>
      <c r="CI266" s="30"/>
      <c r="CJ266" s="30"/>
      <c r="CK266" s="30"/>
      <c r="CL266" s="30"/>
      <c r="CM266" s="30"/>
      <c r="CN266" s="30"/>
      <c r="CO266" s="30"/>
      <c r="CP266" s="30"/>
      <c r="CQ266" s="30"/>
      <c r="CR266" s="30"/>
      <c r="CS266" s="30"/>
      <c r="CT266" s="30"/>
      <c r="CU266" s="30"/>
      <c r="CV266" s="30"/>
      <c r="CW266" s="30"/>
      <c r="CX266" s="30"/>
      <c r="CY266" s="30"/>
      <c r="CZ266" s="30"/>
      <c r="DA266" s="30"/>
      <c r="DB266" s="30"/>
      <c r="DC266" s="30"/>
      <c r="DD266" s="30"/>
    </row>
    <row r="267" spans="2:108" s="94" customFormat="1" x14ac:dyDescent="0.25">
      <c r="B267" s="100"/>
      <c r="C267" s="90"/>
      <c r="I267" s="101"/>
      <c r="J267" s="101"/>
      <c r="BT267" s="30"/>
      <c r="BU267" s="30"/>
      <c r="BV267" s="30"/>
      <c r="BW267" s="30"/>
      <c r="BX267" s="30"/>
      <c r="BY267" s="30"/>
      <c r="BZ267" s="30"/>
      <c r="CA267" s="30"/>
      <c r="CB267" s="30"/>
      <c r="CC267" s="30"/>
      <c r="CD267" s="30"/>
      <c r="CE267" s="30"/>
      <c r="CF267" s="30"/>
      <c r="CG267" s="30"/>
      <c r="CH267" s="30"/>
      <c r="CI267" s="30"/>
      <c r="CJ267" s="30"/>
      <c r="CK267" s="30"/>
      <c r="CL267" s="30"/>
      <c r="CM267" s="30"/>
      <c r="CN267" s="30"/>
      <c r="CO267" s="30"/>
      <c r="CP267" s="30"/>
      <c r="CQ267" s="30"/>
      <c r="CR267" s="30"/>
      <c r="CS267" s="30"/>
      <c r="CT267" s="30"/>
      <c r="CU267" s="30"/>
      <c r="CV267" s="30"/>
      <c r="CW267" s="30"/>
      <c r="CX267" s="30"/>
      <c r="CY267" s="30"/>
      <c r="CZ267" s="30"/>
      <c r="DA267" s="30"/>
      <c r="DB267" s="30"/>
      <c r="DC267" s="30"/>
      <c r="DD267" s="30"/>
    </row>
    <row r="268" spans="2:108" s="94" customFormat="1" x14ac:dyDescent="0.25">
      <c r="B268" s="100"/>
      <c r="C268" s="90"/>
      <c r="I268" s="101"/>
      <c r="J268" s="101"/>
      <c r="BT268" s="30"/>
      <c r="BU268" s="30"/>
      <c r="BV268" s="30"/>
      <c r="BW268" s="30"/>
      <c r="BX268" s="30"/>
      <c r="BY268" s="30"/>
      <c r="BZ268" s="30"/>
      <c r="CA268" s="30"/>
      <c r="CB268" s="30"/>
      <c r="CC268" s="30"/>
      <c r="CD268" s="30"/>
      <c r="CE268" s="30"/>
      <c r="CF268" s="30"/>
      <c r="CG268" s="30"/>
      <c r="CH268" s="30"/>
      <c r="CI268" s="30"/>
      <c r="CJ268" s="30"/>
      <c r="CK268" s="30"/>
      <c r="CL268" s="30"/>
      <c r="CM268" s="30"/>
      <c r="CN268" s="30"/>
      <c r="CO268" s="30"/>
      <c r="CP268" s="30"/>
      <c r="CQ268" s="30"/>
      <c r="CR268" s="30"/>
      <c r="CS268" s="30"/>
      <c r="CT268" s="30"/>
      <c r="CU268" s="30"/>
      <c r="CV268" s="30"/>
      <c r="CW268" s="30"/>
      <c r="CX268" s="30"/>
      <c r="CY268" s="30"/>
      <c r="CZ268" s="30"/>
      <c r="DA268" s="30"/>
      <c r="DB268" s="30"/>
      <c r="DC268" s="30"/>
      <c r="DD268" s="30"/>
    </row>
    <row r="269" spans="2:108" s="94" customFormat="1" x14ac:dyDescent="0.25">
      <c r="B269" s="100"/>
      <c r="C269" s="90"/>
      <c r="I269" s="101"/>
      <c r="J269" s="101"/>
      <c r="BT269" s="30"/>
      <c r="BU269" s="30"/>
      <c r="BV269" s="30"/>
      <c r="BW269" s="30"/>
      <c r="BX269" s="30"/>
      <c r="BY269" s="30"/>
      <c r="BZ269" s="30"/>
      <c r="CA269" s="30"/>
      <c r="CB269" s="30"/>
      <c r="CC269" s="30"/>
      <c r="CD269" s="30"/>
      <c r="CE269" s="30"/>
      <c r="CF269" s="30"/>
      <c r="CG269" s="30"/>
      <c r="CH269" s="30"/>
      <c r="CI269" s="30"/>
      <c r="CJ269" s="30"/>
      <c r="CK269" s="30"/>
      <c r="CL269" s="30"/>
      <c r="CM269" s="30"/>
      <c r="CN269" s="30"/>
      <c r="CO269" s="30"/>
      <c r="CP269" s="30"/>
      <c r="CQ269" s="30"/>
      <c r="CR269" s="30"/>
      <c r="CS269" s="30"/>
      <c r="CT269" s="30"/>
      <c r="CU269" s="30"/>
      <c r="CV269" s="30"/>
      <c r="CW269" s="30"/>
      <c r="CX269" s="30"/>
      <c r="CY269" s="30"/>
      <c r="CZ269" s="30"/>
      <c r="DA269" s="30"/>
      <c r="DB269" s="30"/>
      <c r="DC269" s="30"/>
      <c r="DD269" s="30"/>
    </row>
    <row r="270" spans="2:108" s="94" customFormat="1" x14ac:dyDescent="0.25">
      <c r="B270" s="100"/>
      <c r="C270" s="90"/>
      <c r="I270" s="101"/>
      <c r="J270" s="101"/>
      <c r="BT270" s="30"/>
      <c r="BU270" s="30"/>
      <c r="BV270" s="30"/>
      <c r="BW270" s="30"/>
      <c r="BX270" s="30"/>
      <c r="BY270" s="30"/>
      <c r="BZ270" s="30"/>
      <c r="CA270" s="30"/>
      <c r="CB270" s="30"/>
      <c r="CC270" s="30"/>
      <c r="CD270" s="30"/>
      <c r="CE270" s="30"/>
      <c r="CF270" s="30"/>
      <c r="CG270" s="30"/>
      <c r="CH270" s="30"/>
      <c r="CI270" s="30"/>
      <c r="CJ270" s="30"/>
      <c r="CK270" s="30"/>
      <c r="CL270" s="30"/>
      <c r="CM270" s="30"/>
      <c r="CN270" s="30"/>
      <c r="CO270" s="30"/>
      <c r="CP270" s="30"/>
      <c r="CQ270" s="30"/>
      <c r="CR270" s="30"/>
      <c r="CS270" s="30"/>
      <c r="CT270" s="30"/>
      <c r="CU270" s="30"/>
      <c r="CV270" s="30"/>
      <c r="CW270" s="30"/>
      <c r="CX270" s="30"/>
      <c r="CY270" s="30"/>
      <c r="CZ270" s="30"/>
      <c r="DA270" s="30"/>
      <c r="DB270" s="30"/>
      <c r="DC270" s="30"/>
      <c r="DD270" s="30"/>
    </row>
    <row r="271" spans="2:108" s="94" customFormat="1" x14ac:dyDescent="0.25">
      <c r="B271" s="100"/>
      <c r="C271" s="90"/>
      <c r="I271" s="101"/>
      <c r="J271" s="101"/>
      <c r="BT271" s="30"/>
      <c r="BU271" s="30"/>
      <c r="BV271" s="30"/>
      <c r="BW271" s="30"/>
      <c r="BX271" s="30"/>
      <c r="BY271" s="30"/>
      <c r="BZ271" s="30"/>
      <c r="CA271" s="30"/>
      <c r="CB271" s="30"/>
      <c r="CC271" s="30"/>
      <c r="CD271" s="30"/>
      <c r="CE271" s="30"/>
      <c r="CF271" s="30"/>
      <c r="CG271" s="30"/>
      <c r="CH271" s="30"/>
      <c r="CI271" s="30"/>
      <c r="CJ271" s="30"/>
      <c r="CK271" s="30"/>
      <c r="CL271" s="30"/>
      <c r="CM271" s="30"/>
      <c r="CN271" s="30"/>
      <c r="CO271" s="30"/>
      <c r="CP271" s="30"/>
      <c r="CQ271" s="30"/>
      <c r="CR271" s="30"/>
      <c r="CS271" s="30"/>
      <c r="CT271" s="30"/>
      <c r="CU271" s="30"/>
      <c r="CV271" s="30"/>
      <c r="CW271" s="30"/>
      <c r="CX271" s="30"/>
      <c r="CY271" s="30"/>
      <c r="CZ271" s="30"/>
      <c r="DA271" s="30"/>
      <c r="DB271" s="30"/>
      <c r="DC271" s="30"/>
      <c r="DD271" s="30"/>
    </row>
    <row r="272" spans="2:108" s="94" customFormat="1" x14ac:dyDescent="0.25">
      <c r="B272" s="100"/>
      <c r="C272" s="90"/>
      <c r="I272" s="101"/>
      <c r="J272" s="101"/>
      <c r="BT272" s="30"/>
      <c r="BU272" s="30"/>
      <c r="BV272" s="30"/>
      <c r="BW272" s="30"/>
      <c r="BX272" s="30"/>
      <c r="BY272" s="30"/>
      <c r="BZ272" s="30"/>
      <c r="CA272" s="30"/>
      <c r="CB272" s="30"/>
      <c r="CC272" s="30"/>
      <c r="CD272" s="30"/>
      <c r="CE272" s="30"/>
      <c r="CF272" s="30"/>
      <c r="CG272" s="30"/>
      <c r="CH272" s="30"/>
      <c r="CI272" s="30"/>
      <c r="CJ272" s="30"/>
      <c r="CK272" s="30"/>
      <c r="CL272" s="30"/>
      <c r="CM272" s="30"/>
      <c r="CN272" s="30"/>
      <c r="CO272" s="30"/>
      <c r="CP272" s="30"/>
      <c r="CQ272" s="30"/>
      <c r="CR272" s="30"/>
      <c r="CS272" s="30"/>
      <c r="CT272" s="30"/>
      <c r="CU272" s="30"/>
      <c r="CV272" s="30"/>
      <c r="CW272" s="30"/>
      <c r="CX272" s="30"/>
      <c r="CY272" s="30"/>
      <c r="CZ272" s="30"/>
      <c r="DA272" s="30"/>
      <c r="DB272" s="30"/>
      <c r="DC272" s="30"/>
      <c r="DD272" s="30"/>
    </row>
    <row r="273" spans="2:108" s="94" customFormat="1" x14ac:dyDescent="0.25">
      <c r="B273" s="100"/>
      <c r="C273" s="90"/>
      <c r="I273" s="101"/>
      <c r="J273" s="101"/>
      <c r="BT273" s="30"/>
      <c r="BU273" s="30"/>
      <c r="BV273" s="30"/>
      <c r="BW273" s="30"/>
      <c r="BX273" s="30"/>
      <c r="BY273" s="30"/>
      <c r="BZ273" s="30"/>
      <c r="CA273" s="30"/>
      <c r="CB273" s="30"/>
      <c r="CC273" s="30"/>
      <c r="CD273" s="30"/>
      <c r="CE273" s="30"/>
      <c r="CF273" s="30"/>
      <c r="CG273" s="30"/>
      <c r="CH273" s="30"/>
      <c r="CI273" s="30"/>
      <c r="CJ273" s="30"/>
      <c r="CK273" s="30"/>
      <c r="CL273" s="30"/>
      <c r="CM273" s="30"/>
      <c r="CN273" s="30"/>
      <c r="CO273" s="30"/>
      <c r="CP273" s="30"/>
      <c r="CQ273" s="30"/>
      <c r="CR273" s="30"/>
      <c r="CS273" s="30"/>
      <c r="CT273" s="30"/>
      <c r="CU273" s="30"/>
      <c r="CV273" s="30"/>
      <c r="CW273" s="30"/>
      <c r="CX273" s="30"/>
      <c r="CY273" s="30"/>
      <c r="CZ273" s="30"/>
      <c r="DA273" s="30"/>
      <c r="DB273" s="30"/>
      <c r="DC273" s="30"/>
      <c r="DD273" s="30"/>
    </row>
    <row r="274" spans="2:108" s="94" customFormat="1" x14ac:dyDescent="0.25">
      <c r="B274" s="100"/>
      <c r="C274" s="90"/>
      <c r="I274" s="101"/>
      <c r="J274" s="101"/>
      <c r="BT274" s="30"/>
      <c r="BU274" s="30"/>
      <c r="BV274" s="30"/>
      <c r="BW274" s="30"/>
      <c r="BX274" s="30"/>
      <c r="BY274" s="30"/>
      <c r="BZ274" s="30"/>
      <c r="CA274" s="30"/>
      <c r="CB274" s="30"/>
      <c r="CC274" s="30"/>
      <c r="CD274" s="30"/>
      <c r="CE274" s="30"/>
      <c r="CF274" s="30"/>
      <c r="CG274" s="30"/>
      <c r="CH274" s="30"/>
      <c r="CI274" s="30"/>
      <c r="CJ274" s="30"/>
      <c r="CK274" s="30"/>
      <c r="CL274" s="30"/>
      <c r="CM274" s="30"/>
      <c r="CN274" s="30"/>
      <c r="CO274" s="30"/>
      <c r="CP274" s="30"/>
      <c r="CQ274" s="30"/>
      <c r="CR274" s="30"/>
      <c r="CS274" s="30"/>
      <c r="CT274" s="30"/>
      <c r="CU274" s="30"/>
      <c r="CV274" s="30"/>
      <c r="CW274" s="30"/>
      <c r="CX274" s="30"/>
      <c r="CY274" s="30"/>
      <c r="CZ274" s="30"/>
      <c r="DA274" s="30"/>
      <c r="DB274" s="30"/>
      <c r="DC274" s="30"/>
      <c r="DD274" s="30"/>
    </row>
    <row r="275" spans="2:108" s="94" customFormat="1" x14ac:dyDescent="0.25">
      <c r="B275" s="100"/>
      <c r="C275" s="90"/>
      <c r="I275" s="101"/>
      <c r="J275" s="101"/>
      <c r="BT275" s="30"/>
      <c r="BU275" s="30"/>
      <c r="BV275" s="30"/>
      <c r="BW275" s="30"/>
      <c r="BX275" s="30"/>
      <c r="BY275" s="30"/>
      <c r="BZ275" s="30"/>
      <c r="CA275" s="30"/>
      <c r="CB275" s="30"/>
      <c r="CC275" s="30"/>
      <c r="CD275" s="30"/>
      <c r="CE275" s="30"/>
      <c r="CF275" s="30"/>
      <c r="CG275" s="30"/>
      <c r="CH275" s="30"/>
      <c r="CI275" s="30"/>
      <c r="CJ275" s="30"/>
      <c r="CK275" s="30"/>
      <c r="CL275" s="30"/>
      <c r="CM275" s="30"/>
      <c r="CN275" s="30"/>
      <c r="CO275" s="30"/>
      <c r="CP275" s="30"/>
      <c r="CQ275" s="30"/>
      <c r="CR275" s="30"/>
      <c r="CS275" s="30"/>
      <c r="CT275" s="30"/>
      <c r="CU275" s="30"/>
      <c r="CV275" s="30"/>
      <c r="CW275" s="30"/>
      <c r="CX275" s="30"/>
      <c r="CY275" s="30"/>
      <c r="CZ275" s="30"/>
      <c r="DA275" s="30"/>
      <c r="DB275" s="30"/>
      <c r="DC275" s="30"/>
      <c r="DD275" s="30"/>
    </row>
    <row r="276" spans="2:108" s="94" customFormat="1" x14ac:dyDescent="0.25">
      <c r="B276" s="100"/>
      <c r="C276" s="90"/>
      <c r="I276" s="101"/>
      <c r="J276" s="101"/>
      <c r="BT276" s="30"/>
      <c r="BU276" s="30"/>
      <c r="BV276" s="30"/>
      <c r="BW276" s="30"/>
      <c r="BX276" s="30"/>
      <c r="BY276" s="30"/>
      <c r="BZ276" s="30"/>
      <c r="CA276" s="30"/>
      <c r="CB276" s="30"/>
      <c r="CC276" s="30"/>
      <c r="CD276" s="30"/>
      <c r="CE276" s="30"/>
      <c r="CF276" s="30"/>
      <c r="CG276" s="30"/>
      <c r="CH276" s="30"/>
      <c r="CI276" s="30"/>
      <c r="CJ276" s="30"/>
      <c r="CK276" s="30"/>
      <c r="CL276" s="30"/>
      <c r="CM276" s="30"/>
      <c r="CN276" s="30"/>
      <c r="CO276" s="30"/>
      <c r="CP276" s="30"/>
      <c r="CQ276" s="30"/>
      <c r="CR276" s="30"/>
      <c r="CS276" s="30"/>
      <c r="CT276" s="30"/>
      <c r="CU276" s="30"/>
      <c r="CV276" s="30"/>
      <c r="CW276" s="30"/>
      <c r="CX276" s="30"/>
      <c r="CY276" s="30"/>
      <c r="CZ276" s="30"/>
      <c r="DA276" s="30"/>
      <c r="DB276" s="30"/>
      <c r="DC276" s="30"/>
      <c r="DD276" s="30"/>
    </row>
    <row r="277" spans="2:108" s="94" customFormat="1" x14ac:dyDescent="0.25">
      <c r="B277" s="100"/>
      <c r="C277" s="90"/>
      <c r="I277" s="101"/>
      <c r="J277" s="101"/>
      <c r="BT277" s="30"/>
      <c r="BU277" s="30"/>
      <c r="BV277" s="30"/>
      <c r="BW277" s="30"/>
      <c r="BX277" s="30"/>
      <c r="BY277" s="30"/>
      <c r="BZ277" s="30"/>
      <c r="CA277" s="30"/>
      <c r="CB277" s="30"/>
      <c r="CC277" s="30"/>
      <c r="CD277" s="30"/>
      <c r="CE277" s="30"/>
      <c r="CF277" s="30"/>
      <c r="CG277" s="30"/>
      <c r="CH277" s="30"/>
      <c r="CI277" s="30"/>
      <c r="CJ277" s="30"/>
      <c r="CK277" s="30"/>
      <c r="CL277" s="30"/>
      <c r="CM277" s="30"/>
      <c r="CN277" s="30"/>
      <c r="CO277" s="30"/>
      <c r="CP277" s="30"/>
      <c r="CQ277" s="30"/>
      <c r="CR277" s="30"/>
      <c r="CS277" s="30"/>
      <c r="CT277" s="30"/>
      <c r="CU277" s="30"/>
      <c r="CV277" s="30"/>
      <c r="CW277" s="30"/>
      <c r="CX277" s="30"/>
      <c r="CY277" s="30"/>
      <c r="CZ277" s="30"/>
      <c r="DA277" s="30"/>
      <c r="DB277" s="30"/>
      <c r="DC277" s="30"/>
      <c r="DD277" s="30"/>
    </row>
    <row r="278" spans="2:108" s="94" customFormat="1" x14ac:dyDescent="0.25">
      <c r="B278" s="100"/>
      <c r="C278" s="90"/>
      <c r="I278" s="101"/>
      <c r="J278" s="101"/>
      <c r="BT278" s="30"/>
      <c r="BU278" s="30"/>
      <c r="BV278" s="30"/>
      <c r="BW278" s="30"/>
      <c r="BX278" s="30"/>
      <c r="BY278" s="30"/>
      <c r="BZ278" s="30"/>
      <c r="CA278" s="30"/>
      <c r="CB278" s="30"/>
      <c r="CC278" s="30"/>
      <c r="CD278" s="30"/>
      <c r="CE278" s="30"/>
      <c r="CF278" s="30"/>
      <c r="CG278" s="30"/>
      <c r="CH278" s="30"/>
      <c r="CI278" s="30"/>
      <c r="CJ278" s="30"/>
      <c r="CK278" s="30"/>
      <c r="CL278" s="30"/>
      <c r="CM278" s="30"/>
      <c r="CN278" s="30"/>
      <c r="CO278" s="30"/>
      <c r="CP278" s="30"/>
      <c r="CQ278" s="30"/>
      <c r="CR278" s="30"/>
      <c r="CS278" s="30"/>
      <c r="CT278" s="30"/>
      <c r="CU278" s="30"/>
      <c r="CV278" s="30"/>
      <c r="CW278" s="30"/>
      <c r="CX278" s="30"/>
      <c r="CY278" s="30"/>
      <c r="CZ278" s="30"/>
      <c r="DA278" s="30"/>
      <c r="DB278" s="30"/>
      <c r="DC278" s="30"/>
      <c r="DD278" s="30"/>
    </row>
    <row r="279" spans="2:108" s="94" customFormat="1" x14ac:dyDescent="0.25">
      <c r="B279" s="100"/>
      <c r="C279" s="90"/>
      <c r="I279" s="101"/>
      <c r="J279" s="101"/>
      <c r="BT279" s="30"/>
      <c r="BU279" s="30"/>
      <c r="BV279" s="30"/>
      <c r="BW279" s="30"/>
      <c r="BX279" s="30"/>
      <c r="BY279" s="30"/>
      <c r="BZ279" s="30"/>
      <c r="CA279" s="30"/>
      <c r="CB279" s="30"/>
      <c r="CC279" s="30"/>
      <c r="CD279" s="30"/>
      <c r="CE279" s="30"/>
      <c r="CF279" s="30"/>
      <c r="CG279" s="30"/>
      <c r="CH279" s="30"/>
      <c r="CI279" s="30"/>
      <c r="CJ279" s="30"/>
      <c r="CK279" s="30"/>
      <c r="CL279" s="30"/>
      <c r="CM279" s="30"/>
      <c r="CN279" s="30"/>
      <c r="CO279" s="30"/>
      <c r="CP279" s="30"/>
      <c r="CQ279" s="30"/>
      <c r="CR279" s="30"/>
      <c r="CS279" s="30"/>
      <c r="CT279" s="30"/>
      <c r="CU279" s="30"/>
      <c r="CV279" s="30"/>
      <c r="CW279" s="30"/>
      <c r="CX279" s="30"/>
      <c r="CY279" s="30"/>
      <c r="CZ279" s="30"/>
      <c r="DA279" s="30"/>
      <c r="DB279" s="30"/>
      <c r="DC279" s="30"/>
      <c r="DD279" s="30"/>
    </row>
    <row r="280" spans="2:108" s="94" customFormat="1" x14ac:dyDescent="0.25">
      <c r="B280" s="100"/>
      <c r="C280" s="90"/>
      <c r="I280" s="101"/>
      <c r="J280" s="101"/>
      <c r="BT280" s="30"/>
      <c r="BU280" s="30"/>
      <c r="BV280" s="30"/>
      <c r="BW280" s="30"/>
      <c r="BX280" s="30"/>
      <c r="BY280" s="30"/>
      <c r="BZ280" s="30"/>
      <c r="CA280" s="30"/>
      <c r="CB280" s="30"/>
      <c r="CC280" s="30"/>
      <c r="CD280" s="30"/>
      <c r="CE280" s="30"/>
      <c r="CF280" s="30"/>
      <c r="CG280" s="30"/>
      <c r="CH280" s="30"/>
      <c r="CI280" s="30"/>
      <c r="CJ280" s="30"/>
      <c r="CK280" s="30"/>
      <c r="CL280" s="30"/>
      <c r="CM280" s="30"/>
      <c r="CN280" s="30"/>
      <c r="CO280" s="30"/>
      <c r="CP280" s="30"/>
      <c r="CQ280" s="30"/>
      <c r="CR280" s="30"/>
      <c r="CS280" s="30"/>
      <c r="CT280" s="30"/>
      <c r="CU280" s="30"/>
      <c r="CV280" s="30"/>
      <c r="CW280" s="30"/>
      <c r="CX280" s="30"/>
      <c r="CY280" s="30"/>
      <c r="CZ280" s="30"/>
      <c r="DA280" s="30"/>
      <c r="DB280" s="30"/>
      <c r="DC280" s="30"/>
      <c r="DD280" s="30"/>
    </row>
    <row r="281" spans="2:108" s="94" customFormat="1" x14ac:dyDescent="0.25">
      <c r="B281" s="100"/>
      <c r="C281" s="90"/>
      <c r="I281" s="101"/>
      <c r="J281" s="101"/>
      <c r="BT281" s="30"/>
      <c r="BU281" s="30"/>
      <c r="BV281" s="30"/>
      <c r="BW281" s="30"/>
      <c r="BX281" s="30"/>
      <c r="BY281" s="30"/>
      <c r="BZ281" s="30"/>
      <c r="CA281" s="30"/>
      <c r="CB281" s="30"/>
      <c r="CC281" s="30"/>
      <c r="CD281" s="30"/>
      <c r="CE281" s="30"/>
      <c r="CF281" s="30"/>
      <c r="CG281" s="30"/>
      <c r="CH281" s="30"/>
      <c r="CI281" s="30"/>
      <c r="CJ281" s="30"/>
      <c r="CK281" s="30"/>
      <c r="CL281" s="30"/>
      <c r="CM281" s="30"/>
      <c r="CN281" s="30"/>
      <c r="CO281" s="30"/>
      <c r="CP281" s="30"/>
      <c r="CQ281" s="30"/>
      <c r="CR281" s="30"/>
      <c r="CS281" s="30"/>
      <c r="CT281" s="30"/>
      <c r="CU281" s="30"/>
      <c r="CV281" s="30"/>
      <c r="CW281" s="30"/>
      <c r="CX281" s="30"/>
      <c r="CY281" s="30"/>
      <c r="CZ281" s="30"/>
      <c r="DA281" s="30"/>
      <c r="DB281" s="30"/>
      <c r="DC281" s="30"/>
      <c r="DD281" s="30"/>
    </row>
    <row r="282" spans="2:108" s="94" customFormat="1" x14ac:dyDescent="0.25">
      <c r="B282" s="100"/>
      <c r="C282" s="90"/>
      <c r="I282" s="101"/>
      <c r="J282" s="101"/>
      <c r="BT282" s="30"/>
      <c r="BU282" s="30"/>
      <c r="BV282" s="30"/>
      <c r="BW282" s="30"/>
      <c r="BX282" s="30"/>
      <c r="BY282" s="30"/>
      <c r="BZ282" s="30"/>
      <c r="CA282" s="30"/>
      <c r="CB282" s="30"/>
      <c r="CC282" s="30"/>
      <c r="CD282" s="30"/>
      <c r="CE282" s="30"/>
      <c r="CF282" s="30"/>
      <c r="CG282" s="30"/>
      <c r="CH282" s="30"/>
      <c r="CI282" s="30"/>
      <c r="CJ282" s="30"/>
      <c r="CK282" s="30"/>
      <c r="CL282" s="30"/>
      <c r="CM282" s="30"/>
      <c r="CN282" s="30"/>
      <c r="CO282" s="30"/>
      <c r="CP282" s="30"/>
      <c r="CQ282" s="30"/>
      <c r="CR282" s="30"/>
      <c r="CS282" s="30"/>
      <c r="CT282" s="30"/>
      <c r="CU282" s="30"/>
      <c r="CV282" s="30"/>
      <c r="CW282" s="30"/>
      <c r="CX282" s="30"/>
      <c r="CY282" s="30"/>
      <c r="CZ282" s="30"/>
      <c r="DA282" s="30"/>
      <c r="DB282" s="30"/>
      <c r="DC282" s="30"/>
      <c r="DD282" s="30"/>
    </row>
    <row r="283" spans="2:108" s="94" customFormat="1" x14ac:dyDescent="0.25">
      <c r="B283" s="100"/>
      <c r="C283" s="90"/>
      <c r="I283" s="101"/>
      <c r="J283" s="101"/>
      <c r="BT283" s="30"/>
      <c r="BU283" s="30"/>
      <c r="BV283" s="30"/>
      <c r="BW283" s="30"/>
      <c r="BX283" s="30"/>
      <c r="BY283" s="30"/>
      <c r="BZ283" s="30"/>
      <c r="CA283" s="30"/>
      <c r="CB283" s="30"/>
      <c r="CC283" s="30"/>
      <c r="CD283" s="30"/>
      <c r="CE283" s="30"/>
      <c r="CF283" s="30"/>
      <c r="CG283" s="30"/>
      <c r="CH283" s="30"/>
      <c r="CI283" s="30"/>
      <c r="CJ283" s="30"/>
      <c r="CK283" s="30"/>
      <c r="CL283" s="30"/>
      <c r="CM283" s="30"/>
      <c r="CN283" s="30"/>
      <c r="CO283" s="30"/>
      <c r="CP283" s="30"/>
      <c r="CQ283" s="30"/>
      <c r="CR283" s="30"/>
      <c r="CS283" s="30"/>
      <c r="CT283" s="30"/>
      <c r="CU283" s="30"/>
      <c r="CV283" s="30"/>
      <c r="CW283" s="30"/>
      <c r="CX283" s="30"/>
      <c r="CY283" s="30"/>
      <c r="CZ283" s="30"/>
      <c r="DA283" s="30"/>
      <c r="DB283" s="30"/>
      <c r="DC283" s="30"/>
      <c r="DD283" s="30"/>
    </row>
    <row r="284" spans="2:108" s="94" customFormat="1" x14ac:dyDescent="0.25">
      <c r="B284" s="100"/>
      <c r="C284" s="90"/>
      <c r="I284" s="101"/>
      <c r="J284" s="101"/>
      <c r="BT284" s="30"/>
      <c r="BU284" s="30"/>
      <c r="BV284" s="30"/>
      <c r="BW284" s="30"/>
      <c r="BX284" s="30"/>
      <c r="BY284" s="30"/>
      <c r="BZ284" s="30"/>
      <c r="CA284" s="30"/>
      <c r="CB284" s="30"/>
      <c r="CC284" s="30"/>
      <c r="CD284" s="30"/>
      <c r="CE284" s="30"/>
      <c r="CF284" s="30"/>
      <c r="CG284" s="30"/>
      <c r="CH284" s="30"/>
      <c r="CI284" s="30"/>
      <c r="CJ284" s="30"/>
      <c r="CK284" s="30"/>
      <c r="CL284" s="30"/>
      <c r="CM284" s="30"/>
      <c r="CN284" s="30"/>
      <c r="CO284" s="30"/>
      <c r="CP284" s="30"/>
      <c r="CQ284" s="30"/>
      <c r="CR284" s="30"/>
      <c r="CS284" s="30"/>
      <c r="CT284" s="30"/>
      <c r="CU284" s="30"/>
      <c r="CV284" s="30"/>
      <c r="CW284" s="30"/>
      <c r="CX284" s="30"/>
      <c r="CY284" s="30"/>
      <c r="CZ284" s="30"/>
      <c r="DA284" s="30"/>
      <c r="DB284" s="30"/>
      <c r="DC284" s="30"/>
      <c r="DD284" s="30"/>
    </row>
    <row r="285" spans="2:108" s="94" customFormat="1" x14ac:dyDescent="0.25">
      <c r="B285" s="100"/>
      <c r="C285" s="90"/>
      <c r="I285" s="101"/>
      <c r="J285" s="101"/>
      <c r="BT285" s="30"/>
      <c r="BU285" s="30"/>
      <c r="BV285" s="30"/>
      <c r="BW285" s="30"/>
      <c r="BX285" s="30"/>
      <c r="BY285" s="30"/>
      <c r="BZ285" s="30"/>
      <c r="CA285" s="30"/>
      <c r="CB285" s="30"/>
      <c r="CC285" s="30"/>
      <c r="CD285" s="30"/>
      <c r="CE285" s="30"/>
      <c r="CF285" s="30"/>
      <c r="CG285" s="30"/>
      <c r="CH285" s="30"/>
      <c r="CI285" s="30"/>
      <c r="CJ285" s="30"/>
      <c r="CK285" s="30"/>
      <c r="CL285" s="30"/>
      <c r="CM285" s="30"/>
      <c r="CN285" s="30"/>
      <c r="CO285" s="30"/>
      <c r="CP285" s="30"/>
      <c r="CQ285" s="30"/>
      <c r="CR285" s="30"/>
      <c r="CS285" s="30"/>
      <c r="CT285" s="30"/>
      <c r="CU285" s="30"/>
      <c r="CV285" s="30"/>
      <c r="CW285" s="30"/>
      <c r="CX285" s="30"/>
      <c r="CY285" s="30"/>
      <c r="CZ285" s="30"/>
      <c r="DA285" s="30"/>
      <c r="DB285" s="30"/>
      <c r="DC285" s="30"/>
      <c r="DD285" s="30"/>
    </row>
    <row r="286" spans="2:108" s="94" customFormat="1" x14ac:dyDescent="0.25">
      <c r="B286" s="100"/>
      <c r="C286" s="90"/>
      <c r="I286" s="101"/>
      <c r="J286" s="101"/>
      <c r="BT286" s="30"/>
      <c r="BU286" s="30"/>
      <c r="BV286" s="30"/>
      <c r="BW286" s="30"/>
      <c r="BX286" s="30"/>
      <c r="BY286" s="30"/>
      <c r="BZ286" s="30"/>
      <c r="CA286" s="30"/>
      <c r="CB286" s="30"/>
      <c r="CC286" s="30"/>
      <c r="CD286" s="30"/>
      <c r="CE286" s="30"/>
      <c r="CF286" s="30"/>
      <c r="CG286" s="30"/>
      <c r="CH286" s="30"/>
      <c r="CI286" s="30"/>
      <c r="CJ286" s="30"/>
      <c r="CK286" s="30"/>
      <c r="CL286" s="30"/>
      <c r="CM286" s="30"/>
      <c r="CN286" s="30"/>
      <c r="CO286" s="30"/>
      <c r="CP286" s="30"/>
      <c r="CQ286" s="30"/>
      <c r="CR286" s="30"/>
      <c r="CS286" s="30"/>
      <c r="CT286" s="30"/>
      <c r="CU286" s="30"/>
      <c r="CV286" s="30"/>
      <c r="CW286" s="30"/>
      <c r="CX286" s="30"/>
      <c r="CY286" s="30"/>
      <c r="CZ286" s="30"/>
      <c r="DA286" s="30"/>
      <c r="DB286" s="30"/>
      <c r="DC286" s="30"/>
      <c r="DD286" s="30"/>
    </row>
    <row r="287" spans="2:108" s="94" customFormat="1" x14ac:dyDescent="0.25">
      <c r="B287" s="100"/>
      <c r="C287" s="90"/>
      <c r="I287" s="101"/>
      <c r="J287" s="101"/>
      <c r="BT287" s="30"/>
      <c r="BU287" s="30"/>
      <c r="BV287" s="30"/>
      <c r="BW287" s="30"/>
      <c r="BX287" s="30"/>
      <c r="BY287" s="30"/>
      <c r="BZ287" s="30"/>
      <c r="CA287" s="30"/>
      <c r="CB287" s="30"/>
      <c r="CC287" s="30"/>
      <c r="CD287" s="30"/>
      <c r="CE287" s="30"/>
      <c r="CF287" s="30"/>
      <c r="CG287" s="30"/>
      <c r="CH287" s="30"/>
      <c r="CI287" s="30"/>
      <c r="CJ287" s="30"/>
      <c r="CK287" s="30"/>
      <c r="CL287" s="30"/>
      <c r="CM287" s="30"/>
      <c r="CN287" s="30"/>
      <c r="CO287" s="30"/>
      <c r="CP287" s="30"/>
      <c r="CQ287" s="30"/>
      <c r="CR287" s="30"/>
      <c r="CS287" s="30"/>
      <c r="CT287" s="30"/>
      <c r="CU287" s="30"/>
      <c r="CV287" s="30"/>
      <c r="CW287" s="30"/>
      <c r="CX287" s="30"/>
      <c r="CY287" s="30"/>
      <c r="CZ287" s="30"/>
      <c r="DA287" s="30"/>
      <c r="DB287" s="30"/>
      <c r="DC287" s="30"/>
      <c r="DD287" s="30"/>
    </row>
    <row r="288" spans="2:108" s="94" customFormat="1" x14ac:dyDescent="0.25">
      <c r="B288" s="100"/>
      <c r="C288" s="90"/>
      <c r="I288" s="101"/>
      <c r="J288" s="101"/>
      <c r="BT288" s="30"/>
      <c r="BU288" s="30"/>
      <c r="BV288" s="30"/>
      <c r="BW288" s="30"/>
      <c r="BX288" s="30"/>
      <c r="BY288" s="30"/>
      <c r="BZ288" s="30"/>
      <c r="CA288" s="30"/>
      <c r="CB288" s="30"/>
      <c r="CC288" s="30"/>
      <c r="CD288" s="30"/>
      <c r="CE288" s="30"/>
      <c r="CF288" s="30"/>
      <c r="CG288" s="30"/>
      <c r="CH288" s="30"/>
      <c r="CI288" s="30"/>
      <c r="CJ288" s="30"/>
      <c r="CK288" s="30"/>
      <c r="CL288" s="30"/>
      <c r="CM288" s="30"/>
      <c r="CN288" s="30"/>
      <c r="CO288" s="30"/>
      <c r="CP288" s="30"/>
      <c r="CQ288" s="30"/>
      <c r="CR288" s="30"/>
      <c r="CS288" s="30"/>
      <c r="CT288" s="30"/>
      <c r="CU288" s="30"/>
      <c r="CV288" s="30"/>
      <c r="CW288" s="30"/>
      <c r="CX288" s="30"/>
      <c r="CY288" s="30"/>
      <c r="CZ288" s="30"/>
      <c r="DA288" s="30"/>
      <c r="DB288" s="30"/>
      <c r="DC288" s="30"/>
      <c r="DD288" s="30"/>
    </row>
    <row r="289" spans="2:108" s="94" customFormat="1" x14ac:dyDescent="0.25">
      <c r="B289" s="100"/>
      <c r="C289" s="90"/>
      <c r="I289" s="101"/>
      <c r="J289" s="101"/>
      <c r="BT289" s="30"/>
      <c r="BU289" s="30"/>
      <c r="BV289" s="30"/>
      <c r="BW289" s="30"/>
      <c r="BX289" s="30"/>
      <c r="BY289" s="30"/>
      <c r="BZ289" s="30"/>
      <c r="CA289" s="30"/>
      <c r="CB289" s="30"/>
      <c r="CC289" s="30"/>
      <c r="CD289" s="30"/>
      <c r="CE289" s="30"/>
      <c r="CF289" s="30"/>
      <c r="CG289" s="30"/>
      <c r="CH289" s="30"/>
      <c r="CI289" s="30"/>
      <c r="CJ289" s="30"/>
      <c r="CK289" s="30"/>
      <c r="CL289" s="30"/>
      <c r="CM289" s="30"/>
      <c r="CN289" s="30"/>
      <c r="CO289" s="30"/>
      <c r="CP289" s="30"/>
      <c r="CQ289" s="30"/>
      <c r="CR289" s="30"/>
      <c r="CS289" s="30"/>
      <c r="CT289" s="30"/>
      <c r="CU289" s="30"/>
      <c r="CV289" s="30"/>
      <c r="CW289" s="30"/>
      <c r="CX289" s="30"/>
      <c r="CY289" s="30"/>
      <c r="CZ289" s="30"/>
      <c r="DA289" s="30"/>
      <c r="DB289" s="30"/>
      <c r="DC289" s="30"/>
      <c r="DD289" s="30"/>
    </row>
    <row r="290" spans="2:108" s="94" customFormat="1" x14ac:dyDescent="0.25">
      <c r="B290" s="100"/>
      <c r="C290" s="90"/>
      <c r="I290" s="101"/>
      <c r="J290" s="101"/>
      <c r="BT290" s="30"/>
      <c r="BU290" s="30"/>
      <c r="BV290" s="30"/>
      <c r="BW290" s="30"/>
      <c r="BX290" s="30"/>
      <c r="BY290" s="30"/>
      <c r="BZ290" s="30"/>
      <c r="CA290" s="30"/>
      <c r="CB290" s="30"/>
      <c r="CC290" s="30"/>
      <c r="CD290" s="30"/>
      <c r="CE290" s="30"/>
      <c r="CF290" s="30"/>
      <c r="CG290" s="30"/>
      <c r="CH290" s="30"/>
      <c r="CI290" s="30"/>
      <c r="CJ290" s="30"/>
      <c r="CK290" s="30"/>
      <c r="CL290" s="30"/>
      <c r="CM290" s="30"/>
      <c r="CN290" s="30"/>
      <c r="CO290" s="30"/>
      <c r="CP290" s="30"/>
      <c r="CQ290" s="30"/>
      <c r="CR290" s="30"/>
      <c r="CS290" s="30"/>
      <c r="CT290" s="30"/>
      <c r="CU290" s="30"/>
      <c r="CV290" s="30"/>
      <c r="CW290" s="30"/>
      <c r="CX290" s="30"/>
      <c r="CY290" s="30"/>
      <c r="CZ290" s="30"/>
      <c r="DA290" s="30"/>
      <c r="DB290" s="30"/>
      <c r="DC290" s="30"/>
      <c r="DD290" s="30"/>
    </row>
    <row r="291" spans="2:108" s="94" customFormat="1" x14ac:dyDescent="0.25">
      <c r="B291" s="100"/>
      <c r="C291" s="90"/>
      <c r="I291" s="101"/>
      <c r="J291" s="101"/>
      <c r="BT291" s="30"/>
      <c r="BU291" s="30"/>
      <c r="BV291" s="30"/>
      <c r="BW291" s="30"/>
      <c r="BX291" s="30"/>
      <c r="BY291" s="30"/>
      <c r="BZ291" s="30"/>
      <c r="CA291" s="30"/>
      <c r="CB291" s="30"/>
      <c r="CC291" s="30"/>
      <c r="CD291" s="30"/>
      <c r="CE291" s="30"/>
      <c r="CF291" s="30"/>
      <c r="CG291" s="30"/>
      <c r="CH291" s="30"/>
      <c r="CI291" s="30"/>
      <c r="CJ291" s="30"/>
      <c r="CK291" s="30"/>
      <c r="CL291" s="30"/>
      <c r="CM291" s="30"/>
      <c r="CN291" s="30"/>
      <c r="CO291" s="30"/>
      <c r="CP291" s="30"/>
      <c r="CQ291" s="30"/>
      <c r="CR291" s="30"/>
      <c r="CS291" s="30"/>
      <c r="CT291" s="30"/>
      <c r="CU291" s="30"/>
      <c r="CV291" s="30"/>
      <c r="CW291" s="30"/>
      <c r="CX291" s="30"/>
      <c r="CY291" s="30"/>
      <c r="CZ291" s="30"/>
      <c r="DA291" s="30"/>
      <c r="DB291" s="30"/>
      <c r="DC291" s="30"/>
      <c r="DD291" s="30"/>
    </row>
    <row r="292" spans="2:108" s="94" customFormat="1" x14ac:dyDescent="0.25">
      <c r="B292" s="100"/>
      <c r="C292" s="90"/>
      <c r="I292" s="101"/>
      <c r="J292" s="101"/>
      <c r="BT292" s="30"/>
      <c r="BU292" s="30"/>
      <c r="BV292" s="30"/>
      <c r="BW292" s="30"/>
      <c r="BX292" s="30"/>
      <c r="BY292" s="30"/>
      <c r="BZ292" s="30"/>
      <c r="CA292" s="30"/>
      <c r="CB292" s="30"/>
      <c r="CC292" s="30"/>
      <c r="CD292" s="30"/>
      <c r="CE292" s="30"/>
      <c r="CF292" s="30"/>
      <c r="CG292" s="30"/>
      <c r="CH292" s="30"/>
      <c r="CI292" s="30"/>
      <c r="CJ292" s="30"/>
      <c r="CK292" s="30"/>
      <c r="CL292" s="30"/>
      <c r="CM292" s="30"/>
      <c r="CN292" s="30"/>
      <c r="CO292" s="30"/>
      <c r="CP292" s="30"/>
      <c r="CQ292" s="30"/>
      <c r="CR292" s="30"/>
      <c r="CS292" s="30"/>
      <c r="CT292" s="30"/>
      <c r="CU292" s="30"/>
      <c r="CV292" s="30"/>
      <c r="CW292" s="30"/>
      <c r="CX292" s="30"/>
      <c r="CY292" s="30"/>
      <c r="CZ292" s="30"/>
      <c r="DA292" s="30"/>
      <c r="DB292" s="30"/>
      <c r="DC292" s="30"/>
      <c r="DD292" s="30"/>
    </row>
    <row r="293" spans="2:108" s="94" customFormat="1" x14ac:dyDescent="0.25">
      <c r="B293" s="100"/>
      <c r="C293" s="90"/>
      <c r="I293" s="101"/>
      <c r="J293" s="101"/>
      <c r="BT293" s="30"/>
      <c r="BU293" s="30"/>
      <c r="BV293" s="30"/>
      <c r="BW293" s="30"/>
      <c r="BX293" s="30"/>
      <c r="BY293" s="30"/>
      <c r="BZ293" s="30"/>
      <c r="CA293" s="30"/>
      <c r="CB293" s="30"/>
      <c r="CC293" s="30"/>
      <c r="CD293" s="30"/>
      <c r="CE293" s="30"/>
      <c r="CF293" s="30"/>
      <c r="CG293" s="30"/>
      <c r="CH293" s="30"/>
      <c r="CI293" s="30"/>
      <c r="CJ293" s="30"/>
      <c r="CK293" s="30"/>
      <c r="CL293" s="30"/>
      <c r="CM293" s="30"/>
      <c r="CN293" s="30"/>
      <c r="CO293" s="30"/>
      <c r="CP293" s="30"/>
      <c r="CQ293" s="30"/>
      <c r="CR293" s="30"/>
      <c r="CS293" s="30"/>
      <c r="CT293" s="30"/>
      <c r="CU293" s="30"/>
      <c r="CV293" s="30"/>
      <c r="CW293" s="30"/>
      <c r="CX293" s="30"/>
      <c r="CY293" s="30"/>
      <c r="CZ293" s="30"/>
      <c r="DA293" s="30"/>
      <c r="DB293" s="30"/>
      <c r="DC293" s="30"/>
      <c r="DD293" s="30"/>
    </row>
    <row r="294" spans="2:108" s="94" customFormat="1" x14ac:dyDescent="0.25">
      <c r="B294" s="100"/>
      <c r="C294" s="90"/>
      <c r="I294" s="101"/>
      <c r="J294" s="101"/>
      <c r="BT294" s="30"/>
      <c r="BU294" s="30"/>
      <c r="BV294" s="30"/>
      <c r="BW294" s="30"/>
      <c r="BX294" s="30"/>
      <c r="BY294" s="30"/>
      <c r="BZ294" s="30"/>
      <c r="CA294" s="30"/>
      <c r="CB294" s="30"/>
      <c r="CC294" s="30"/>
      <c r="CD294" s="30"/>
      <c r="CE294" s="30"/>
      <c r="CF294" s="30"/>
      <c r="CG294" s="30"/>
      <c r="CH294" s="30"/>
      <c r="CI294" s="30"/>
      <c r="CJ294" s="30"/>
      <c r="CK294" s="30"/>
      <c r="CL294" s="30"/>
      <c r="CM294" s="30"/>
      <c r="CN294" s="30"/>
      <c r="CO294" s="30"/>
      <c r="CP294" s="30"/>
      <c r="CQ294" s="30"/>
      <c r="CR294" s="30"/>
      <c r="CS294" s="30"/>
      <c r="CT294" s="30"/>
      <c r="CU294" s="30"/>
      <c r="CV294" s="30"/>
      <c r="CW294" s="30"/>
      <c r="CX294" s="30"/>
      <c r="CY294" s="30"/>
      <c r="CZ294" s="30"/>
      <c r="DA294" s="30"/>
      <c r="DB294" s="30"/>
      <c r="DC294" s="30"/>
      <c r="DD294" s="30"/>
    </row>
    <row r="295" spans="2:108" s="94" customFormat="1" x14ac:dyDescent="0.25">
      <c r="B295" s="100"/>
      <c r="C295" s="90"/>
      <c r="I295" s="101"/>
      <c r="J295" s="101"/>
      <c r="BT295" s="30"/>
      <c r="BU295" s="30"/>
      <c r="BV295" s="30"/>
      <c r="BW295" s="30"/>
      <c r="BX295" s="30"/>
      <c r="BY295" s="30"/>
      <c r="BZ295" s="30"/>
      <c r="CA295" s="30"/>
      <c r="CB295" s="30"/>
      <c r="CC295" s="30"/>
      <c r="CD295" s="30"/>
      <c r="CE295" s="30"/>
      <c r="CF295" s="30"/>
      <c r="CG295" s="30"/>
      <c r="CH295" s="30"/>
      <c r="CI295" s="30"/>
      <c r="CJ295" s="30"/>
      <c r="CK295" s="30"/>
      <c r="CL295" s="30"/>
      <c r="CM295" s="30"/>
      <c r="CN295" s="30"/>
      <c r="CO295" s="30"/>
      <c r="CP295" s="30"/>
      <c r="CQ295" s="30"/>
      <c r="CR295" s="30"/>
      <c r="CS295" s="30"/>
      <c r="CT295" s="30"/>
      <c r="CU295" s="30"/>
      <c r="CV295" s="30"/>
      <c r="CW295" s="30"/>
      <c r="CX295" s="30"/>
      <c r="CY295" s="30"/>
      <c r="CZ295" s="30"/>
      <c r="DA295" s="30"/>
      <c r="DB295" s="30"/>
      <c r="DC295" s="30"/>
      <c r="DD295" s="30"/>
    </row>
    <row r="296" spans="2:108" s="94" customFormat="1" x14ac:dyDescent="0.25">
      <c r="B296" s="100"/>
      <c r="C296" s="90"/>
      <c r="I296" s="101"/>
      <c r="J296" s="101"/>
      <c r="BT296" s="30"/>
      <c r="BU296" s="30"/>
      <c r="BV296" s="30"/>
      <c r="BW296" s="30"/>
      <c r="BX296" s="30"/>
      <c r="BY296" s="30"/>
      <c r="BZ296" s="30"/>
      <c r="CA296" s="30"/>
      <c r="CB296" s="30"/>
      <c r="CC296" s="30"/>
      <c r="CD296" s="30"/>
      <c r="CE296" s="30"/>
      <c r="CF296" s="30"/>
      <c r="CG296" s="30"/>
      <c r="CH296" s="30"/>
      <c r="CI296" s="30"/>
      <c r="CJ296" s="30"/>
      <c r="CK296" s="30"/>
      <c r="CL296" s="30"/>
      <c r="CM296" s="30"/>
      <c r="CN296" s="30"/>
      <c r="CO296" s="30"/>
      <c r="CP296" s="30"/>
      <c r="CQ296" s="30"/>
      <c r="CR296" s="30"/>
      <c r="CS296" s="30"/>
      <c r="CT296" s="30"/>
      <c r="CU296" s="30"/>
      <c r="CV296" s="30"/>
      <c r="CW296" s="30"/>
      <c r="CX296" s="30"/>
      <c r="CY296" s="30"/>
      <c r="CZ296" s="30"/>
      <c r="DA296" s="30"/>
      <c r="DB296" s="30"/>
      <c r="DC296" s="30"/>
      <c r="DD296" s="30"/>
    </row>
    <row r="297" spans="2:108" s="94" customFormat="1" x14ac:dyDescent="0.25">
      <c r="B297" s="100"/>
      <c r="C297" s="90"/>
      <c r="I297" s="101"/>
      <c r="J297" s="101"/>
      <c r="BT297" s="30"/>
      <c r="BU297" s="30"/>
      <c r="BV297" s="30"/>
      <c r="BW297" s="30"/>
      <c r="BX297" s="30"/>
      <c r="BY297" s="30"/>
      <c r="BZ297" s="30"/>
      <c r="CA297" s="30"/>
      <c r="CB297" s="30"/>
      <c r="CC297" s="30"/>
      <c r="CD297" s="30"/>
      <c r="CE297" s="30"/>
      <c r="CF297" s="30"/>
      <c r="CG297" s="30"/>
      <c r="CH297" s="30"/>
      <c r="CI297" s="30"/>
      <c r="CJ297" s="30"/>
      <c r="CK297" s="30"/>
      <c r="CL297" s="30"/>
      <c r="CM297" s="30"/>
      <c r="CN297" s="30"/>
      <c r="CO297" s="30"/>
      <c r="CP297" s="30"/>
      <c r="CQ297" s="30"/>
      <c r="CR297" s="30"/>
      <c r="CS297" s="30"/>
      <c r="CT297" s="30"/>
      <c r="CU297" s="30"/>
      <c r="CV297" s="30"/>
      <c r="CW297" s="30"/>
      <c r="CX297" s="30"/>
      <c r="CY297" s="30"/>
      <c r="CZ297" s="30"/>
      <c r="DA297" s="30"/>
      <c r="DB297" s="30"/>
      <c r="DC297" s="30"/>
      <c r="DD297" s="30"/>
    </row>
    <row r="298" spans="2:108" s="94" customFormat="1" x14ac:dyDescent="0.25">
      <c r="B298" s="100"/>
      <c r="C298" s="90"/>
      <c r="I298" s="101"/>
      <c r="J298" s="101"/>
      <c r="BT298" s="30"/>
      <c r="BU298" s="30"/>
      <c r="BV298" s="30"/>
      <c r="BW298" s="30"/>
      <c r="BX298" s="30"/>
      <c r="BY298" s="30"/>
      <c r="BZ298" s="30"/>
      <c r="CA298" s="30"/>
      <c r="CB298" s="30"/>
      <c r="CC298" s="30"/>
      <c r="CD298" s="30"/>
      <c r="CE298" s="30"/>
      <c r="CF298" s="30"/>
      <c r="CG298" s="30"/>
      <c r="CH298" s="30"/>
      <c r="CI298" s="30"/>
      <c r="CJ298" s="30"/>
      <c r="CK298" s="30"/>
      <c r="CL298" s="30"/>
      <c r="CM298" s="30"/>
      <c r="CN298" s="30"/>
      <c r="CO298" s="30"/>
      <c r="CP298" s="30"/>
      <c r="CQ298" s="30"/>
      <c r="CR298" s="30"/>
      <c r="CS298" s="30"/>
      <c r="CT298" s="30"/>
      <c r="CU298" s="30"/>
      <c r="CV298" s="30"/>
      <c r="CW298" s="30"/>
      <c r="CX298" s="30"/>
      <c r="CY298" s="30"/>
      <c r="CZ298" s="30"/>
      <c r="DA298" s="30"/>
      <c r="DB298" s="30"/>
      <c r="DC298" s="30"/>
      <c r="DD298" s="30"/>
    </row>
    <row r="299" spans="2:108" s="94" customFormat="1" x14ac:dyDescent="0.25">
      <c r="B299" s="100"/>
      <c r="C299" s="90"/>
      <c r="I299" s="101"/>
      <c r="J299" s="101"/>
      <c r="BT299" s="30"/>
      <c r="BU299" s="30"/>
      <c r="BV299" s="30"/>
      <c r="BW299" s="30"/>
      <c r="BX299" s="30"/>
      <c r="BY299" s="30"/>
      <c r="BZ299" s="30"/>
      <c r="CA299" s="30"/>
      <c r="CB299" s="30"/>
      <c r="CC299" s="30"/>
      <c r="CD299" s="30"/>
      <c r="CE299" s="30"/>
      <c r="CF299" s="30"/>
      <c r="CG299" s="30"/>
      <c r="CH299" s="30"/>
      <c r="CI299" s="30"/>
      <c r="CJ299" s="30"/>
      <c r="CK299" s="30"/>
      <c r="CL299" s="30"/>
      <c r="CM299" s="30"/>
      <c r="CN299" s="30"/>
      <c r="CO299" s="30"/>
      <c r="CP299" s="30"/>
      <c r="CQ299" s="30"/>
      <c r="CR299" s="30"/>
      <c r="CS299" s="30"/>
      <c r="CT299" s="30"/>
      <c r="CU299" s="30"/>
      <c r="CV299" s="30"/>
      <c r="CW299" s="30"/>
      <c r="CX299" s="30"/>
      <c r="CY299" s="30"/>
      <c r="CZ299" s="30"/>
      <c r="DA299" s="30"/>
      <c r="DB299" s="30"/>
      <c r="DC299" s="30"/>
      <c r="DD299" s="30"/>
    </row>
    <row r="300" spans="2:108" s="94" customFormat="1" x14ac:dyDescent="0.25">
      <c r="B300" s="100"/>
      <c r="C300" s="90"/>
      <c r="I300" s="101"/>
      <c r="J300" s="101"/>
      <c r="BT300" s="30"/>
      <c r="BU300" s="30"/>
      <c r="BV300" s="30"/>
      <c r="BW300" s="30"/>
      <c r="BX300" s="30"/>
      <c r="BY300" s="30"/>
      <c r="BZ300" s="30"/>
      <c r="CA300" s="30"/>
      <c r="CB300" s="30"/>
      <c r="CC300" s="30"/>
      <c r="CD300" s="30"/>
      <c r="CE300" s="30"/>
      <c r="CF300" s="30"/>
      <c r="CG300" s="30"/>
      <c r="CH300" s="30"/>
      <c r="CI300" s="30"/>
      <c r="CJ300" s="30"/>
      <c r="CK300" s="30"/>
      <c r="CL300" s="30"/>
      <c r="CM300" s="30"/>
      <c r="CN300" s="30"/>
      <c r="CO300" s="30"/>
      <c r="CP300" s="30"/>
      <c r="CQ300" s="30"/>
      <c r="CR300" s="30"/>
      <c r="CS300" s="30"/>
      <c r="CT300" s="30"/>
      <c r="CU300" s="30"/>
      <c r="CV300" s="30"/>
      <c r="CW300" s="30"/>
      <c r="CX300" s="30"/>
      <c r="CY300" s="30"/>
      <c r="CZ300" s="30"/>
      <c r="DA300" s="30"/>
      <c r="DB300" s="30"/>
      <c r="DC300" s="30"/>
      <c r="DD300" s="30"/>
    </row>
    <row r="301" spans="2:108" s="94" customFormat="1" x14ac:dyDescent="0.25">
      <c r="B301" s="100"/>
      <c r="C301" s="90"/>
      <c r="I301" s="101"/>
      <c r="J301" s="101"/>
      <c r="BT301" s="30"/>
      <c r="BU301" s="30"/>
      <c r="BV301" s="30"/>
      <c r="BW301" s="30"/>
      <c r="BX301" s="30"/>
      <c r="BY301" s="30"/>
      <c r="BZ301" s="30"/>
      <c r="CA301" s="30"/>
      <c r="CB301" s="30"/>
      <c r="CC301" s="30"/>
      <c r="CD301" s="30"/>
      <c r="CE301" s="30"/>
      <c r="CF301" s="30"/>
      <c r="CG301" s="30"/>
      <c r="CH301" s="30"/>
      <c r="CI301" s="30"/>
      <c r="CJ301" s="30"/>
      <c r="CK301" s="30"/>
      <c r="CL301" s="30"/>
      <c r="CM301" s="30"/>
      <c r="CN301" s="30"/>
      <c r="CO301" s="30"/>
      <c r="CP301" s="30"/>
      <c r="CQ301" s="30"/>
      <c r="CR301" s="30"/>
      <c r="CS301" s="30"/>
      <c r="CT301" s="30"/>
      <c r="CU301" s="30"/>
      <c r="CV301" s="30"/>
      <c r="CW301" s="30"/>
      <c r="CX301" s="30"/>
      <c r="CY301" s="30"/>
      <c r="CZ301" s="30"/>
      <c r="DA301" s="30"/>
      <c r="DB301" s="30"/>
      <c r="DC301" s="30"/>
      <c r="DD301" s="30"/>
    </row>
    <row r="302" spans="2:108" s="94" customFormat="1" x14ac:dyDescent="0.25">
      <c r="B302" s="100"/>
      <c r="C302" s="90"/>
      <c r="I302" s="101"/>
      <c r="J302" s="101"/>
      <c r="BT302" s="30"/>
      <c r="BU302" s="30"/>
      <c r="BV302" s="30"/>
      <c r="BW302" s="30"/>
      <c r="BX302" s="30"/>
      <c r="BY302" s="30"/>
      <c r="BZ302" s="30"/>
      <c r="CA302" s="30"/>
      <c r="CB302" s="30"/>
      <c r="CC302" s="30"/>
      <c r="CD302" s="30"/>
      <c r="CE302" s="30"/>
      <c r="CF302" s="30"/>
      <c r="CG302" s="30"/>
      <c r="CH302" s="30"/>
      <c r="CI302" s="30"/>
      <c r="CJ302" s="30"/>
      <c r="CK302" s="30"/>
      <c r="CL302" s="30"/>
      <c r="CM302" s="30"/>
      <c r="CN302" s="30"/>
      <c r="CO302" s="30"/>
      <c r="CP302" s="30"/>
      <c r="CQ302" s="30"/>
      <c r="CR302" s="30"/>
      <c r="CS302" s="30"/>
      <c r="CT302" s="30"/>
      <c r="CU302" s="30"/>
      <c r="CV302" s="30"/>
      <c r="CW302" s="30"/>
      <c r="CX302" s="30"/>
      <c r="CY302" s="30"/>
      <c r="CZ302" s="30"/>
      <c r="DA302" s="30"/>
      <c r="DB302" s="30"/>
      <c r="DC302" s="30"/>
      <c r="DD302" s="30"/>
    </row>
    <row r="303" spans="2:108" s="94" customFormat="1" x14ac:dyDescent="0.25">
      <c r="B303" s="100"/>
      <c r="C303" s="90"/>
      <c r="I303" s="101"/>
      <c r="J303" s="101"/>
      <c r="BT303" s="30"/>
      <c r="BU303" s="30"/>
      <c r="BV303" s="30"/>
      <c r="BW303" s="30"/>
      <c r="BX303" s="30"/>
      <c r="BY303" s="30"/>
      <c r="BZ303" s="30"/>
      <c r="CA303" s="30"/>
      <c r="CB303" s="30"/>
      <c r="CC303" s="30"/>
      <c r="CD303" s="30"/>
      <c r="CE303" s="30"/>
      <c r="CF303" s="30"/>
      <c r="CG303" s="30"/>
      <c r="CH303" s="30"/>
      <c r="CI303" s="30"/>
      <c r="CJ303" s="30"/>
      <c r="CK303" s="30"/>
      <c r="CL303" s="30"/>
      <c r="CM303" s="30"/>
      <c r="CN303" s="30"/>
      <c r="CO303" s="30"/>
      <c r="CP303" s="30"/>
      <c r="CQ303" s="30"/>
      <c r="CR303" s="30"/>
      <c r="CS303" s="30"/>
      <c r="CT303" s="30"/>
      <c r="CU303" s="30"/>
      <c r="CV303" s="30"/>
      <c r="CW303" s="30"/>
      <c r="CX303" s="30"/>
      <c r="CY303" s="30"/>
      <c r="CZ303" s="30"/>
      <c r="DA303" s="30"/>
      <c r="DB303" s="30"/>
      <c r="DC303" s="30"/>
      <c r="DD303" s="30"/>
    </row>
    <row r="304" spans="2:108" s="94" customFormat="1" x14ac:dyDescent="0.25">
      <c r="B304" s="100"/>
      <c r="C304" s="90"/>
      <c r="I304" s="101"/>
      <c r="J304" s="101"/>
      <c r="BT304" s="30"/>
      <c r="BU304" s="30"/>
      <c r="BV304" s="30"/>
      <c r="BW304" s="30"/>
      <c r="BX304" s="30"/>
      <c r="BY304" s="30"/>
      <c r="BZ304" s="30"/>
      <c r="CA304" s="30"/>
      <c r="CB304" s="30"/>
      <c r="CC304" s="30"/>
      <c r="CD304" s="30"/>
      <c r="CE304" s="30"/>
      <c r="CF304" s="30"/>
      <c r="CG304" s="30"/>
      <c r="CH304" s="30"/>
      <c r="CI304" s="30"/>
      <c r="CJ304" s="30"/>
      <c r="CK304" s="30"/>
      <c r="CL304" s="30"/>
      <c r="CM304" s="30"/>
      <c r="CN304" s="30"/>
      <c r="CO304" s="30"/>
      <c r="CP304" s="30"/>
      <c r="CQ304" s="30"/>
      <c r="CR304" s="30"/>
      <c r="CS304" s="30"/>
      <c r="CT304" s="30"/>
      <c r="CU304" s="30"/>
      <c r="CV304" s="30"/>
      <c r="CW304" s="30"/>
      <c r="CX304" s="30"/>
      <c r="CY304" s="30"/>
      <c r="CZ304" s="30"/>
      <c r="DA304" s="30"/>
      <c r="DB304" s="30"/>
      <c r="DC304" s="30"/>
      <c r="DD304" s="30"/>
    </row>
    <row r="305" spans="2:108" s="94" customFormat="1" x14ac:dyDescent="0.25">
      <c r="B305" s="100"/>
      <c r="C305" s="90"/>
      <c r="I305" s="101"/>
      <c r="J305" s="101"/>
      <c r="BT305" s="30"/>
      <c r="BU305" s="30"/>
      <c r="BV305" s="30"/>
      <c r="BW305" s="30"/>
      <c r="BX305" s="30"/>
      <c r="BY305" s="30"/>
      <c r="BZ305" s="30"/>
      <c r="CA305" s="30"/>
      <c r="CB305" s="30"/>
      <c r="CC305" s="30"/>
      <c r="CD305" s="30"/>
      <c r="CE305" s="30"/>
      <c r="CF305" s="30"/>
      <c r="CG305" s="30"/>
      <c r="CH305" s="30"/>
      <c r="CI305" s="30"/>
      <c r="CJ305" s="30"/>
      <c r="CK305" s="30"/>
      <c r="CL305" s="30"/>
      <c r="CM305" s="30"/>
      <c r="CN305" s="30"/>
      <c r="CO305" s="30"/>
      <c r="CP305" s="30"/>
      <c r="CQ305" s="30"/>
      <c r="CR305" s="30"/>
      <c r="CS305" s="30"/>
      <c r="CT305" s="30"/>
      <c r="CU305" s="30"/>
      <c r="CV305" s="30"/>
      <c r="CW305" s="30"/>
      <c r="CX305" s="30"/>
      <c r="CY305" s="30"/>
      <c r="CZ305" s="30"/>
      <c r="DA305" s="30"/>
      <c r="DB305" s="30"/>
      <c r="DC305" s="30"/>
      <c r="DD305" s="30"/>
    </row>
    <row r="306" spans="2:108" s="94" customFormat="1" x14ac:dyDescent="0.25">
      <c r="B306" s="100"/>
      <c r="C306" s="90"/>
      <c r="I306" s="101"/>
      <c r="J306" s="101"/>
      <c r="BT306" s="30"/>
      <c r="BU306" s="30"/>
      <c r="BV306" s="30"/>
      <c r="BW306" s="30"/>
      <c r="BX306" s="30"/>
      <c r="BY306" s="30"/>
      <c r="BZ306" s="30"/>
      <c r="CA306" s="30"/>
      <c r="CB306" s="30"/>
      <c r="CC306" s="30"/>
      <c r="CD306" s="30"/>
      <c r="CE306" s="30"/>
      <c r="CF306" s="30"/>
      <c r="CG306" s="30"/>
      <c r="CH306" s="30"/>
      <c r="CI306" s="30"/>
      <c r="CJ306" s="30"/>
      <c r="CK306" s="30"/>
      <c r="CL306" s="30"/>
      <c r="CM306" s="30"/>
      <c r="CN306" s="30"/>
      <c r="CO306" s="30"/>
      <c r="CP306" s="30"/>
      <c r="CQ306" s="30"/>
      <c r="CR306" s="30"/>
      <c r="CS306" s="30"/>
      <c r="CT306" s="30"/>
      <c r="CU306" s="30"/>
      <c r="CV306" s="30"/>
      <c r="CW306" s="30"/>
      <c r="CX306" s="30"/>
      <c r="CY306" s="30"/>
      <c r="CZ306" s="30"/>
      <c r="DA306" s="30"/>
      <c r="DB306" s="30"/>
      <c r="DC306" s="30"/>
      <c r="DD306" s="30"/>
    </row>
    <row r="307" spans="2:108" s="94" customFormat="1" x14ac:dyDescent="0.25">
      <c r="B307" s="100"/>
      <c r="C307" s="90"/>
      <c r="I307" s="101"/>
      <c r="J307" s="101"/>
      <c r="BT307" s="30"/>
      <c r="BU307" s="30"/>
      <c r="BV307" s="30"/>
      <c r="BW307" s="30"/>
      <c r="BX307" s="30"/>
      <c r="BY307" s="30"/>
      <c r="BZ307" s="30"/>
      <c r="CA307" s="30"/>
      <c r="CB307" s="30"/>
      <c r="CC307" s="30"/>
      <c r="CD307" s="30"/>
      <c r="CE307" s="30"/>
      <c r="CF307" s="30"/>
      <c r="CG307" s="30"/>
      <c r="CH307" s="30"/>
      <c r="CI307" s="30"/>
      <c r="CJ307" s="30"/>
      <c r="CK307" s="30"/>
      <c r="CL307" s="30"/>
      <c r="CM307" s="30"/>
      <c r="CN307" s="30"/>
      <c r="CO307" s="30"/>
      <c r="CP307" s="30"/>
      <c r="CQ307" s="30"/>
      <c r="CR307" s="30"/>
      <c r="CS307" s="30"/>
      <c r="CT307" s="30"/>
      <c r="CU307" s="30"/>
      <c r="CV307" s="30"/>
      <c r="CW307" s="30"/>
      <c r="CX307" s="30"/>
      <c r="CY307" s="30"/>
      <c r="CZ307" s="30"/>
      <c r="DA307" s="30"/>
      <c r="DB307" s="30"/>
      <c r="DC307" s="30"/>
      <c r="DD307" s="30"/>
    </row>
    <row r="308" spans="2:108" s="94" customFormat="1" x14ac:dyDescent="0.25">
      <c r="B308" s="100"/>
      <c r="C308" s="90"/>
      <c r="I308" s="101"/>
      <c r="J308" s="101"/>
      <c r="BT308" s="30"/>
      <c r="BU308" s="30"/>
      <c r="BV308" s="30"/>
      <c r="BW308" s="30"/>
      <c r="BX308" s="30"/>
      <c r="BY308" s="30"/>
      <c r="BZ308" s="30"/>
      <c r="CA308" s="30"/>
      <c r="CB308" s="30"/>
      <c r="CC308" s="30"/>
      <c r="CD308" s="30"/>
      <c r="CE308" s="30"/>
      <c r="CF308" s="30"/>
      <c r="CG308" s="30"/>
      <c r="CH308" s="30"/>
      <c r="CI308" s="30"/>
      <c r="CJ308" s="30"/>
      <c r="CK308" s="30"/>
      <c r="CL308" s="30"/>
      <c r="CM308" s="30"/>
      <c r="CN308" s="30"/>
      <c r="CO308" s="30"/>
      <c r="CP308" s="30"/>
      <c r="CQ308" s="30"/>
      <c r="CR308" s="30"/>
      <c r="CS308" s="30"/>
      <c r="CT308" s="30"/>
      <c r="CU308" s="30"/>
      <c r="CV308" s="30"/>
      <c r="CW308" s="30"/>
      <c r="CX308" s="30"/>
      <c r="CY308" s="30"/>
      <c r="CZ308" s="30"/>
      <c r="DA308" s="30"/>
      <c r="DB308" s="30"/>
      <c r="DC308" s="30"/>
      <c r="DD308" s="30"/>
    </row>
    <row r="309" spans="2:108" s="94" customFormat="1" x14ac:dyDescent="0.25">
      <c r="B309" s="100"/>
      <c r="C309" s="90"/>
      <c r="I309" s="101"/>
      <c r="J309" s="101"/>
      <c r="BT309" s="30"/>
      <c r="BU309" s="30"/>
      <c r="BV309" s="30"/>
      <c r="BW309" s="30"/>
      <c r="BX309" s="30"/>
      <c r="BY309" s="30"/>
      <c r="BZ309" s="30"/>
      <c r="CA309" s="30"/>
      <c r="CB309" s="30"/>
      <c r="CC309" s="30"/>
      <c r="CD309" s="30"/>
      <c r="CE309" s="30"/>
      <c r="CF309" s="30"/>
      <c r="CG309" s="30"/>
      <c r="CH309" s="30"/>
      <c r="CI309" s="30"/>
      <c r="CJ309" s="30"/>
      <c r="CK309" s="30"/>
      <c r="CL309" s="30"/>
      <c r="CM309" s="30"/>
      <c r="CN309" s="30"/>
      <c r="CO309" s="30"/>
      <c r="CP309" s="30"/>
      <c r="CQ309" s="30"/>
      <c r="CR309" s="30"/>
      <c r="CS309" s="30"/>
      <c r="CT309" s="30"/>
      <c r="CU309" s="30"/>
      <c r="CV309" s="30"/>
      <c r="CW309" s="30"/>
      <c r="CX309" s="30"/>
      <c r="CY309" s="30"/>
      <c r="CZ309" s="30"/>
      <c r="DA309" s="30"/>
      <c r="DB309" s="30"/>
      <c r="DC309" s="30"/>
      <c r="DD309" s="30"/>
    </row>
    <row r="310" spans="2:108" s="94" customFormat="1" x14ac:dyDescent="0.25">
      <c r="B310" s="100"/>
      <c r="C310" s="90"/>
      <c r="I310" s="101"/>
      <c r="J310" s="101"/>
      <c r="BT310" s="30"/>
      <c r="BU310" s="30"/>
      <c r="BV310" s="30"/>
      <c r="BW310" s="30"/>
      <c r="BX310" s="30"/>
      <c r="BY310" s="30"/>
      <c r="BZ310" s="30"/>
      <c r="CA310" s="30"/>
      <c r="CB310" s="30"/>
      <c r="CC310" s="30"/>
      <c r="CD310" s="30"/>
      <c r="CE310" s="30"/>
      <c r="CF310" s="30"/>
      <c r="CG310" s="30"/>
      <c r="CH310" s="30"/>
      <c r="CI310" s="30"/>
      <c r="CJ310" s="30"/>
      <c r="CK310" s="30"/>
      <c r="CL310" s="30"/>
      <c r="CM310" s="30"/>
      <c r="CN310" s="30"/>
      <c r="CO310" s="30"/>
      <c r="CP310" s="30"/>
      <c r="CQ310" s="30"/>
      <c r="CR310" s="30"/>
      <c r="CS310" s="30"/>
      <c r="CT310" s="30"/>
      <c r="CU310" s="30"/>
      <c r="CV310" s="30"/>
      <c r="CW310" s="30"/>
      <c r="CX310" s="30"/>
      <c r="CY310" s="30"/>
      <c r="CZ310" s="30"/>
      <c r="DA310" s="30"/>
      <c r="DB310" s="30"/>
      <c r="DC310" s="30"/>
      <c r="DD310" s="30"/>
    </row>
    <row r="311" spans="2:108" s="94" customFormat="1" x14ac:dyDescent="0.25">
      <c r="B311" s="100"/>
      <c r="C311" s="90"/>
      <c r="I311" s="101"/>
      <c r="J311" s="101"/>
      <c r="BT311" s="30"/>
      <c r="BU311" s="30"/>
      <c r="BV311" s="30"/>
      <c r="BW311" s="30"/>
      <c r="BX311" s="30"/>
      <c r="BY311" s="30"/>
      <c r="BZ311" s="30"/>
      <c r="CA311" s="30"/>
      <c r="CB311" s="30"/>
      <c r="CC311" s="30"/>
      <c r="CD311" s="30"/>
      <c r="CE311" s="30"/>
      <c r="CF311" s="30"/>
      <c r="CG311" s="30"/>
      <c r="CH311" s="30"/>
      <c r="CI311" s="30"/>
      <c r="CJ311" s="30"/>
      <c r="CK311" s="30"/>
      <c r="CL311" s="30"/>
      <c r="CM311" s="30"/>
      <c r="CN311" s="30"/>
      <c r="CO311" s="30"/>
      <c r="CP311" s="30"/>
      <c r="CQ311" s="30"/>
      <c r="CR311" s="30"/>
      <c r="CS311" s="30"/>
      <c r="CT311" s="30"/>
      <c r="CU311" s="30"/>
      <c r="CV311" s="30"/>
      <c r="CW311" s="30"/>
      <c r="CX311" s="30"/>
      <c r="CY311" s="30"/>
      <c r="CZ311" s="30"/>
      <c r="DA311" s="30"/>
      <c r="DB311" s="30"/>
      <c r="DC311" s="30"/>
      <c r="DD311" s="30"/>
    </row>
    <row r="312" spans="2:108" s="94" customFormat="1" x14ac:dyDescent="0.25">
      <c r="B312" s="100"/>
      <c r="C312" s="90"/>
      <c r="I312" s="101"/>
      <c r="J312" s="101"/>
      <c r="BT312" s="30"/>
      <c r="BU312" s="30"/>
      <c r="BV312" s="30"/>
      <c r="BW312" s="30"/>
      <c r="BX312" s="30"/>
      <c r="BY312" s="30"/>
      <c r="BZ312" s="30"/>
      <c r="CA312" s="30"/>
      <c r="CB312" s="30"/>
      <c r="CC312" s="30"/>
      <c r="CD312" s="30"/>
      <c r="CE312" s="30"/>
      <c r="CF312" s="30"/>
      <c r="CG312" s="30"/>
      <c r="CH312" s="30"/>
      <c r="CI312" s="30"/>
      <c r="CJ312" s="30"/>
      <c r="CK312" s="30"/>
      <c r="CL312" s="30"/>
      <c r="CM312" s="30"/>
      <c r="CN312" s="30"/>
      <c r="CO312" s="30"/>
      <c r="CP312" s="30"/>
      <c r="CQ312" s="30"/>
      <c r="CR312" s="30"/>
      <c r="CS312" s="30"/>
      <c r="CT312" s="30"/>
      <c r="CU312" s="30"/>
      <c r="CV312" s="30"/>
      <c r="CW312" s="30"/>
      <c r="CX312" s="30"/>
      <c r="CY312" s="30"/>
      <c r="CZ312" s="30"/>
      <c r="DA312" s="30"/>
      <c r="DB312" s="30"/>
      <c r="DC312" s="30"/>
      <c r="DD312" s="30"/>
    </row>
    <row r="313" spans="2:108" s="94" customFormat="1" x14ac:dyDescent="0.25">
      <c r="B313" s="100"/>
      <c r="C313" s="90"/>
      <c r="I313" s="101"/>
      <c r="J313" s="101"/>
      <c r="BT313" s="30"/>
      <c r="BU313" s="30"/>
      <c r="BV313" s="30"/>
      <c r="BW313" s="30"/>
      <c r="BX313" s="30"/>
      <c r="BY313" s="30"/>
      <c r="BZ313" s="30"/>
      <c r="CA313" s="30"/>
      <c r="CB313" s="30"/>
      <c r="CC313" s="30"/>
      <c r="CD313" s="30"/>
      <c r="CE313" s="30"/>
      <c r="CF313" s="30"/>
      <c r="CG313" s="30"/>
      <c r="CH313" s="30"/>
      <c r="CI313" s="30"/>
      <c r="CJ313" s="30"/>
      <c r="CK313" s="30"/>
      <c r="CL313" s="30"/>
      <c r="CM313" s="30"/>
      <c r="CN313" s="30"/>
      <c r="CO313" s="30"/>
      <c r="CP313" s="30"/>
      <c r="CQ313" s="30"/>
      <c r="CR313" s="30"/>
      <c r="CS313" s="30"/>
      <c r="CT313" s="30"/>
      <c r="CU313" s="30"/>
      <c r="CV313" s="30"/>
      <c r="CW313" s="30"/>
      <c r="CX313" s="30"/>
      <c r="CY313" s="30"/>
      <c r="CZ313" s="30"/>
      <c r="DA313" s="30"/>
      <c r="DB313" s="30"/>
      <c r="DC313" s="30"/>
      <c r="DD313" s="30"/>
    </row>
    <row r="314" spans="2:108" s="94" customFormat="1" x14ac:dyDescent="0.25">
      <c r="B314" s="100"/>
      <c r="C314" s="90"/>
      <c r="I314" s="101"/>
      <c r="J314" s="101"/>
      <c r="BT314" s="30"/>
      <c r="BU314" s="30"/>
      <c r="BV314" s="30"/>
      <c r="BW314" s="30"/>
      <c r="BX314" s="30"/>
      <c r="BY314" s="30"/>
      <c r="BZ314" s="30"/>
      <c r="CA314" s="30"/>
      <c r="CB314" s="30"/>
      <c r="CC314" s="30"/>
      <c r="CD314" s="30"/>
      <c r="CE314" s="30"/>
      <c r="CF314" s="30"/>
      <c r="CG314" s="30"/>
      <c r="CH314" s="30"/>
      <c r="CI314" s="30"/>
      <c r="CJ314" s="30"/>
      <c r="CK314" s="30"/>
      <c r="CL314" s="30"/>
      <c r="CM314" s="30"/>
      <c r="CN314" s="30"/>
      <c r="CO314" s="30"/>
      <c r="CP314" s="30"/>
      <c r="CQ314" s="30"/>
      <c r="CR314" s="30"/>
      <c r="CS314" s="30"/>
      <c r="CT314" s="30"/>
      <c r="CU314" s="30"/>
      <c r="CV314" s="30"/>
      <c r="CW314" s="30"/>
      <c r="CX314" s="30"/>
      <c r="CY314" s="30"/>
      <c r="CZ314" s="30"/>
      <c r="DA314" s="30"/>
      <c r="DB314" s="30"/>
      <c r="DC314" s="30"/>
      <c r="DD314" s="30"/>
    </row>
    <row r="315" spans="2:108" s="94" customFormat="1" x14ac:dyDescent="0.25">
      <c r="B315" s="100"/>
      <c r="C315" s="90"/>
      <c r="I315" s="101"/>
      <c r="J315" s="101"/>
      <c r="BT315" s="30"/>
      <c r="BU315" s="30"/>
      <c r="BV315" s="30"/>
      <c r="BW315" s="30"/>
      <c r="BX315" s="30"/>
      <c r="BY315" s="30"/>
      <c r="BZ315" s="30"/>
      <c r="CA315" s="30"/>
      <c r="CB315" s="30"/>
      <c r="CC315" s="30"/>
      <c r="CD315" s="30"/>
      <c r="CE315" s="30"/>
      <c r="CF315" s="30"/>
      <c r="CG315" s="30"/>
      <c r="CH315" s="30"/>
      <c r="CI315" s="30"/>
      <c r="CJ315" s="30"/>
      <c r="CK315" s="30"/>
      <c r="CL315" s="30"/>
      <c r="CM315" s="30"/>
      <c r="CN315" s="30"/>
      <c r="CO315" s="30"/>
      <c r="CP315" s="30"/>
      <c r="CQ315" s="30"/>
      <c r="CR315" s="30"/>
      <c r="CS315" s="30"/>
      <c r="CT315" s="30"/>
      <c r="CU315" s="30"/>
      <c r="CV315" s="30"/>
      <c r="CW315" s="30"/>
      <c r="CX315" s="30"/>
      <c r="CY315" s="30"/>
      <c r="CZ315" s="30"/>
      <c r="DA315" s="30"/>
      <c r="DB315" s="30"/>
      <c r="DC315" s="30"/>
      <c r="DD315" s="30"/>
    </row>
    <row r="316" spans="2:108" s="94" customFormat="1" x14ac:dyDescent="0.25">
      <c r="B316" s="100"/>
      <c r="C316" s="90"/>
      <c r="I316" s="101"/>
      <c r="J316" s="101"/>
      <c r="BT316" s="30"/>
      <c r="BU316" s="30"/>
      <c r="BV316" s="30"/>
      <c r="BW316" s="30"/>
      <c r="BX316" s="30"/>
      <c r="BY316" s="30"/>
      <c r="BZ316" s="30"/>
      <c r="CA316" s="30"/>
      <c r="CB316" s="30"/>
      <c r="CC316" s="30"/>
      <c r="CD316" s="30"/>
      <c r="CE316" s="30"/>
      <c r="CF316" s="30"/>
      <c r="CG316" s="30"/>
      <c r="CH316" s="30"/>
      <c r="CI316" s="30"/>
      <c r="CJ316" s="30"/>
      <c r="CK316" s="30"/>
      <c r="CL316" s="30"/>
      <c r="CM316" s="30"/>
      <c r="CN316" s="30"/>
      <c r="CO316" s="30"/>
      <c r="CP316" s="30"/>
      <c r="CQ316" s="30"/>
      <c r="CR316" s="30"/>
      <c r="CS316" s="30"/>
      <c r="CT316" s="30"/>
      <c r="CU316" s="30"/>
      <c r="CV316" s="30"/>
      <c r="CW316" s="30"/>
      <c r="CX316" s="30"/>
      <c r="CY316" s="30"/>
      <c r="CZ316" s="30"/>
      <c r="DA316" s="30"/>
      <c r="DB316" s="30"/>
      <c r="DC316" s="30"/>
      <c r="DD316" s="30"/>
    </row>
    <row r="317" spans="2:108" s="94" customFormat="1" x14ac:dyDescent="0.25">
      <c r="B317" s="100"/>
      <c r="C317" s="90"/>
      <c r="I317" s="101"/>
      <c r="J317" s="101"/>
      <c r="BT317" s="30"/>
      <c r="BU317" s="30"/>
      <c r="BV317" s="30"/>
      <c r="BW317" s="30"/>
      <c r="BX317" s="30"/>
      <c r="BY317" s="30"/>
      <c r="BZ317" s="30"/>
      <c r="CA317" s="30"/>
      <c r="CB317" s="30"/>
      <c r="CC317" s="30"/>
      <c r="CD317" s="30"/>
      <c r="CE317" s="30"/>
      <c r="CF317" s="30"/>
      <c r="CG317" s="30"/>
      <c r="CH317" s="30"/>
      <c r="CI317" s="30"/>
      <c r="CJ317" s="30"/>
      <c r="CK317" s="30"/>
      <c r="CL317" s="30"/>
      <c r="CM317" s="30"/>
      <c r="CN317" s="30"/>
      <c r="CO317" s="30"/>
      <c r="CP317" s="30"/>
      <c r="CQ317" s="30"/>
      <c r="CR317" s="30"/>
      <c r="CS317" s="30"/>
      <c r="CT317" s="30"/>
      <c r="CU317" s="30"/>
      <c r="CV317" s="30"/>
      <c r="CW317" s="30"/>
      <c r="CX317" s="30"/>
      <c r="CY317" s="30"/>
      <c r="CZ317" s="30"/>
      <c r="DA317" s="30"/>
      <c r="DB317" s="30"/>
      <c r="DC317" s="30"/>
      <c r="DD317" s="30"/>
    </row>
    <row r="318" spans="2:108" s="94" customFormat="1" x14ac:dyDescent="0.25">
      <c r="B318" s="100"/>
      <c r="C318" s="90"/>
      <c r="I318" s="101"/>
      <c r="J318" s="101"/>
      <c r="BT318" s="30"/>
      <c r="BU318" s="30"/>
      <c r="BV318" s="30"/>
      <c r="BW318" s="30"/>
      <c r="BX318" s="30"/>
      <c r="BY318" s="30"/>
      <c r="BZ318" s="30"/>
      <c r="CA318" s="30"/>
      <c r="CB318" s="30"/>
      <c r="CC318" s="30"/>
      <c r="CD318" s="30"/>
      <c r="CE318" s="30"/>
      <c r="CF318" s="30"/>
      <c r="CG318" s="30"/>
      <c r="CH318" s="30"/>
      <c r="CI318" s="30"/>
      <c r="CJ318" s="30"/>
      <c r="CK318" s="30"/>
      <c r="CL318" s="30"/>
      <c r="CM318" s="30"/>
      <c r="CN318" s="30"/>
      <c r="CO318" s="30"/>
      <c r="CP318" s="30"/>
      <c r="CQ318" s="30"/>
      <c r="CR318" s="30"/>
      <c r="CS318" s="30"/>
      <c r="CT318" s="30"/>
      <c r="CU318" s="30"/>
      <c r="CV318" s="30"/>
      <c r="CW318" s="30"/>
      <c r="CX318" s="30"/>
      <c r="CY318" s="30"/>
      <c r="CZ318" s="30"/>
      <c r="DA318" s="30"/>
      <c r="DB318" s="30"/>
      <c r="DC318" s="30"/>
      <c r="DD318" s="30"/>
    </row>
    <row r="319" spans="2:108" s="94" customFormat="1" x14ac:dyDescent="0.25">
      <c r="B319" s="100"/>
      <c r="C319" s="90"/>
      <c r="I319" s="101"/>
      <c r="J319" s="101"/>
      <c r="BT319" s="30"/>
      <c r="BU319" s="30"/>
      <c r="BV319" s="30"/>
      <c r="BW319" s="30"/>
      <c r="BX319" s="30"/>
      <c r="BY319" s="30"/>
      <c r="BZ319" s="30"/>
      <c r="CA319" s="30"/>
      <c r="CB319" s="30"/>
      <c r="CC319" s="30"/>
      <c r="CD319" s="30"/>
      <c r="CE319" s="30"/>
      <c r="CF319" s="30"/>
      <c r="CG319" s="30"/>
      <c r="CH319" s="30"/>
      <c r="CI319" s="30"/>
      <c r="CJ319" s="30"/>
      <c r="CK319" s="30"/>
      <c r="CL319" s="30"/>
      <c r="CM319" s="30"/>
      <c r="CN319" s="30"/>
      <c r="CO319" s="30"/>
      <c r="CP319" s="30"/>
      <c r="CQ319" s="30"/>
      <c r="CR319" s="30"/>
      <c r="CS319" s="30"/>
      <c r="CT319" s="30"/>
      <c r="CU319" s="30"/>
      <c r="CV319" s="30"/>
      <c r="CW319" s="30"/>
      <c r="CX319" s="30"/>
      <c r="CY319" s="30"/>
      <c r="CZ319" s="30"/>
      <c r="DA319" s="30"/>
      <c r="DB319" s="30"/>
      <c r="DC319" s="30"/>
      <c r="DD319" s="30"/>
    </row>
    <row r="320" spans="2:108" s="94" customFormat="1" x14ac:dyDescent="0.25">
      <c r="B320" s="100"/>
      <c r="C320" s="90"/>
      <c r="I320" s="101"/>
      <c r="J320" s="101"/>
      <c r="BT320" s="30"/>
      <c r="BU320" s="30"/>
      <c r="BV320" s="30"/>
      <c r="BW320" s="30"/>
      <c r="BX320" s="30"/>
      <c r="BY320" s="30"/>
      <c r="BZ320" s="30"/>
      <c r="CA320" s="30"/>
      <c r="CB320" s="30"/>
      <c r="CC320" s="30"/>
      <c r="CD320" s="30"/>
      <c r="CE320" s="30"/>
      <c r="CF320" s="30"/>
      <c r="CG320" s="30"/>
      <c r="CH320" s="30"/>
      <c r="CI320" s="30"/>
      <c r="CJ320" s="30"/>
      <c r="CK320" s="30"/>
      <c r="CL320" s="30"/>
      <c r="CM320" s="30"/>
      <c r="CN320" s="30"/>
      <c r="CO320" s="30"/>
      <c r="CP320" s="30"/>
      <c r="CQ320" s="30"/>
      <c r="CR320" s="30"/>
      <c r="CS320" s="30"/>
      <c r="CT320" s="30"/>
      <c r="CU320" s="30"/>
      <c r="CV320" s="30"/>
      <c r="CW320" s="30"/>
      <c r="CX320" s="30"/>
      <c r="CY320" s="30"/>
      <c r="CZ320" s="30"/>
      <c r="DA320" s="30"/>
      <c r="DB320" s="30"/>
      <c r="DC320" s="30"/>
      <c r="DD320" s="30"/>
    </row>
    <row r="321" spans="2:108" s="94" customFormat="1" x14ac:dyDescent="0.25">
      <c r="B321" s="100"/>
      <c r="C321" s="90"/>
      <c r="I321" s="101"/>
      <c r="J321" s="101"/>
      <c r="BT321" s="30"/>
      <c r="BU321" s="30"/>
      <c r="BV321" s="30"/>
      <c r="BW321" s="30"/>
      <c r="BX321" s="30"/>
      <c r="BY321" s="30"/>
      <c r="BZ321" s="30"/>
      <c r="CA321" s="30"/>
      <c r="CB321" s="30"/>
      <c r="CC321" s="30"/>
      <c r="CD321" s="30"/>
      <c r="CE321" s="30"/>
      <c r="CF321" s="30"/>
      <c r="CG321" s="30"/>
      <c r="CH321" s="30"/>
      <c r="CI321" s="30"/>
      <c r="CJ321" s="30"/>
      <c r="CK321" s="30"/>
      <c r="CL321" s="30"/>
      <c r="CM321" s="30"/>
      <c r="CN321" s="30"/>
      <c r="CO321" s="30"/>
      <c r="CP321" s="30"/>
      <c r="CQ321" s="30"/>
      <c r="CR321" s="30"/>
      <c r="CS321" s="30"/>
      <c r="CT321" s="30"/>
      <c r="CU321" s="30"/>
      <c r="CV321" s="30"/>
      <c r="CW321" s="30"/>
      <c r="CX321" s="30"/>
      <c r="CY321" s="30"/>
      <c r="CZ321" s="30"/>
      <c r="DA321" s="30"/>
      <c r="DB321" s="30"/>
      <c r="DC321" s="30"/>
      <c r="DD321" s="30"/>
    </row>
    <row r="322" spans="2:108" s="94" customFormat="1" x14ac:dyDescent="0.25">
      <c r="B322" s="100"/>
      <c r="C322" s="90"/>
      <c r="I322" s="101"/>
      <c r="J322" s="101"/>
      <c r="BT322" s="30"/>
      <c r="BU322" s="30"/>
      <c r="BV322" s="30"/>
      <c r="BW322" s="30"/>
      <c r="BX322" s="30"/>
      <c r="BY322" s="30"/>
      <c r="BZ322" s="30"/>
      <c r="CA322" s="30"/>
      <c r="CB322" s="30"/>
      <c r="CC322" s="30"/>
      <c r="CD322" s="30"/>
      <c r="CE322" s="30"/>
      <c r="CF322" s="30"/>
      <c r="CG322" s="30"/>
      <c r="CH322" s="30"/>
      <c r="CI322" s="30"/>
      <c r="CJ322" s="30"/>
      <c r="CK322" s="30"/>
      <c r="CL322" s="30"/>
      <c r="CM322" s="30"/>
      <c r="CN322" s="30"/>
      <c r="CO322" s="30"/>
      <c r="CP322" s="30"/>
      <c r="CQ322" s="30"/>
      <c r="CR322" s="30"/>
      <c r="CS322" s="30"/>
      <c r="CT322" s="30"/>
      <c r="CU322" s="30"/>
      <c r="CV322" s="30"/>
      <c r="CW322" s="30"/>
      <c r="CX322" s="30"/>
      <c r="CY322" s="30"/>
      <c r="CZ322" s="30"/>
      <c r="DA322" s="30"/>
      <c r="DB322" s="30"/>
      <c r="DC322" s="30"/>
      <c r="DD322" s="30"/>
    </row>
    <row r="323" spans="2:108" s="94" customFormat="1" x14ac:dyDescent="0.25">
      <c r="B323" s="100"/>
      <c r="C323" s="90"/>
      <c r="I323" s="101"/>
      <c r="J323" s="101"/>
      <c r="BT323" s="30"/>
      <c r="BU323" s="30"/>
      <c r="BV323" s="30"/>
      <c r="BW323" s="30"/>
      <c r="BX323" s="30"/>
      <c r="BY323" s="30"/>
      <c r="BZ323" s="30"/>
      <c r="CA323" s="30"/>
      <c r="CB323" s="30"/>
      <c r="CC323" s="30"/>
      <c r="CD323" s="30"/>
      <c r="CE323" s="30"/>
      <c r="CF323" s="30"/>
      <c r="CG323" s="30"/>
      <c r="CH323" s="30"/>
      <c r="CI323" s="30"/>
      <c r="CJ323" s="30"/>
      <c r="CK323" s="30"/>
      <c r="CL323" s="30"/>
      <c r="CM323" s="30"/>
      <c r="CN323" s="30"/>
      <c r="CO323" s="30"/>
      <c r="CP323" s="30"/>
      <c r="CQ323" s="30"/>
      <c r="CR323" s="30"/>
      <c r="CS323" s="30"/>
      <c r="CT323" s="30"/>
      <c r="CU323" s="30"/>
      <c r="CV323" s="30"/>
      <c r="CW323" s="30"/>
      <c r="CX323" s="30"/>
      <c r="CY323" s="30"/>
      <c r="CZ323" s="30"/>
      <c r="DA323" s="30"/>
      <c r="DB323" s="30"/>
      <c r="DC323" s="30"/>
      <c r="DD323" s="30"/>
    </row>
    <row r="324" spans="2:108" s="94" customFormat="1" x14ac:dyDescent="0.25">
      <c r="B324" s="100"/>
      <c r="C324" s="90"/>
      <c r="I324" s="101"/>
      <c r="J324" s="101"/>
      <c r="BT324" s="30"/>
      <c r="BU324" s="30"/>
      <c r="BV324" s="30"/>
      <c r="BW324" s="30"/>
      <c r="BX324" s="30"/>
      <c r="BY324" s="30"/>
      <c r="BZ324" s="30"/>
      <c r="CA324" s="30"/>
      <c r="CB324" s="30"/>
      <c r="CC324" s="30"/>
      <c r="CD324" s="30"/>
      <c r="CE324" s="30"/>
      <c r="CF324" s="30"/>
      <c r="CG324" s="30"/>
      <c r="CH324" s="30"/>
      <c r="CI324" s="30"/>
      <c r="CJ324" s="30"/>
      <c r="CK324" s="30"/>
      <c r="CL324" s="30"/>
      <c r="CM324" s="30"/>
      <c r="CN324" s="30"/>
      <c r="CO324" s="30"/>
      <c r="CP324" s="30"/>
      <c r="CQ324" s="30"/>
      <c r="CR324" s="30"/>
      <c r="CS324" s="30"/>
      <c r="CT324" s="30"/>
      <c r="CU324" s="30"/>
      <c r="CV324" s="30"/>
      <c r="CW324" s="30"/>
      <c r="CX324" s="30"/>
      <c r="CY324" s="30"/>
      <c r="CZ324" s="30"/>
      <c r="DA324" s="30"/>
      <c r="DB324" s="30"/>
      <c r="DC324" s="30"/>
      <c r="DD324" s="30"/>
    </row>
    <row r="325" spans="2:108" s="94" customFormat="1" x14ac:dyDescent="0.25">
      <c r="B325" s="100"/>
      <c r="C325" s="90"/>
      <c r="I325" s="101"/>
      <c r="J325" s="101"/>
      <c r="BT325" s="30"/>
      <c r="BU325" s="30"/>
      <c r="BV325" s="30"/>
      <c r="BW325" s="30"/>
      <c r="BX325" s="30"/>
      <c r="BY325" s="30"/>
      <c r="BZ325" s="30"/>
      <c r="CA325" s="30"/>
      <c r="CB325" s="30"/>
      <c r="CC325" s="30"/>
      <c r="CD325" s="30"/>
      <c r="CE325" s="30"/>
      <c r="CF325" s="30"/>
      <c r="CG325" s="30"/>
      <c r="CH325" s="30"/>
      <c r="CI325" s="30"/>
      <c r="CJ325" s="30"/>
      <c r="CK325" s="30"/>
      <c r="CL325" s="30"/>
      <c r="CM325" s="30"/>
      <c r="CN325" s="30"/>
      <c r="CO325" s="30"/>
      <c r="CP325" s="30"/>
      <c r="CQ325" s="30"/>
      <c r="CR325" s="30"/>
      <c r="CS325" s="30"/>
      <c r="CT325" s="30"/>
      <c r="CU325" s="30"/>
      <c r="CV325" s="30"/>
      <c r="CW325" s="30"/>
      <c r="CX325" s="30"/>
      <c r="CY325" s="30"/>
      <c r="CZ325" s="30"/>
      <c r="DA325" s="30"/>
      <c r="DB325" s="30"/>
      <c r="DC325" s="30"/>
      <c r="DD325" s="30"/>
    </row>
    <row r="326" spans="2:108" s="94" customFormat="1" x14ac:dyDescent="0.25">
      <c r="B326" s="100"/>
      <c r="C326" s="90"/>
      <c r="I326" s="101"/>
      <c r="J326" s="101"/>
      <c r="BT326" s="30"/>
      <c r="BU326" s="30"/>
      <c r="BV326" s="30"/>
      <c r="BW326" s="30"/>
      <c r="BX326" s="30"/>
      <c r="BY326" s="30"/>
      <c r="BZ326" s="30"/>
      <c r="CA326" s="30"/>
      <c r="CB326" s="30"/>
      <c r="CC326" s="30"/>
      <c r="CD326" s="30"/>
      <c r="CE326" s="30"/>
      <c r="CF326" s="30"/>
      <c r="CG326" s="30"/>
      <c r="CH326" s="30"/>
      <c r="CI326" s="30"/>
      <c r="CJ326" s="30"/>
      <c r="CK326" s="30"/>
      <c r="CL326" s="30"/>
      <c r="CM326" s="30"/>
      <c r="CN326" s="30"/>
      <c r="CO326" s="30"/>
      <c r="CP326" s="30"/>
      <c r="CQ326" s="30"/>
      <c r="CR326" s="30"/>
      <c r="CS326" s="30"/>
      <c r="CT326" s="30"/>
      <c r="CU326" s="30"/>
      <c r="CV326" s="30"/>
      <c r="CW326" s="30"/>
      <c r="CX326" s="30"/>
      <c r="CY326" s="30"/>
      <c r="CZ326" s="30"/>
      <c r="DA326" s="30"/>
      <c r="DB326" s="30"/>
      <c r="DC326" s="30"/>
      <c r="DD326" s="30"/>
    </row>
    <row r="327" spans="2:108" s="94" customFormat="1" x14ac:dyDescent="0.25">
      <c r="B327" s="100"/>
      <c r="C327" s="90"/>
      <c r="I327" s="101"/>
      <c r="J327" s="101"/>
      <c r="BT327" s="30"/>
      <c r="BU327" s="30"/>
      <c r="BV327" s="30"/>
      <c r="BW327" s="30"/>
      <c r="BX327" s="30"/>
      <c r="BY327" s="30"/>
      <c r="BZ327" s="30"/>
      <c r="CA327" s="30"/>
      <c r="CB327" s="30"/>
      <c r="CC327" s="30"/>
      <c r="CD327" s="30"/>
      <c r="CE327" s="30"/>
      <c r="CF327" s="30"/>
      <c r="CG327" s="30"/>
      <c r="CH327" s="30"/>
      <c r="CI327" s="30"/>
      <c r="CJ327" s="30"/>
      <c r="CK327" s="30"/>
      <c r="CL327" s="30"/>
      <c r="CM327" s="30"/>
      <c r="CN327" s="30"/>
      <c r="CO327" s="30"/>
      <c r="CP327" s="30"/>
      <c r="CQ327" s="30"/>
      <c r="CR327" s="30"/>
      <c r="CS327" s="30"/>
      <c r="CT327" s="30"/>
      <c r="CU327" s="30"/>
      <c r="CV327" s="30"/>
      <c r="CW327" s="30"/>
      <c r="CX327" s="30"/>
      <c r="CY327" s="30"/>
      <c r="CZ327" s="30"/>
      <c r="DA327" s="30"/>
      <c r="DB327" s="30"/>
      <c r="DC327" s="30"/>
      <c r="DD327" s="30"/>
    </row>
    <row r="328" spans="2:108" s="94" customFormat="1" x14ac:dyDescent="0.25">
      <c r="B328" s="100"/>
      <c r="C328" s="90"/>
      <c r="I328" s="101"/>
      <c r="J328" s="101"/>
      <c r="BT328" s="30"/>
      <c r="BU328" s="30"/>
      <c r="BV328" s="30"/>
      <c r="BW328" s="30"/>
      <c r="BX328" s="30"/>
      <c r="BY328" s="30"/>
      <c r="BZ328" s="30"/>
      <c r="CA328" s="30"/>
      <c r="CB328" s="30"/>
      <c r="CC328" s="30"/>
      <c r="CD328" s="30"/>
      <c r="CE328" s="30"/>
      <c r="CF328" s="30"/>
      <c r="CG328" s="30"/>
      <c r="CH328" s="30"/>
      <c r="CI328" s="30"/>
      <c r="CJ328" s="30"/>
      <c r="CK328" s="30"/>
      <c r="CL328" s="30"/>
      <c r="CM328" s="30"/>
      <c r="CN328" s="30"/>
      <c r="CO328" s="30"/>
      <c r="CP328" s="30"/>
      <c r="CQ328" s="30"/>
      <c r="CR328" s="30"/>
      <c r="CS328" s="30"/>
      <c r="CT328" s="30"/>
      <c r="CU328" s="30"/>
      <c r="CV328" s="30"/>
      <c r="CW328" s="30"/>
      <c r="CX328" s="30"/>
      <c r="CY328" s="30"/>
      <c r="CZ328" s="30"/>
      <c r="DA328" s="30"/>
      <c r="DB328" s="30"/>
      <c r="DC328" s="30"/>
      <c r="DD328" s="30"/>
    </row>
    <row r="329" spans="2:108" s="94" customFormat="1" x14ac:dyDescent="0.25">
      <c r="B329" s="100"/>
      <c r="C329" s="90"/>
      <c r="I329" s="101"/>
      <c r="J329" s="101"/>
      <c r="BT329" s="30"/>
      <c r="BU329" s="30"/>
      <c r="BV329" s="30"/>
      <c r="BW329" s="30"/>
      <c r="BX329" s="30"/>
      <c r="BY329" s="30"/>
      <c r="BZ329" s="30"/>
      <c r="CA329" s="30"/>
      <c r="CB329" s="30"/>
      <c r="CC329" s="30"/>
      <c r="CD329" s="30"/>
      <c r="CE329" s="30"/>
      <c r="CF329" s="30"/>
      <c r="CG329" s="30"/>
      <c r="CH329" s="30"/>
      <c r="CI329" s="30"/>
      <c r="CJ329" s="30"/>
      <c r="CK329" s="30"/>
      <c r="CL329" s="30"/>
      <c r="CM329" s="30"/>
      <c r="CN329" s="30"/>
      <c r="CO329" s="30"/>
      <c r="CP329" s="30"/>
      <c r="CQ329" s="30"/>
      <c r="CR329" s="30"/>
      <c r="CS329" s="30"/>
      <c r="CT329" s="30"/>
      <c r="CU329" s="30"/>
      <c r="CV329" s="30"/>
      <c r="CW329" s="30"/>
      <c r="CX329" s="30"/>
      <c r="CY329" s="30"/>
      <c r="CZ329" s="30"/>
      <c r="DA329" s="30"/>
      <c r="DB329" s="30"/>
      <c r="DC329" s="30"/>
      <c r="DD329" s="30"/>
    </row>
    <row r="330" spans="2:108" s="94" customFormat="1" x14ac:dyDescent="0.25">
      <c r="B330" s="100"/>
      <c r="C330" s="90"/>
      <c r="I330" s="101"/>
      <c r="J330" s="101"/>
      <c r="BT330" s="30"/>
      <c r="BU330" s="30"/>
      <c r="BV330" s="30"/>
      <c r="BW330" s="30"/>
      <c r="BX330" s="30"/>
      <c r="BY330" s="30"/>
      <c r="BZ330" s="30"/>
      <c r="CA330" s="30"/>
      <c r="CB330" s="30"/>
      <c r="CC330" s="30"/>
      <c r="CD330" s="30"/>
      <c r="CE330" s="30"/>
      <c r="CF330" s="30"/>
      <c r="CG330" s="30"/>
      <c r="CH330" s="30"/>
      <c r="CI330" s="30"/>
      <c r="CJ330" s="30"/>
      <c r="CK330" s="30"/>
      <c r="CL330" s="30"/>
      <c r="CM330" s="30"/>
      <c r="CN330" s="30"/>
      <c r="CO330" s="30"/>
      <c r="CP330" s="30"/>
      <c r="CQ330" s="30"/>
      <c r="CR330" s="30"/>
      <c r="CS330" s="30"/>
      <c r="CT330" s="30"/>
      <c r="CU330" s="30"/>
      <c r="CV330" s="30"/>
      <c r="CW330" s="30"/>
      <c r="CX330" s="30"/>
      <c r="CY330" s="30"/>
      <c r="CZ330" s="30"/>
      <c r="DA330" s="30"/>
      <c r="DB330" s="30"/>
      <c r="DC330" s="30"/>
      <c r="DD330" s="30"/>
    </row>
    <row r="331" spans="2:108" s="94" customFormat="1" x14ac:dyDescent="0.25">
      <c r="B331" s="100"/>
      <c r="C331" s="90"/>
      <c r="I331" s="101"/>
      <c r="J331" s="101"/>
      <c r="BT331" s="30"/>
      <c r="BU331" s="30"/>
      <c r="BV331" s="30"/>
      <c r="BW331" s="30"/>
      <c r="BX331" s="30"/>
      <c r="BY331" s="30"/>
      <c r="BZ331" s="30"/>
      <c r="CA331" s="30"/>
      <c r="CB331" s="30"/>
      <c r="CC331" s="30"/>
      <c r="CD331" s="30"/>
      <c r="CE331" s="30"/>
      <c r="CF331" s="30"/>
      <c r="CG331" s="30"/>
      <c r="CH331" s="30"/>
      <c r="CI331" s="30"/>
      <c r="CJ331" s="30"/>
      <c r="CK331" s="30"/>
      <c r="CL331" s="30"/>
      <c r="CM331" s="30"/>
      <c r="CN331" s="30"/>
      <c r="CO331" s="30"/>
      <c r="CP331" s="30"/>
      <c r="CQ331" s="30"/>
      <c r="CR331" s="30"/>
      <c r="CS331" s="30"/>
      <c r="CT331" s="30"/>
      <c r="CU331" s="30"/>
      <c r="CV331" s="30"/>
      <c r="CW331" s="30"/>
      <c r="CX331" s="30"/>
      <c r="CY331" s="30"/>
      <c r="CZ331" s="30"/>
      <c r="DA331" s="30"/>
      <c r="DB331" s="30"/>
      <c r="DC331" s="30"/>
      <c r="DD331" s="30"/>
    </row>
    <row r="332" spans="2:108" s="94" customFormat="1" x14ac:dyDescent="0.25">
      <c r="B332" s="100"/>
      <c r="C332" s="90"/>
      <c r="I332" s="101"/>
      <c r="J332" s="101"/>
      <c r="BT332" s="30"/>
      <c r="BU332" s="30"/>
      <c r="BV332" s="30"/>
      <c r="BW332" s="30"/>
      <c r="BX332" s="30"/>
      <c r="BY332" s="30"/>
      <c r="BZ332" s="30"/>
      <c r="CA332" s="30"/>
      <c r="CB332" s="30"/>
      <c r="CC332" s="30"/>
      <c r="CD332" s="30"/>
      <c r="CE332" s="30"/>
      <c r="CF332" s="30"/>
      <c r="CG332" s="30"/>
      <c r="CH332" s="30"/>
      <c r="CI332" s="30"/>
      <c r="CJ332" s="30"/>
      <c r="CK332" s="30"/>
      <c r="CL332" s="30"/>
      <c r="CM332" s="30"/>
      <c r="CN332" s="30"/>
      <c r="CO332" s="30"/>
      <c r="CP332" s="30"/>
      <c r="CQ332" s="30"/>
      <c r="CR332" s="30"/>
      <c r="CS332" s="30"/>
      <c r="CT332" s="30"/>
      <c r="CU332" s="30"/>
      <c r="CV332" s="30"/>
      <c r="CW332" s="30"/>
      <c r="CX332" s="30"/>
      <c r="CY332" s="30"/>
      <c r="CZ332" s="30"/>
      <c r="DA332" s="30"/>
      <c r="DB332" s="30"/>
      <c r="DC332" s="30"/>
      <c r="DD332" s="30"/>
    </row>
    <row r="333" spans="2:108" s="94" customFormat="1" x14ac:dyDescent="0.25">
      <c r="B333" s="100"/>
      <c r="C333" s="90"/>
      <c r="I333" s="101"/>
      <c r="J333" s="101"/>
      <c r="BT333" s="30"/>
      <c r="BU333" s="30"/>
      <c r="BV333" s="30"/>
      <c r="BW333" s="30"/>
      <c r="BX333" s="30"/>
      <c r="BY333" s="30"/>
      <c r="BZ333" s="30"/>
      <c r="CA333" s="30"/>
      <c r="CB333" s="30"/>
      <c r="CC333" s="30"/>
      <c r="CD333" s="30"/>
      <c r="CE333" s="30"/>
      <c r="CF333" s="30"/>
      <c r="CG333" s="30"/>
      <c r="CH333" s="30"/>
      <c r="CI333" s="30"/>
      <c r="CJ333" s="30"/>
      <c r="CK333" s="30"/>
      <c r="CL333" s="30"/>
      <c r="CM333" s="30"/>
      <c r="CN333" s="30"/>
      <c r="CO333" s="30"/>
      <c r="CP333" s="30"/>
      <c r="CQ333" s="30"/>
      <c r="CR333" s="30"/>
      <c r="CS333" s="30"/>
      <c r="CT333" s="30"/>
      <c r="CU333" s="30"/>
      <c r="CV333" s="30"/>
      <c r="CW333" s="30"/>
      <c r="CX333" s="30"/>
      <c r="CY333" s="30"/>
      <c r="CZ333" s="30"/>
      <c r="DA333" s="30"/>
      <c r="DB333" s="30"/>
      <c r="DC333" s="30"/>
      <c r="DD333" s="30"/>
    </row>
    <row r="334" spans="2:108" s="94" customFormat="1" x14ac:dyDescent="0.25">
      <c r="B334" s="100"/>
      <c r="C334" s="90"/>
      <c r="I334" s="101"/>
      <c r="J334" s="101"/>
      <c r="BT334" s="30"/>
      <c r="BU334" s="30"/>
      <c r="BV334" s="30"/>
      <c r="BW334" s="30"/>
      <c r="BX334" s="30"/>
      <c r="BY334" s="30"/>
      <c r="BZ334" s="30"/>
      <c r="CA334" s="30"/>
      <c r="CB334" s="30"/>
      <c r="CC334" s="30"/>
      <c r="CD334" s="30"/>
      <c r="CE334" s="30"/>
      <c r="CF334" s="30"/>
      <c r="CG334" s="30"/>
      <c r="CH334" s="30"/>
      <c r="CI334" s="30"/>
      <c r="CJ334" s="30"/>
      <c r="CK334" s="30"/>
      <c r="CL334" s="30"/>
      <c r="CM334" s="30"/>
      <c r="CN334" s="30"/>
      <c r="CO334" s="30"/>
      <c r="CP334" s="30"/>
      <c r="CQ334" s="30"/>
      <c r="CR334" s="30"/>
      <c r="CS334" s="30"/>
      <c r="CT334" s="30"/>
      <c r="CU334" s="30"/>
      <c r="CV334" s="30"/>
      <c r="CW334" s="30"/>
      <c r="CX334" s="30"/>
      <c r="CY334" s="30"/>
      <c r="CZ334" s="30"/>
      <c r="DA334" s="30"/>
      <c r="DB334" s="30"/>
      <c r="DC334" s="30"/>
      <c r="DD334" s="30"/>
    </row>
    <row r="335" spans="2:108" s="94" customFormat="1" x14ac:dyDescent="0.25">
      <c r="B335" s="100"/>
      <c r="C335" s="90"/>
      <c r="I335" s="101"/>
      <c r="J335" s="101"/>
      <c r="BT335" s="30"/>
      <c r="BU335" s="30"/>
      <c r="BV335" s="30"/>
      <c r="BW335" s="30"/>
      <c r="BX335" s="30"/>
      <c r="BY335" s="30"/>
      <c r="BZ335" s="30"/>
      <c r="CA335" s="30"/>
      <c r="CB335" s="30"/>
      <c r="CC335" s="30"/>
      <c r="CD335" s="30"/>
      <c r="CE335" s="30"/>
      <c r="CF335" s="30"/>
      <c r="CG335" s="30"/>
      <c r="CH335" s="30"/>
      <c r="CI335" s="30"/>
      <c r="CJ335" s="30"/>
      <c r="CK335" s="30"/>
      <c r="CL335" s="30"/>
      <c r="CM335" s="30"/>
      <c r="CN335" s="30"/>
      <c r="CO335" s="30"/>
      <c r="CP335" s="30"/>
      <c r="CQ335" s="30"/>
      <c r="CR335" s="30"/>
      <c r="CS335" s="30"/>
      <c r="CT335" s="30"/>
      <c r="CU335" s="30"/>
      <c r="CV335" s="30"/>
      <c r="CW335" s="30"/>
      <c r="CX335" s="30"/>
      <c r="CY335" s="30"/>
      <c r="CZ335" s="30"/>
      <c r="DA335" s="30"/>
      <c r="DB335" s="30"/>
      <c r="DC335" s="30"/>
      <c r="DD335" s="30"/>
    </row>
    <row r="336" spans="2:108" s="94" customFormat="1" x14ac:dyDescent="0.25">
      <c r="B336" s="100"/>
      <c r="C336" s="90"/>
      <c r="I336" s="101"/>
      <c r="J336" s="101"/>
      <c r="BT336" s="30"/>
      <c r="BU336" s="30"/>
      <c r="BV336" s="30"/>
      <c r="BW336" s="30"/>
      <c r="BX336" s="30"/>
      <c r="BY336" s="30"/>
      <c r="BZ336" s="30"/>
      <c r="CA336" s="30"/>
      <c r="CB336" s="30"/>
      <c r="CC336" s="30"/>
      <c r="CD336" s="30"/>
      <c r="CE336" s="30"/>
      <c r="CF336" s="30"/>
      <c r="CG336" s="30"/>
      <c r="CH336" s="30"/>
      <c r="CI336" s="30"/>
      <c r="CJ336" s="30"/>
      <c r="CK336" s="30"/>
      <c r="CL336" s="30"/>
      <c r="CM336" s="30"/>
      <c r="CN336" s="30"/>
      <c r="CO336" s="30"/>
      <c r="CP336" s="30"/>
      <c r="CQ336" s="30"/>
      <c r="CR336" s="30"/>
      <c r="CS336" s="30"/>
      <c r="CT336" s="30"/>
      <c r="CU336" s="30"/>
      <c r="CV336" s="30"/>
      <c r="CW336" s="30"/>
      <c r="CX336" s="30"/>
      <c r="CY336" s="30"/>
      <c r="CZ336" s="30"/>
      <c r="DA336" s="30"/>
      <c r="DB336" s="30"/>
      <c r="DC336" s="30"/>
      <c r="DD336" s="30"/>
    </row>
    <row r="337" spans="2:108" s="94" customFormat="1" x14ac:dyDescent="0.25">
      <c r="B337" s="100"/>
      <c r="C337" s="90"/>
      <c r="I337" s="101"/>
      <c r="J337" s="101"/>
      <c r="BT337" s="30"/>
      <c r="BU337" s="30"/>
      <c r="BV337" s="30"/>
      <c r="BW337" s="30"/>
      <c r="BX337" s="30"/>
      <c r="BY337" s="30"/>
      <c r="BZ337" s="30"/>
      <c r="CA337" s="30"/>
      <c r="CB337" s="30"/>
      <c r="CC337" s="30"/>
      <c r="CD337" s="30"/>
      <c r="CE337" s="30"/>
      <c r="CF337" s="30"/>
      <c r="CG337" s="30"/>
      <c r="CH337" s="30"/>
      <c r="CI337" s="30"/>
      <c r="CJ337" s="30"/>
      <c r="CK337" s="30"/>
      <c r="CL337" s="30"/>
      <c r="CM337" s="30"/>
      <c r="CN337" s="30"/>
      <c r="CO337" s="30"/>
      <c r="CP337" s="30"/>
      <c r="CQ337" s="30"/>
      <c r="CR337" s="30"/>
      <c r="CS337" s="30"/>
      <c r="CT337" s="30"/>
      <c r="CU337" s="30"/>
      <c r="CV337" s="30"/>
      <c r="CW337" s="30"/>
      <c r="CX337" s="30"/>
      <c r="CY337" s="30"/>
      <c r="CZ337" s="30"/>
      <c r="DA337" s="30"/>
      <c r="DB337" s="30"/>
      <c r="DC337" s="30"/>
      <c r="DD337" s="30"/>
    </row>
    <row r="338" spans="2:108" s="94" customFormat="1" x14ac:dyDescent="0.25">
      <c r="B338" s="100"/>
      <c r="C338" s="90"/>
      <c r="I338" s="101"/>
      <c r="J338" s="101"/>
      <c r="BT338" s="30"/>
      <c r="BU338" s="30"/>
      <c r="BV338" s="30"/>
      <c r="BW338" s="30"/>
      <c r="BX338" s="30"/>
      <c r="BY338" s="30"/>
      <c r="BZ338" s="30"/>
      <c r="CA338" s="30"/>
      <c r="CB338" s="30"/>
      <c r="CC338" s="30"/>
      <c r="CD338" s="30"/>
      <c r="CE338" s="30"/>
      <c r="CF338" s="30"/>
      <c r="CG338" s="30"/>
      <c r="CH338" s="30"/>
      <c r="CI338" s="30"/>
      <c r="CJ338" s="30"/>
      <c r="CK338" s="30"/>
      <c r="CL338" s="30"/>
      <c r="CM338" s="30"/>
      <c r="CN338" s="30"/>
      <c r="CO338" s="30"/>
      <c r="CP338" s="30"/>
      <c r="CQ338" s="30"/>
      <c r="CR338" s="30"/>
      <c r="CS338" s="30"/>
      <c r="CT338" s="30"/>
      <c r="CU338" s="30"/>
      <c r="CV338" s="30"/>
      <c r="CW338" s="30"/>
      <c r="CX338" s="30"/>
      <c r="CY338" s="30"/>
      <c r="CZ338" s="30"/>
      <c r="DA338" s="30"/>
      <c r="DB338" s="30"/>
      <c r="DC338" s="30"/>
      <c r="DD338" s="30"/>
    </row>
    <row r="339" spans="2:108" s="94" customFormat="1" x14ac:dyDescent="0.25">
      <c r="B339" s="100"/>
      <c r="C339" s="90"/>
      <c r="I339" s="101"/>
      <c r="J339" s="101"/>
      <c r="BT339" s="30"/>
      <c r="BU339" s="30"/>
      <c r="BV339" s="30"/>
      <c r="BW339" s="30"/>
      <c r="BX339" s="30"/>
      <c r="BY339" s="30"/>
      <c r="BZ339" s="30"/>
      <c r="CA339" s="30"/>
      <c r="CB339" s="30"/>
      <c r="CC339" s="30"/>
      <c r="CD339" s="30"/>
      <c r="CE339" s="30"/>
      <c r="CF339" s="30"/>
      <c r="CG339" s="30"/>
      <c r="CH339" s="30"/>
      <c r="CI339" s="30"/>
      <c r="CJ339" s="30"/>
      <c r="CK339" s="30"/>
      <c r="CL339" s="30"/>
      <c r="CM339" s="30"/>
      <c r="CN339" s="30"/>
      <c r="CO339" s="30"/>
      <c r="CP339" s="30"/>
      <c r="CQ339" s="30"/>
      <c r="CR339" s="30"/>
      <c r="CS339" s="30"/>
      <c r="CT339" s="30"/>
      <c r="CU339" s="30"/>
      <c r="CV339" s="30"/>
      <c r="CW339" s="30"/>
      <c r="CX339" s="30"/>
      <c r="CY339" s="30"/>
      <c r="CZ339" s="30"/>
      <c r="DA339" s="30"/>
      <c r="DB339" s="30"/>
      <c r="DC339" s="30"/>
      <c r="DD339" s="30"/>
    </row>
    <row r="340" spans="2:108" s="94" customFormat="1" x14ac:dyDescent="0.25">
      <c r="B340" s="100"/>
      <c r="C340" s="90"/>
      <c r="I340" s="101"/>
      <c r="J340" s="101"/>
      <c r="BT340" s="30"/>
      <c r="BU340" s="30"/>
      <c r="BV340" s="30"/>
      <c r="BW340" s="30"/>
      <c r="BX340" s="30"/>
      <c r="BY340" s="30"/>
      <c r="BZ340" s="30"/>
      <c r="CA340" s="30"/>
      <c r="CB340" s="30"/>
      <c r="CC340" s="30"/>
      <c r="CD340" s="30"/>
      <c r="CE340" s="30"/>
      <c r="CF340" s="30"/>
      <c r="CG340" s="30"/>
      <c r="CH340" s="30"/>
      <c r="CI340" s="30"/>
      <c r="CJ340" s="30"/>
      <c r="CK340" s="30"/>
      <c r="CL340" s="30"/>
      <c r="CM340" s="30"/>
      <c r="CN340" s="30"/>
      <c r="CO340" s="30"/>
      <c r="CP340" s="30"/>
      <c r="CQ340" s="30"/>
      <c r="CR340" s="30"/>
      <c r="CS340" s="30"/>
      <c r="CT340" s="30"/>
      <c r="CU340" s="30"/>
      <c r="CV340" s="30"/>
      <c r="CW340" s="30"/>
      <c r="CX340" s="30"/>
      <c r="CY340" s="30"/>
      <c r="CZ340" s="30"/>
      <c r="DA340" s="30"/>
      <c r="DB340" s="30"/>
      <c r="DC340" s="30"/>
      <c r="DD340" s="30"/>
    </row>
    <row r="341" spans="2:108" s="94" customFormat="1" x14ac:dyDescent="0.25">
      <c r="B341" s="100"/>
      <c r="C341" s="90"/>
      <c r="I341" s="101"/>
      <c r="J341" s="101"/>
      <c r="BT341" s="30"/>
      <c r="BU341" s="30"/>
      <c r="BV341" s="30"/>
      <c r="BW341" s="30"/>
      <c r="BX341" s="30"/>
      <c r="BY341" s="30"/>
      <c r="BZ341" s="30"/>
      <c r="CA341" s="30"/>
      <c r="CB341" s="30"/>
      <c r="CC341" s="30"/>
      <c r="CD341" s="30"/>
      <c r="CE341" s="30"/>
      <c r="CF341" s="30"/>
      <c r="CG341" s="30"/>
      <c r="CH341" s="30"/>
      <c r="CI341" s="30"/>
      <c r="CJ341" s="30"/>
      <c r="CK341" s="30"/>
      <c r="CL341" s="30"/>
      <c r="CM341" s="30"/>
      <c r="CN341" s="30"/>
      <c r="CO341" s="30"/>
      <c r="CP341" s="30"/>
      <c r="CQ341" s="30"/>
      <c r="CR341" s="30"/>
      <c r="CS341" s="30"/>
      <c r="CT341" s="30"/>
      <c r="CU341" s="30"/>
      <c r="CV341" s="30"/>
      <c r="CW341" s="30"/>
      <c r="CX341" s="30"/>
      <c r="CY341" s="30"/>
      <c r="CZ341" s="30"/>
      <c r="DA341" s="30"/>
      <c r="DB341" s="30"/>
      <c r="DC341" s="30"/>
      <c r="DD341" s="30"/>
    </row>
    <row r="342" spans="2:108" s="94" customFormat="1" x14ac:dyDescent="0.25">
      <c r="B342" s="100"/>
      <c r="C342" s="90"/>
      <c r="I342" s="101"/>
      <c r="J342" s="101"/>
      <c r="BT342" s="30"/>
      <c r="BU342" s="30"/>
      <c r="BV342" s="30"/>
      <c r="BW342" s="30"/>
      <c r="BX342" s="30"/>
      <c r="BY342" s="30"/>
      <c r="BZ342" s="30"/>
      <c r="CA342" s="30"/>
      <c r="CB342" s="30"/>
      <c r="CC342" s="30"/>
      <c r="CD342" s="30"/>
      <c r="CE342" s="30"/>
      <c r="CF342" s="30"/>
      <c r="CG342" s="30"/>
      <c r="CH342" s="30"/>
      <c r="CI342" s="30"/>
      <c r="CJ342" s="30"/>
      <c r="CK342" s="30"/>
      <c r="CL342" s="30"/>
      <c r="CM342" s="30"/>
      <c r="CN342" s="30"/>
      <c r="CO342" s="30"/>
      <c r="CP342" s="30"/>
      <c r="CQ342" s="30"/>
      <c r="CR342" s="30"/>
      <c r="CS342" s="30"/>
      <c r="CT342" s="30"/>
      <c r="CU342" s="30"/>
      <c r="CV342" s="30"/>
      <c r="CW342" s="30"/>
      <c r="CX342" s="30"/>
      <c r="CY342" s="30"/>
      <c r="CZ342" s="30"/>
      <c r="DA342" s="30"/>
      <c r="DB342" s="30"/>
      <c r="DC342" s="30"/>
      <c r="DD342" s="30"/>
    </row>
    <row r="343" spans="2:108" s="94" customFormat="1" x14ac:dyDescent="0.25">
      <c r="B343" s="100"/>
      <c r="C343" s="90"/>
      <c r="I343" s="101"/>
      <c r="J343" s="101"/>
      <c r="BT343" s="30"/>
      <c r="BU343" s="30"/>
      <c r="BV343" s="30"/>
      <c r="BW343" s="30"/>
      <c r="BX343" s="30"/>
      <c r="BY343" s="30"/>
      <c r="BZ343" s="30"/>
      <c r="CA343" s="30"/>
      <c r="CB343" s="30"/>
      <c r="CC343" s="30"/>
      <c r="CD343" s="30"/>
      <c r="CE343" s="30"/>
      <c r="CF343" s="30"/>
      <c r="CG343" s="30"/>
      <c r="CH343" s="30"/>
      <c r="CI343" s="30"/>
      <c r="CJ343" s="30"/>
      <c r="CK343" s="30"/>
      <c r="CL343" s="30"/>
      <c r="CM343" s="30"/>
      <c r="CN343" s="30"/>
      <c r="CO343" s="30"/>
      <c r="CP343" s="30"/>
      <c r="CQ343" s="30"/>
      <c r="CR343" s="30"/>
      <c r="CS343" s="30"/>
      <c r="CT343" s="30"/>
      <c r="CU343" s="30"/>
      <c r="CV343" s="30"/>
      <c r="CW343" s="30"/>
      <c r="CX343" s="30"/>
      <c r="CY343" s="30"/>
      <c r="CZ343" s="30"/>
      <c r="DA343" s="30"/>
      <c r="DB343" s="30"/>
      <c r="DC343" s="30"/>
      <c r="DD343" s="30"/>
    </row>
    <row r="344" spans="2:108" s="94" customFormat="1" x14ac:dyDescent="0.25">
      <c r="B344" s="100"/>
      <c r="C344" s="90"/>
      <c r="I344" s="101"/>
      <c r="J344" s="101"/>
      <c r="BT344" s="30"/>
      <c r="BU344" s="30"/>
      <c r="BV344" s="30"/>
      <c r="BW344" s="30"/>
      <c r="BX344" s="30"/>
      <c r="BY344" s="30"/>
      <c r="BZ344" s="30"/>
      <c r="CA344" s="30"/>
      <c r="CB344" s="30"/>
      <c r="CC344" s="30"/>
      <c r="CD344" s="30"/>
      <c r="CE344" s="30"/>
      <c r="CF344" s="30"/>
      <c r="CG344" s="30"/>
      <c r="CH344" s="30"/>
      <c r="CI344" s="30"/>
      <c r="CJ344" s="30"/>
      <c r="CK344" s="30"/>
      <c r="CL344" s="30"/>
      <c r="CM344" s="30"/>
      <c r="CN344" s="30"/>
      <c r="CO344" s="30"/>
      <c r="CP344" s="30"/>
      <c r="CQ344" s="30"/>
      <c r="CR344" s="30"/>
      <c r="CS344" s="30"/>
      <c r="CT344" s="30"/>
      <c r="CU344" s="30"/>
      <c r="CV344" s="30"/>
      <c r="CW344" s="30"/>
      <c r="CX344" s="30"/>
      <c r="CY344" s="30"/>
      <c r="CZ344" s="30"/>
      <c r="DA344" s="30"/>
      <c r="DB344" s="30"/>
      <c r="DC344" s="30"/>
      <c r="DD344" s="30"/>
    </row>
    <row r="345" spans="2:108" s="94" customFormat="1" x14ac:dyDescent="0.25">
      <c r="B345" s="100"/>
      <c r="C345" s="90"/>
      <c r="I345" s="101"/>
      <c r="J345" s="101"/>
      <c r="BT345" s="30"/>
      <c r="BU345" s="30"/>
      <c r="BV345" s="30"/>
      <c r="BW345" s="30"/>
      <c r="BX345" s="30"/>
      <c r="BY345" s="30"/>
      <c r="BZ345" s="30"/>
      <c r="CA345" s="30"/>
      <c r="CB345" s="30"/>
      <c r="CC345" s="30"/>
      <c r="CD345" s="30"/>
      <c r="CE345" s="30"/>
      <c r="CF345" s="30"/>
      <c r="CG345" s="30"/>
      <c r="CH345" s="30"/>
      <c r="CI345" s="30"/>
      <c r="CJ345" s="30"/>
      <c r="CK345" s="30"/>
      <c r="CL345" s="30"/>
      <c r="CM345" s="30"/>
      <c r="CN345" s="30"/>
      <c r="CO345" s="30"/>
      <c r="CP345" s="30"/>
      <c r="CQ345" s="30"/>
      <c r="CR345" s="30"/>
      <c r="CS345" s="30"/>
      <c r="CT345" s="30"/>
      <c r="CU345" s="30"/>
      <c r="CV345" s="30"/>
      <c r="CW345" s="30"/>
      <c r="CX345" s="30"/>
      <c r="CY345" s="30"/>
      <c r="CZ345" s="30"/>
      <c r="DA345" s="30"/>
      <c r="DB345" s="30"/>
      <c r="DC345" s="30"/>
      <c r="DD345" s="30"/>
    </row>
    <row r="346" spans="2:108" s="94" customFormat="1" x14ac:dyDescent="0.25">
      <c r="B346" s="100"/>
      <c r="C346" s="90"/>
      <c r="I346" s="101"/>
      <c r="J346" s="101"/>
      <c r="BT346" s="30"/>
      <c r="BU346" s="30"/>
      <c r="BV346" s="30"/>
      <c r="BW346" s="30"/>
      <c r="BX346" s="30"/>
      <c r="BY346" s="30"/>
      <c r="BZ346" s="30"/>
      <c r="CA346" s="30"/>
      <c r="CB346" s="30"/>
      <c r="CC346" s="30"/>
      <c r="CD346" s="30"/>
      <c r="CE346" s="30"/>
      <c r="CF346" s="30"/>
      <c r="CG346" s="30"/>
      <c r="CH346" s="30"/>
      <c r="CI346" s="30"/>
      <c r="CJ346" s="30"/>
      <c r="CK346" s="30"/>
      <c r="CL346" s="30"/>
      <c r="CM346" s="30"/>
      <c r="CN346" s="30"/>
      <c r="CO346" s="30"/>
      <c r="CP346" s="30"/>
      <c r="CQ346" s="30"/>
      <c r="CR346" s="30"/>
      <c r="CS346" s="30"/>
      <c r="CT346" s="30"/>
      <c r="CU346" s="30"/>
      <c r="CV346" s="30"/>
      <c r="CW346" s="30"/>
      <c r="CX346" s="30"/>
      <c r="CY346" s="30"/>
      <c r="CZ346" s="30"/>
      <c r="DA346" s="30"/>
      <c r="DB346" s="30"/>
      <c r="DC346" s="30"/>
      <c r="DD346" s="30"/>
    </row>
    <row r="347" spans="2:108" s="94" customFormat="1" x14ac:dyDescent="0.25">
      <c r="B347" s="100"/>
      <c r="C347" s="90"/>
      <c r="I347" s="101"/>
      <c r="J347" s="101"/>
      <c r="BT347" s="30"/>
      <c r="BU347" s="30"/>
      <c r="BV347" s="30"/>
      <c r="BW347" s="30"/>
      <c r="BX347" s="30"/>
      <c r="BY347" s="30"/>
      <c r="BZ347" s="30"/>
      <c r="CA347" s="30"/>
      <c r="CB347" s="30"/>
      <c r="CC347" s="30"/>
      <c r="CD347" s="30"/>
      <c r="CE347" s="30"/>
      <c r="CF347" s="30"/>
      <c r="CG347" s="30"/>
      <c r="CH347" s="30"/>
      <c r="CI347" s="30"/>
      <c r="CJ347" s="30"/>
      <c r="CK347" s="30"/>
      <c r="CL347" s="30"/>
      <c r="CM347" s="30"/>
      <c r="CN347" s="30"/>
      <c r="CO347" s="30"/>
      <c r="CP347" s="30"/>
      <c r="CQ347" s="30"/>
      <c r="CR347" s="30"/>
      <c r="CS347" s="30"/>
      <c r="CT347" s="30"/>
      <c r="CU347" s="30"/>
      <c r="CV347" s="30"/>
      <c r="CW347" s="30"/>
      <c r="CX347" s="30"/>
      <c r="CY347" s="30"/>
      <c r="CZ347" s="30"/>
      <c r="DA347" s="30"/>
      <c r="DB347" s="30"/>
      <c r="DC347" s="30"/>
      <c r="DD347" s="30"/>
    </row>
    <row r="348" spans="2:108" s="94" customFormat="1" x14ac:dyDescent="0.25">
      <c r="B348" s="100"/>
      <c r="C348" s="90"/>
      <c r="I348" s="101"/>
      <c r="J348" s="101"/>
      <c r="BT348" s="30"/>
      <c r="BU348" s="30"/>
      <c r="BV348" s="30"/>
      <c r="BW348" s="30"/>
      <c r="BX348" s="30"/>
      <c r="BY348" s="30"/>
      <c r="BZ348" s="30"/>
      <c r="CA348" s="30"/>
      <c r="CB348" s="30"/>
      <c r="CC348" s="30"/>
      <c r="CD348" s="30"/>
      <c r="CE348" s="30"/>
      <c r="CF348" s="30"/>
      <c r="CG348" s="30"/>
      <c r="CH348" s="30"/>
      <c r="CI348" s="30"/>
      <c r="CJ348" s="30"/>
      <c r="CK348" s="30"/>
      <c r="CL348" s="30"/>
      <c r="CM348" s="30"/>
      <c r="CN348" s="30"/>
      <c r="CO348" s="30"/>
      <c r="CP348" s="30"/>
      <c r="CQ348" s="30"/>
      <c r="CR348" s="30"/>
      <c r="CS348" s="30"/>
      <c r="CT348" s="30"/>
      <c r="CU348" s="30"/>
      <c r="CV348" s="30"/>
      <c r="CW348" s="30"/>
      <c r="CX348" s="30"/>
      <c r="CY348" s="30"/>
      <c r="CZ348" s="30"/>
      <c r="DA348" s="30"/>
      <c r="DB348" s="30"/>
      <c r="DC348" s="30"/>
      <c r="DD348" s="30"/>
    </row>
    <row r="349" spans="2:108" s="94" customFormat="1" x14ac:dyDescent="0.25">
      <c r="B349" s="100"/>
      <c r="C349" s="90"/>
      <c r="I349" s="101"/>
      <c r="J349" s="101"/>
      <c r="BT349" s="30"/>
      <c r="BU349" s="30"/>
      <c r="BV349" s="30"/>
      <c r="BW349" s="30"/>
      <c r="BX349" s="30"/>
      <c r="BY349" s="30"/>
      <c r="BZ349" s="30"/>
      <c r="CA349" s="30"/>
      <c r="CB349" s="30"/>
      <c r="CC349" s="30"/>
      <c r="CD349" s="30"/>
      <c r="CE349" s="30"/>
      <c r="CF349" s="30"/>
      <c r="CG349" s="30"/>
      <c r="CH349" s="30"/>
      <c r="CI349" s="30"/>
      <c r="CJ349" s="30"/>
      <c r="CK349" s="30"/>
      <c r="CL349" s="30"/>
      <c r="CM349" s="30"/>
      <c r="CN349" s="30"/>
      <c r="CO349" s="30"/>
      <c r="CP349" s="30"/>
      <c r="CQ349" s="30"/>
      <c r="CR349" s="30"/>
      <c r="CS349" s="30"/>
      <c r="CT349" s="30"/>
      <c r="CU349" s="30"/>
      <c r="CV349" s="30"/>
      <c r="CW349" s="30"/>
      <c r="CX349" s="30"/>
      <c r="CY349" s="30"/>
      <c r="CZ349" s="30"/>
      <c r="DA349" s="30"/>
      <c r="DB349" s="30"/>
      <c r="DC349" s="30"/>
      <c r="DD349" s="30"/>
    </row>
    <row r="350" spans="2:108" s="94" customFormat="1" x14ac:dyDescent="0.25">
      <c r="B350" s="100"/>
      <c r="C350" s="90"/>
      <c r="I350" s="101"/>
      <c r="J350" s="101"/>
      <c r="BT350" s="30"/>
      <c r="BU350" s="30"/>
      <c r="BV350" s="30"/>
      <c r="BW350" s="30"/>
      <c r="BX350" s="30"/>
      <c r="BY350" s="30"/>
      <c r="BZ350" s="30"/>
      <c r="CA350" s="30"/>
      <c r="CB350" s="30"/>
      <c r="CC350" s="30"/>
      <c r="CD350" s="30"/>
      <c r="CE350" s="30"/>
      <c r="CF350" s="30"/>
      <c r="CG350" s="30"/>
      <c r="CH350" s="30"/>
      <c r="CI350" s="30"/>
      <c r="CJ350" s="30"/>
      <c r="CK350" s="30"/>
      <c r="CL350" s="30"/>
      <c r="CM350" s="30"/>
      <c r="CN350" s="30"/>
      <c r="CO350" s="30"/>
      <c r="CP350" s="30"/>
      <c r="CQ350" s="30"/>
      <c r="CR350" s="30"/>
      <c r="CS350" s="30"/>
      <c r="CT350" s="30"/>
      <c r="CU350" s="30"/>
      <c r="CV350" s="30"/>
      <c r="CW350" s="30"/>
      <c r="CX350" s="30"/>
      <c r="CY350" s="30"/>
      <c r="CZ350" s="30"/>
      <c r="DA350" s="30"/>
      <c r="DB350" s="30"/>
      <c r="DC350" s="30"/>
      <c r="DD350" s="30"/>
    </row>
    <row r="351" spans="2:108" s="94" customFormat="1" x14ac:dyDescent="0.25">
      <c r="B351" s="100"/>
      <c r="C351" s="90"/>
      <c r="I351" s="101"/>
      <c r="J351" s="101"/>
      <c r="BT351" s="30"/>
      <c r="BU351" s="30"/>
      <c r="BV351" s="30"/>
      <c r="BW351" s="30"/>
      <c r="BX351" s="30"/>
      <c r="BY351" s="30"/>
      <c r="BZ351" s="30"/>
      <c r="CA351" s="30"/>
      <c r="CB351" s="30"/>
      <c r="CC351" s="30"/>
      <c r="CD351" s="30"/>
      <c r="CE351" s="30"/>
      <c r="CF351" s="30"/>
      <c r="CG351" s="30"/>
      <c r="CH351" s="30"/>
      <c r="CI351" s="30"/>
      <c r="CJ351" s="30"/>
      <c r="CK351" s="30"/>
      <c r="CL351" s="30"/>
      <c r="CM351" s="30"/>
      <c r="CN351" s="30"/>
      <c r="CO351" s="30"/>
      <c r="CP351" s="30"/>
      <c r="CQ351" s="30"/>
      <c r="CR351" s="30"/>
      <c r="CS351" s="30"/>
      <c r="CT351" s="30"/>
      <c r="CU351" s="30"/>
      <c r="CV351" s="30"/>
      <c r="CW351" s="30"/>
      <c r="CX351" s="30"/>
      <c r="CY351" s="30"/>
      <c r="CZ351" s="30"/>
      <c r="DA351" s="30"/>
      <c r="DB351" s="30"/>
      <c r="DC351" s="30"/>
      <c r="DD351" s="30"/>
    </row>
    <row r="352" spans="2:108" s="94" customFormat="1" x14ac:dyDescent="0.25">
      <c r="B352" s="100"/>
      <c r="C352" s="90"/>
      <c r="I352" s="101"/>
      <c r="J352" s="101"/>
      <c r="BT352" s="30"/>
      <c r="BU352" s="30"/>
      <c r="BV352" s="30"/>
      <c r="BW352" s="30"/>
      <c r="BX352" s="30"/>
      <c r="BY352" s="30"/>
      <c r="BZ352" s="30"/>
      <c r="CA352" s="30"/>
      <c r="CB352" s="30"/>
      <c r="CC352" s="30"/>
      <c r="CD352" s="30"/>
      <c r="CE352" s="30"/>
      <c r="CF352" s="30"/>
      <c r="CG352" s="30"/>
      <c r="CH352" s="30"/>
      <c r="CI352" s="30"/>
      <c r="CJ352" s="30"/>
      <c r="CK352" s="30"/>
      <c r="CL352" s="30"/>
      <c r="CM352" s="30"/>
      <c r="CN352" s="30"/>
      <c r="CO352" s="30"/>
      <c r="CP352" s="30"/>
      <c r="CQ352" s="30"/>
      <c r="CR352" s="30"/>
      <c r="CS352" s="30"/>
      <c r="CT352" s="30"/>
      <c r="CU352" s="30"/>
      <c r="CV352" s="30"/>
      <c r="CW352" s="30"/>
      <c r="CX352" s="30"/>
      <c r="CY352" s="30"/>
      <c r="CZ352" s="30"/>
      <c r="DA352" s="30"/>
      <c r="DB352" s="30"/>
      <c r="DC352" s="30"/>
      <c r="DD352" s="30"/>
    </row>
    <row r="353" spans="2:108" s="94" customFormat="1" x14ac:dyDescent="0.25">
      <c r="B353" s="100"/>
      <c r="C353" s="90"/>
      <c r="I353" s="101"/>
      <c r="J353" s="101"/>
      <c r="BT353" s="30"/>
      <c r="BU353" s="30"/>
      <c r="BV353" s="30"/>
      <c r="BW353" s="30"/>
      <c r="BX353" s="30"/>
      <c r="BY353" s="30"/>
      <c r="BZ353" s="30"/>
      <c r="CA353" s="30"/>
      <c r="CB353" s="30"/>
      <c r="CC353" s="30"/>
      <c r="CD353" s="30"/>
      <c r="CE353" s="30"/>
      <c r="CF353" s="30"/>
      <c r="CG353" s="30"/>
      <c r="CH353" s="30"/>
      <c r="CI353" s="30"/>
      <c r="CJ353" s="30"/>
      <c r="CK353" s="30"/>
      <c r="CL353" s="30"/>
      <c r="CM353" s="30"/>
      <c r="CN353" s="30"/>
      <c r="CO353" s="30"/>
      <c r="CP353" s="30"/>
      <c r="CQ353" s="30"/>
      <c r="CR353" s="30"/>
      <c r="CS353" s="30"/>
      <c r="CT353" s="30"/>
      <c r="CU353" s="30"/>
      <c r="CV353" s="30"/>
      <c r="CW353" s="30"/>
      <c r="CX353" s="30"/>
      <c r="CY353" s="30"/>
      <c r="CZ353" s="30"/>
      <c r="DA353" s="30"/>
      <c r="DB353" s="30"/>
      <c r="DC353" s="30"/>
      <c r="DD353" s="30"/>
    </row>
    <row r="354" spans="2:108" s="94" customFormat="1" x14ac:dyDescent="0.25">
      <c r="B354" s="100"/>
      <c r="C354" s="90"/>
      <c r="I354" s="101"/>
      <c r="J354" s="101"/>
      <c r="BT354" s="30"/>
      <c r="BU354" s="30"/>
      <c r="BV354" s="30"/>
      <c r="BW354" s="30"/>
      <c r="BX354" s="30"/>
      <c r="BY354" s="30"/>
      <c r="BZ354" s="30"/>
      <c r="CA354" s="30"/>
      <c r="CB354" s="30"/>
      <c r="CC354" s="30"/>
      <c r="CD354" s="30"/>
      <c r="CE354" s="30"/>
      <c r="CF354" s="30"/>
      <c r="CG354" s="30"/>
      <c r="CH354" s="30"/>
      <c r="CI354" s="30"/>
      <c r="CJ354" s="30"/>
      <c r="CK354" s="30"/>
      <c r="CL354" s="30"/>
      <c r="CM354" s="30"/>
      <c r="CN354" s="30"/>
      <c r="CO354" s="30"/>
      <c r="CP354" s="30"/>
      <c r="CQ354" s="30"/>
      <c r="CR354" s="30"/>
      <c r="CS354" s="30"/>
      <c r="CT354" s="30"/>
      <c r="CU354" s="30"/>
      <c r="CV354" s="30"/>
      <c r="CW354" s="30"/>
      <c r="CX354" s="30"/>
      <c r="CY354" s="30"/>
      <c r="CZ354" s="30"/>
      <c r="DA354" s="30"/>
      <c r="DB354" s="30"/>
      <c r="DC354" s="30"/>
      <c r="DD354" s="30"/>
    </row>
    <row r="355" spans="2:108" s="94" customFormat="1" x14ac:dyDescent="0.25">
      <c r="B355" s="100"/>
      <c r="C355" s="90"/>
      <c r="I355" s="101"/>
      <c r="J355" s="101"/>
      <c r="BT355" s="30"/>
      <c r="BU355" s="30"/>
      <c r="BV355" s="30"/>
      <c r="BW355" s="30"/>
      <c r="BX355" s="30"/>
      <c r="BY355" s="30"/>
      <c r="BZ355" s="30"/>
      <c r="CA355" s="30"/>
      <c r="CB355" s="30"/>
      <c r="CC355" s="30"/>
      <c r="CD355" s="30"/>
      <c r="CE355" s="30"/>
      <c r="CF355" s="30"/>
      <c r="CG355" s="30"/>
      <c r="CH355" s="30"/>
      <c r="CI355" s="30"/>
      <c r="CJ355" s="30"/>
      <c r="CK355" s="30"/>
      <c r="CL355" s="30"/>
      <c r="CM355" s="30"/>
      <c r="CN355" s="30"/>
      <c r="CO355" s="30"/>
      <c r="CP355" s="30"/>
      <c r="CQ355" s="30"/>
      <c r="CR355" s="30"/>
      <c r="CS355" s="30"/>
      <c r="CT355" s="30"/>
      <c r="CU355" s="30"/>
      <c r="CV355" s="30"/>
      <c r="CW355" s="30"/>
      <c r="CX355" s="30"/>
      <c r="CY355" s="30"/>
      <c r="CZ355" s="30"/>
      <c r="DA355" s="30"/>
      <c r="DB355" s="30"/>
      <c r="DC355" s="30"/>
      <c r="DD355" s="30"/>
    </row>
    <row r="356" spans="2:108" s="94" customFormat="1" x14ac:dyDescent="0.25">
      <c r="B356" s="100"/>
      <c r="C356" s="90"/>
      <c r="I356" s="101"/>
      <c r="J356" s="101"/>
      <c r="BT356" s="30"/>
      <c r="BU356" s="30"/>
      <c r="BV356" s="30"/>
      <c r="BW356" s="30"/>
      <c r="BX356" s="30"/>
      <c r="BY356" s="30"/>
      <c r="BZ356" s="30"/>
      <c r="CA356" s="30"/>
      <c r="CB356" s="30"/>
      <c r="CC356" s="30"/>
      <c r="CD356" s="30"/>
      <c r="CE356" s="30"/>
      <c r="CF356" s="30"/>
      <c r="CG356" s="30"/>
      <c r="CH356" s="30"/>
      <c r="CI356" s="30"/>
      <c r="CJ356" s="30"/>
      <c r="CK356" s="30"/>
      <c r="CL356" s="30"/>
      <c r="CM356" s="30"/>
      <c r="CN356" s="30"/>
      <c r="CO356" s="30"/>
      <c r="CP356" s="30"/>
      <c r="CQ356" s="30"/>
      <c r="CR356" s="30"/>
      <c r="CS356" s="30"/>
      <c r="CT356" s="30"/>
      <c r="CU356" s="30"/>
      <c r="CV356" s="30"/>
      <c r="CW356" s="30"/>
      <c r="CX356" s="30"/>
      <c r="CY356" s="30"/>
      <c r="CZ356" s="30"/>
      <c r="DA356" s="30"/>
      <c r="DB356" s="30"/>
      <c r="DC356" s="30"/>
      <c r="DD356" s="30"/>
    </row>
    <row r="357" spans="2:108" s="94" customFormat="1" x14ac:dyDescent="0.25">
      <c r="B357" s="100"/>
      <c r="C357" s="90"/>
      <c r="I357" s="101"/>
      <c r="J357" s="101"/>
      <c r="BT357" s="30"/>
      <c r="BU357" s="30"/>
      <c r="BV357" s="30"/>
      <c r="BW357" s="30"/>
      <c r="BX357" s="30"/>
      <c r="BY357" s="30"/>
      <c r="BZ357" s="30"/>
      <c r="CA357" s="30"/>
      <c r="CB357" s="30"/>
      <c r="CC357" s="30"/>
      <c r="CD357" s="30"/>
      <c r="CE357" s="30"/>
      <c r="CF357" s="30"/>
      <c r="CG357" s="30"/>
      <c r="CH357" s="30"/>
      <c r="CI357" s="30"/>
      <c r="CJ357" s="30"/>
      <c r="CK357" s="30"/>
      <c r="CL357" s="30"/>
      <c r="CM357" s="30"/>
      <c r="CN357" s="30"/>
      <c r="CO357" s="30"/>
      <c r="CP357" s="30"/>
      <c r="CQ357" s="30"/>
      <c r="CR357" s="30"/>
      <c r="CS357" s="30"/>
      <c r="CT357" s="30"/>
      <c r="CU357" s="30"/>
      <c r="CV357" s="30"/>
      <c r="CW357" s="30"/>
      <c r="CX357" s="30"/>
      <c r="CY357" s="30"/>
      <c r="CZ357" s="30"/>
      <c r="DA357" s="30"/>
      <c r="DB357" s="30"/>
      <c r="DC357" s="30"/>
      <c r="DD357" s="30"/>
    </row>
    <row r="358" spans="2:108" s="94" customFormat="1" x14ac:dyDescent="0.25">
      <c r="B358" s="100"/>
      <c r="C358" s="90"/>
      <c r="I358" s="101"/>
      <c r="J358" s="101"/>
      <c r="BT358" s="30"/>
      <c r="BU358" s="30"/>
      <c r="BV358" s="30"/>
      <c r="BW358" s="30"/>
      <c r="BX358" s="30"/>
      <c r="BY358" s="30"/>
      <c r="BZ358" s="30"/>
      <c r="CA358" s="30"/>
      <c r="CB358" s="30"/>
      <c r="CC358" s="30"/>
      <c r="CD358" s="30"/>
      <c r="CE358" s="30"/>
      <c r="CF358" s="30"/>
      <c r="CG358" s="30"/>
      <c r="CH358" s="30"/>
      <c r="CI358" s="30"/>
      <c r="CJ358" s="30"/>
      <c r="CK358" s="30"/>
      <c r="CL358" s="30"/>
      <c r="CM358" s="30"/>
      <c r="CN358" s="30"/>
      <c r="CO358" s="30"/>
      <c r="CP358" s="30"/>
      <c r="CQ358" s="30"/>
      <c r="CR358" s="30"/>
      <c r="CS358" s="30"/>
      <c r="CT358" s="30"/>
      <c r="CU358" s="30"/>
      <c r="CV358" s="30"/>
      <c r="CW358" s="30"/>
      <c r="CX358" s="30"/>
      <c r="CY358" s="30"/>
      <c r="CZ358" s="30"/>
      <c r="DA358" s="30"/>
      <c r="DB358" s="30"/>
      <c r="DC358" s="30"/>
      <c r="DD358" s="30"/>
    </row>
    <row r="359" spans="2:108" s="94" customFormat="1" x14ac:dyDescent="0.25">
      <c r="B359" s="100"/>
      <c r="C359" s="90"/>
      <c r="I359" s="101"/>
      <c r="J359" s="101"/>
      <c r="BT359" s="30"/>
      <c r="BU359" s="30"/>
      <c r="BV359" s="30"/>
      <c r="BW359" s="30"/>
      <c r="BX359" s="30"/>
      <c r="BY359" s="30"/>
      <c r="BZ359" s="30"/>
      <c r="CA359" s="30"/>
      <c r="CB359" s="30"/>
      <c r="CC359" s="30"/>
      <c r="CD359" s="30"/>
      <c r="CE359" s="30"/>
      <c r="CF359" s="30"/>
      <c r="CG359" s="30"/>
      <c r="CH359" s="30"/>
      <c r="CI359" s="30"/>
      <c r="CJ359" s="30"/>
      <c r="CK359" s="30"/>
      <c r="CL359" s="30"/>
      <c r="CM359" s="30"/>
      <c r="CN359" s="30"/>
      <c r="CO359" s="30"/>
      <c r="CP359" s="30"/>
      <c r="CQ359" s="30"/>
      <c r="CR359" s="30"/>
      <c r="CS359" s="30"/>
      <c r="CT359" s="30"/>
      <c r="CU359" s="30"/>
      <c r="CV359" s="30"/>
      <c r="CW359" s="30"/>
      <c r="CX359" s="30"/>
      <c r="CY359" s="30"/>
      <c r="CZ359" s="30"/>
      <c r="DA359" s="30"/>
      <c r="DB359" s="30"/>
      <c r="DC359" s="30"/>
      <c r="DD359" s="30"/>
    </row>
    <row r="360" spans="2:108" s="94" customFormat="1" x14ac:dyDescent="0.25">
      <c r="B360" s="100"/>
      <c r="C360" s="90"/>
      <c r="I360" s="101"/>
      <c r="J360" s="101"/>
      <c r="BT360" s="30"/>
      <c r="BU360" s="30"/>
      <c r="BV360" s="30"/>
      <c r="BW360" s="30"/>
      <c r="BX360" s="30"/>
      <c r="BY360" s="30"/>
      <c r="BZ360" s="30"/>
      <c r="CA360" s="30"/>
      <c r="CB360" s="30"/>
      <c r="CC360" s="30"/>
      <c r="CD360" s="30"/>
      <c r="CE360" s="30"/>
      <c r="CF360" s="30"/>
      <c r="CG360" s="30"/>
      <c r="CH360" s="30"/>
      <c r="CI360" s="30"/>
      <c r="CJ360" s="30"/>
      <c r="CK360" s="30"/>
      <c r="CL360" s="30"/>
      <c r="CM360" s="30"/>
      <c r="CN360" s="30"/>
      <c r="CO360" s="30"/>
      <c r="CP360" s="30"/>
      <c r="CQ360" s="30"/>
      <c r="CR360" s="30"/>
      <c r="CS360" s="30"/>
      <c r="CT360" s="30"/>
      <c r="CU360" s="30"/>
      <c r="CV360" s="30"/>
      <c r="CW360" s="30"/>
      <c r="CX360" s="30"/>
      <c r="CY360" s="30"/>
      <c r="CZ360" s="30"/>
      <c r="DA360" s="30"/>
      <c r="DB360" s="30"/>
      <c r="DC360" s="30"/>
      <c r="DD360" s="30"/>
    </row>
    <row r="361" spans="2:108" s="94" customFormat="1" x14ac:dyDescent="0.25">
      <c r="B361" s="100"/>
      <c r="C361" s="90"/>
      <c r="I361" s="101"/>
      <c r="J361" s="101"/>
      <c r="BT361" s="30"/>
      <c r="BU361" s="30"/>
      <c r="BV361" s="30"/>
      <c r="BW361" s="30"/>
      <c r="BX361" s="30"/>
      <c r="BY361" s="30"/>
      <c r="BZ361" s="30"/>
      <c r="CA361" s="30"/>
      <c r="CB361" s="30"/>
      <c r="CC361" s="30"/>
      <c r="CD361" s="30"/>
      <c r="CE361" s="30"/>
      <c r="CF361" s="30"/>
      <c r="CG361" s="30"/>
      <c r="CH361" s="30"/>
      <c r="CI361" s="30"/>
      <c r="CJ361" s="30"/>
      <c r="CK361" s="30"/>
      <c r="CL361" s="30"/>
      <c r="CM361" s="30"/>
      <c r="CN361" s="30"/>
      <c r="CO361" s="30"/>
      <c r="CP361" s="30"/>
      <c r="CQ361" s="30"/>
      <c r="CR361" s="30"/>
      <c r="CS361" s="30"/>
      <c r="CT361" s="30"/>
      <c r="CU361" s="30"/>
      <c r="CV361" s="30"/>
      <c r="CW361" s="30"/>
      <c r="CX361" s="30"/>
      <c r="CY361" s="30"/>
      <c r="CZ361" s="30"/>
      <c r="DA361" s="30"/>
      <c r="DB361" s="30"/>
      <c r="DC361" s="30"/>
      <c r="DD361" s="30"/>
    </row>
    <row r="362" spans="2:108" s="94" customFormat="1" x14ac:dyDescent="0.25">
      <c r="B362" s="100"/>
      <c r="C362" s="90"/>
      <c r="I362" s="101"/>
      <c r="J362" s="101"/>
      <c r="BT362" s="30"/>
      <c r="BU362" s="30"/>
      <c r="BV362" s="30"/>
      <c r="BW362" s="30"/>
      <c r="BX362" s="30"/>
      <c r="BY362" s="30"/>
      <c r="BZ362" s="30"/>
      <c r="CA362" s="30"/>
      <c r="CB362" s="30"/>
      <c r="CC362" s="30"/>
      <c r="CD362" s="30"/>
      <c r="CE362" s="30"/>
      <c r="CF362" s="30"/>
      <c r="CG362" s="30"/>
      <c r="CH362" s="30"/>
      <c r="CI362" s="30"/>
      <c r="CJ362" s="30"/>
      <c r="CK362" s="30"/>
      <c r="CL362" s="30"/>
      <c r="CM362" s="30"/>
      <c r="CN362" s="30"/>
      <c r="CO362" s="30"/>
      <c r="CP362" s="30"/>
      <c r="CQ362" s="30"/>
      <c r="CR362" s="30"/>
      <c r="CS362" s="30"/>
      <c r="CT362" s="30"/>
      <c r="CU362" s="30"/>
      <c r="CV362" s="30"/>
      <c r="CW362" s="30"/>
      <c r="CX362" s="30"/>
      <c r="CY362" s="30"/>
      <c r="CZ362" s="30"/>
      <c r="DA362" s="30"/>
      <c r="DB362" s="30"/>
      <c r="DC362" s="30"/>
      <c r="DD362" s="30"/>
    </row>
    <row r="363" spans="2:108" s="94" customFormat="1" x14ac:dyDescent="0.25">
      <c r="B363" s="100"/>
      <c r="C363" s="90"/>
      <c r="I363" s="101"/>
      <c r="J363" s="101"/>
      <c r="BT363" s="30"/>
      <c r="BU363" s="30"/>
      <c r="BV363" s="30"/>
      <c r="BW363" s="30"/>
      <c r="BX363" s="30"/>
      <c r="BY363" s="30"/>
      <c r="BZ363" s="30"/>
      <c r="CA363" s="30"/>
      <c r="CB363" s="30"/>
      <c r="CC363" s="30"/>
      <c r="CD363" s="30"/>
      <c r="CE363" s="30"/>
      <c r="CF363" s="30"/>
      <c r="CG363" s="30"/>
      <c r="CH363" s="30"/>
      <c r="CI363" s="30"/>
      <c r="CJ363" s="30"/>
      <c r="CK363" s="30"/>
      <c r="CL363" s="30"/>
      <c r="CM363" s="30"/>
      <c r="CN363" s="30"/>
      <c r="CO363" s="30"/>
      <c r="CP363" s="30"/>
      <c r="CQ363" s="30"/>
      <c r="CR363" s="30"/>
      <c r="CS363" s="30"/>
      <c r="CT363" s="30"/>
      <c r="CU363" s="30"/>
      <c r="CV363" s="30"/>
      <c r="CW363" s="30"/>
      <c r="CX363" s="30"/>
      <c r="CY363" s="30"/>
      <c r="CZ363" s="30"/>
      <c r="DA363" s="30"/>
      <c r="DB363" s="30"/>
      <c r="DC363" s="30"/>
      <c r="DD363" s="30"/>
    </row>
    <row r="364" spans="2:108" s="94" customFormat="1" x14ac:dyDescent="0.25">
      <c r="B364" s="100"/>
      <c r="C364" s="90"/>
      <c r="I364" s="101"/>
      <c r="J364" s="101"/>
      <c r="BT364" s="30"/>
      <c r="BU364" s="30"/>
      <c r="BV364" s="30"/>
      <c r="BW364" s="30"/>
      <c r="BX364" s="30"/>
      <c r="BY364" s="30"/>
      <c r="BZ364" s="30"/>
      <c r="CA364" s="30"/>
      <c r="CB364" s="30"/>
      <c r="CC364" s="30"/>
      <c r="CD364" s="30"/>
      <c r="CE364" s="30"/>
      <c r="CF364" s="30"/>
      <c r="CG364" s="30"/>
      <c r="CH364" s="30"/>
      <c r="CI364" s="30"/>
      <c r="CJ364" s="30"/>
      <c r="CK364" s="30"/>
      <c r="CL364" s="30"/>
      <c r="CM364" s="30"/>
      <c r="CN364" s="30"/>
      <c r="CO364" s="30"/>
      <c r="CP364" s="30"/>
      <c r="CQ364" s="30"/>
      <c r="CR364" s="30"/>
      <c r="CS364" s="30"/>
      <c r="CT364" s="30"/>
      <c r="CU364" s="30"/>
      <c r="CV364" s="30"/>
      <c r="CW364" s="30"/>
      <c r="CX364" s="30"/>
      <c r="CY364" s="30"/>
      <c r="CZ364" s="30"/>
      <c r="DA364" s="30"/>
      <c r="DB364" s="30"/>
      <c r="DC364" s="30"/>
      <c r="DD364" s="30"/>
    </row>
    <row r="365" spans="2:108" s="94" customFormat="1" x14ac:dyDescent="0.25">
      <c r="B365" s="100"/>
      <c r="C365" s="90"/>
      <c r="I365" s="101"/>
      <c r="J365" s="101"/>
      <c r="BT365" s="30"/>
      <c r="BU365" s="30"/>
      <c r="BV365" s="30"/>
      <c r="BW365" s="30"/>
      <c r="BX365" s="30"/>
      <c r="BY365" s="30"/>
      <c r="BZ365" s="30"/>
      <c r="CA365" s="30"/>
      <c r="CB365" s="30"/>
      <c r="CC365" s="30"/>
      <c r="CD365" s="30"/>
      <c r="CE365" s="30"/>
      <c r="CF365" s="30"/>
      <c r="CG365" s="30"/>
      <c r="CH365" s="30"/>
      <c r="CI365" s="30"/>
      <c r="CJ365" s="30"/>
      <c r="CK365" s="30"/>
      <c r="CL365" s="30"/>
      <c r="CM365" s="30"/>
      <c r="CN365" s="30"/>
      <c r="CO365" s="30"/>
      <c r="CP365" s="30"/>
      <c r="CQ365" s="30"/>
      <c r="CR365" s="30"/>
      <c r="CS365" s="30"/>
      <c r="CT365" s="30"/>
      <c r="CU365" s="30"/>
      <c r="CV365" s="30"/>
      <c r="CW365" s="30"/>
      <c r="CX365" s="30"/>
      <c r="CY365" s="30"/>
      <c r="CZ365" s="30"/>
      <c r="DA365" s="30"/>
      <c r="DB365" s="30"/>
      <c r="DC365" s="30"/>
      <c r="DD365" s="30"/>
    </row>
    <row r="366" spans="2:108" s="94" customFormat="1" x14ac:dyDescent="0.25">
      <c r="B366" s="100"/>
      <c r="C366" s="90"/>
      <c r="I366" s="101"/>
      <c r="J366" s="101"/>
      <c r="BT366" s="30"/>
      <c r="BU366" s="30"/>
      <c r="BV366" s="30"/>
      <c r="BW366" s="30"/>
      <c r="BX366" s="30"/>
      <c r="BY366" s="30"/>
      <c r="BZ366" s="30"/>
      <c r="CA366" s="30"/>
      <c r="CB366" s="30"/>
      <c r="CC366" s="30"/>
      <c r="CD366" s="30"/>
      <c r="CE366" s="30"/>
      <c r="CF366" s="30"/>
      <c r="CG366" s="30"/>
      <c r="CH366" s="30"/>
      <c r="CI366" s="30"/>
      <c r="CJ366" s="30"/>
      <c r="CK366" s="30"/>
      <c r="CL366" s="30"/>
      <c r="CM366" s="30"/>
      <c r="CN366" s="30"/>
      <c r="CO366" s="30"/>
      <c r="CP366" s="30"/>
      <c r="CQ366" s="30"/>
      <c r="CR366" s="30"/>
      <c r="CS366" s="30"/>
      <c r="CT366" s="30"/>
      <c r="CU366" s="30"/>
      <c r="CV366" s="30"/>
      <c r="CW366" s="30"/>
      <c r="CX366" s="30"/>
      <c r="CY366" s="30"/>
      <c r="CZ366" s="30"/>
      <c r="DA366" s="30"/>
      <c r="DB366" s="30"/>
      <c r="DC366" s="30"/>
      <c r="DD366" s="30"/>
    </row>
    <row r="367" spans="2:108" s="94" customFormat="1" x14ac:dyDescent="0.25">
      <c r="B367" s="100"/>
      <c r="C367" s="90"/>
      <c r="I367" s="101"/>
      <c r="J367" s="101"/>
      <c r="BT367" s="30"/>
      <c r="BU367" s="30"/>
      <c r="BV367" s="30"/>
      <c r="BW367" s="30"/>
      <c r="BX367" s="30"/>
      <c r="BY367" s="30"/>
      <c r="BZ367" s="30"/>
      <c r="CA367" s="30"/>
      <c r="CB367" s="30"/>
      <c r="CC367" s="30"/>
      <c r="CD367" s="30"/>
      <c r="CE367" s="30"/>
      <c r="CF367" s="30"/>
      <c r="CG367" s="30"/>
      <c r="CH367" s="30"/>
      <c r="CI367" s="30"/>
      <c r="CJ367" s="30"/>
      <c r="CK367" s="30"/>
      <c r="CL367" s="30"/>
      <c r="CM367" s="30"/>
      <c r="CN367" s="30"/>
      <c r="CO367" s="30"/>
      <c r="CP367" s="30"/>
      <c r="CQ367" s="30"/>
      <c r="CR367" s="30"/>
      <c r="CS367" s="30"/>
      <c r="CT367" s="30"/>
      <c r="CU367" s="30"/>
      <c r="CV367" s="30"/>
      <c r="CW367" s="30"/>
      <c r="CX367" s="30"/>
      <c r="CY367" s="30"/>
      <c r="CZ367" s="30"/>
      <c r="DA367" s="30"/>
      <c r="DB367" s="30"/>
      <c r="DC367" s="30"/>
      <c r="DD367" s="30"/>
    </row>
    <row r="368" spans="2:108" s="94" customFormat="1" x14ac:dyDescent="0.25">
      <c r="B368" s="100"/>
      <c r="C368" s="90"/>
      <c r="I368" s="101"/>
      <c r="J368" s="101"/>
      <c r="BT368" s="30"/>
      <c r="BU368" s="30"/>
      <c r="BV368" s="30"/>
      <c r="BW368" s="30"/>
      <c r="BX368" s="30"/>
      <c r="BY368" s="30"/>
      <c r="BZ368" s="30"/>
      <c r="CA368" s="30"/>
      <c r="CB368" s="30"/>
      <c r="CC368" s="30"/>
      <c r="CD368" s="30"/>
      <c r="CE368" s="30"/>
      <c r="CF368" s="30"/>
      <c r="CG368" s="30"/>
      <c r="CH368" s="30"/>
      <c r="CI368" s="30"/>
      <c r="CJ368" s="30"/>
      <c r="CK368" s="30"/>
      <c r="CL368" s="30"/>
      <c r="CM368" s="30"/>
      <c r="CN368" s="30"/>
      <c r="CO368" s="30"/>
      <c r="CP368" s="30"/>
      <c r="CQ368" s="30"/>
      <c r="CR368" s="30"/>
      <c r="CS368" s="30"/>
      <c r="CT368" s="30"/>
      <c r="CU368" s="30"/>
      <c r="CV368" s="30"/>
      <c r="CW368" s="30"/>
      <c r="CX368" s="30"/>
      <c r="CY368" s="30"/>
      <c r="CZ368" s="30"/>
      <c r="DA368" s="30"/>
      <c r="DB368" s="30"/>
      <c r="DC368" s="30"/>
      <c r="DD368" s="30"/>
    </row>
    <row r="369" spans="2:108" s="94" customFormat="1" x14ac:dyDescent="0.25">
      <c r="B369" s="100"/>
      <c r="C369" s="90"/>
      <c r="I369" s="101"/>
      <c r="J369" s="101"/>
      <c r="BT369" s="30"/>
      <c r="BU369" s="30"/>
      <c r="BV369" s="30"/>
      <c r="BW369" s="30"/>
      <c r="BX369" s="30"/>
      <c r="BY369" s="30"/>
      <c r="BZ369" s="30"/>
      <c r="CA369" s="30"/>
      <c r="CB369" s="30"/>
      <c r="CC369" s="30"/>
      <c r="CD369" s="30"/>
      <c r="CE369" s="30"/>
      <c r="CF369" s="30"/>
      <c r="CG369" s="30"/>
      <c r="CH369" s="30"/>
      <c r="CI369" s="30"/>
      <c r="CJ369" s="30"/>
      <c r="CK369" s="30"/>
      <c r="CL369" s="30"/>
      <c r="CM369" s="30"/>
      <c r="CN369" s="30"/>
      <c r="CO369" s="30"/>
      <c r="CP369" s="30"/>
      <c r="CQ369" s="30"/>
      <c r="CR369" s="30"/>
      <c r="CS369" s="30"/>
      <c r="CT369" s="30"/>
      <c r="CU369" s="30"/>
      <c r="CV369" s="30"/>
      <c r="CW369" s="30"/>
      <c r="CX369" s="30"/>
      <c r="CY369" s="30"/>
      <c r="CZ369" s="30"/>
      <c r="DA369" s="30"/>
      <c r="DB369" s="30"/>
      <c r="DC369" s="30"/>
      <c r="DD369" s="30"/>
    </row>
    <row r="370" spans="2:108" s="94" customFormat="1" x14ac:dyDescent="0.25">
      <c r="B370" s="100"/>
      <c r="C370" s="90"/>
      <c r="I370" s="101"/>
      <c r="J370" s="101"/>
      <c r="BT370" s="30"/>
      <c r="BU370" s="30"/>
      <c r="BV370" s="30"/>
      <c r="BW370" s="30"/>
      <c r="BX370" s="30"/>
      <c r="BY370" s="30"/>
      <c r="BZ370" s="30"/>
      <c r="CA370" s="30"/>
      <c r="CB370" s="30"/>
      <c r="CC370" s="30"/>
      <c r="CD370" s="30"/>
      <c r="CE370" s="30"/>
      <c r="CF370" s="30"/>
      <c r="CG370" s="30"/>
      <c r="CH370" s="30"/>
      <c r="CI370" s="30"/>
      <c r="CJ370" s="30"/>
      <c r="CK370" s="30"/>
      <c r="CL370" s="30"/>
      <c r="CM370" s="30"/>
      <c r="CN370" s="30"/>
      <c r="CO370" s="30"/>
      <c r="CP370" s="30"/>
      <c r="CQ370" s="30"/>
      <c r="CR370" s="30"/>
      <c r="CS370" s="30"/>
      <c r="CT370" s="30"/>
      <c r="CU370" s="30"/>
      <c r="CV370" s="30"/>
      <c r="CW370" s="30"/>
      <c r="CX370" s="30"/>
      <c r="CY370" s="30"/>
      <c r="CZ370" s="30"/>
      <c r="DA370" s="30"/>
      <c r="DB370" s="30"/>
      <c r="DC370" s="30"/>
      <c r="DD370" s="30"/>
    </row>
    <row r="371" spans="2:108" s="94" customFormat="1" x14ac:dyDescent="0.25">
      <c r="B371" s="100"/>
      <c r="C371" s="90"/>
      <c r="I371" s="101"/>
      <c r="J371" s="101"/>
      <c r="BT371" s="30"/>
      <c r="BU371" s="30"/>
      <c r="BV371" s="30"/>
      <c r="BW371" s="30"/>
      <c r="BX371" s="30"/>
      <c r="BY371" s="30"/>
      <c r="BZ371" s="30"/>
      <c r="CA371" s="30"/>
      <c r="CB371" s="30"/>
      <c r="CC371" s="30"/>
      <c r="CD371" s="30"/>
      <c r="CE371" s="30"/>
      <c r="CF371" s="30"/>
      <c r="CG371" s="30"/>
      <c r="CH371" s="30"/>
      <c r="CI371" s="30"/>
      <c r="CJ371" s="30"/>
      <c r="CK371" s="30"/>
      <c r="CL371" s="30"/>
      <c r="CM371" s="30"/>
      <c r="CN371" s="30"/>
      <c r="CO371" s="30"/>
      <c r="CP371" s="30"/>
      <c r="CQ371" s="30"/>
      <c r="CR371" s="30"/>
      <c r="CS371" s="30"/>
      <c r="CT371" s="30"/>
      <c r="CU371" s="30"/>
      <c r="CV371" s="30"/>
      <c r="CW371" s="30"/>
      <c r="CX371" s="30"/>
      <c r="CY371" s="30"/>
      <c r="CZ371" s="30"/>
      <c r="DA371" s="30"/>
      <c r="DB371" s="30"/>
      <c r="DC371" s="30"/>
      <c r="DD371" s="30"/>
    </row>
    <row r="372" spans="2:108" s="94" customFormat="1" x14ac:dyDescent="0.25">
      <c r="B372" s="100"/>
      <c r="C372" s="90"/>
      <c r="I372" s="101"/>
      <c r="J372" s="101"/>
      <c r="BT372" s="30"/>
      <c r="BU372" s="30"/>
      <c r="BV372" s="30"/>
      <c r="BW372" s="30"/>
      <c r="BX372" s="30"/>
      <c r="BY372" s="30"/>
      <c r="BZ372" s="30"/>
      <c r="CA372" s="30"/>
      <c r="CB372" s="30"/>
      <c r="CC372" s="30"/>
      <c r="CD372" s="30"/>
      <c r="CE372" s="30"/>
      <c r="CF372" s="30"/>
      <c r="CG372" s="30"/>
      <c r="CH372" s="30"/>
      <c r="CI372" s="30"/>
      <c r="CJ372" s="30"/>
      <c r="CK372" s="30"/>
      <c r="CL372" s="30"/>
      <c r="CM372" s="30"/>
      <c r="CN372" s="30"/>
      <c r="CO372" s="30"/>
      <c r="CP372" s="30"/>
      <c r="CQ372" s="30"/>
      <c r="CR372" s="30"/>
      <c r="CS372" s="30"/>
      <c r="CT372" s="30"/>
      <c r="CU372" s="30"/>
      <c r="CV372" s="30"/>
      <c r="CW372" s="30"/>
      <c r="CX372" s="30"/>
      <c r="CY372" s="30"/>
      <c r="CZ372" s="30"/>
      <c r="DA372" s="30"/>
      <c r="DB372" s="30"/>
      <c r="DC372" s="30"/>
      <c r="DD372" s="30"/>
    </row>
    <row r="373" spans="2:108" s="94" customFormat="1" x14ac:dyDescent="0.25">
      <c r="B373" s="100"/>
      <c r="C373" s="90"/>
      <c r="I373" s="101"/>
      <c r="J373" s="101"/>
      <c r="BT373" s="30"/>
      <c r="BU373" s="30"/>
      <c r="BV373" s="30"/>
      <c r="BW373" s="30"/>
      <c r="BX373" s="30"/>
      <c r="BY373" s="30"/>
      <c r="BZ373" s="30"/>
      <c r="CA373" s="30"/>
      <c r="CB373" s="30"/>
      <c r="CC373" s="30"/>
      <c r="CD373" s="30"/>
      <c r="CE373" s="30"/>
      <c r="CF373" s="30"/>
      <c r="CG373" s="30"/>
      <c r="CH373" s="30"/>
      <c r="CI373" s="30"/>
      <c r="CJ373" s="30"/>
      <c r="CK373" s="30"/>
      <c r="CL373" s="30"/>
      <c r="CM373" s="30"/>
      <c r="CN373" s="30"/>
      <c r="CO373" s="30"/>
      <c r="CP373" s="30"/>
      <c r="CQ373" s="30"/>
      <c r="CR373" s="30"/>
      <c r="CS373" s="30"/>
      <c r="CT373" s="30"/>
      <c r="CU373" s="30"/>
      <c r="CV373" s="30"/>
      <c r="CW373" s="30"/>
      <c r="CX373" s="30"/>
      <c r="CY373" s="30"/>
      <c r="CZ373" s="30"/>
      <c r="DA373" s="30"/>
      <c r="DB373" s="30"/>
      <c r="DC373" s="30"/>
      <c r="DD373" s="30"/>
    </row>
    <row r="374" spans="2:108" s="94" customFormat="1" x14ac:dyDescent="0.25">
      <c r="B374" s="100"/>
      <c r="C374" s="90"/>
      <c r="I374" s="101"/>
      <c r="J374" s="101"/>
      <c r="BT374" s="30"/>
      <c r="BU374" s="30"/>
      <c r="BV374" s="30"/>
      <c r="BW374" s="30"/>
      <c r="BX374" s="30"/>
      <c r="BY374" s="30"/>
      <c r="BZ374" s="30"/>
      <c r="CA374" s="30"/>
      <c r="CB374" s="30"/>
      <c r="CC374" s="30"/>
      <c r="CD374" s="30"/>
      <c r="CE374" s="30"/>
      <c r="CF374" s="30"/>
      <c r="CG374" s="30"/>
      <c r="CH374" s="30"/>
      <c r="CI374" s="30"/>
      <c r="CJ374" s="30"/>
      <c r="CK374" s="30"/>
      <c r="CL374" s="30"/>
      <c r="CM374" s="30"/>
      <c r="CN374" s="30"/>
      <c r="CO374" s="30"/>
      <c r="CP374" s="30"/>
      <c r="CQ374" s="30"/>
      <c r="CR374" s="30"/>
      <c r="CS374" s="30"/>
      <c r="CT374" s="30"/>
      <c r="CU374" s="30"/>
      <c r="CV374" s="30"/>
      <c r="CW374" s="30"/>
      <c r="CX374" s="30"/>
      <c r="CY374" s="30"/>
      <c r="CZ374" s="30"/>
      <c r="DA374" s="30"/>
      <c r="DB374" s="30"/>
      <c r="DC374" s="30"/>
      <c r="DD374" s="30"/>
    </row>
    <row r="375" spans="2:108" s="94" customFormat="1" x14ac:dyDescent="0.25">
      <c r="B375" s="100"/>
      <c r="C375" s="90"/>
      <c r="I375" s="101"/>
      <c r="J375" s="101"/>
      <c r="BT375" s="30"/>
      <c r="BU375" s="30"/>
      <c r="BV375" s="30"/>
      <c r="BW375" s="30"/>
      <c r="BX375" s="30"/>
      <c r="BY375" s="30"/>
      <c r="BZ375" s="30"/>
      <c r="CA375" s="30"/>
      <c r="CB375" s="30"/>
      <c r="CC375" s="30"/>
      <c r="CD375" s="30"/>
      <c r="CE375" s="30"/>
      <c r="CF375" s="30"/>
      <c r="CG375" s="30"/>
      <c r="CH375" s="30"/>
      <c r="CI375" s="30"/>
      <c r="CJ375" s="30"/>
      <c r="CK375" s="30"/>
      <c r="CL375" s="30"/>
      <c r="CM375" s="30"/>
      <c r="CN375" s="30"/>
      <c r="CO375" s="30"/>
      <c r="CP375" s="30"/>
      <c r="CQ375" s="30"/>
      <c r="CR375" s="30"/>
      <c r="CS375" s="30"/>
      <c r="CT375" s="30"/>
      <c r="CU375" s="30"/>
      <c r="CV375" s="30"/>
      <c r="CW375" s="30"/>
      <c r="CX375" s="30"/>
      <c r="CY375" s="30"/>
      <c r="CZ375" s="30"/>
      <c r="DA375" s="30"/>
      <c r="DB375" s="30"/>
      <c r="DC375" s="30"/>
      <c r="DD375" s="30"/>
    </row>
    <row r="376" spans="2:108" s="94" customFormat="1" x14ac:dyDescent="0.25">
      <c r="B376" s="100"/>
      <c r="C376" s="90"/>
      <c r="I376" s="101"/>
      <c r="J376" s="101"/>
      <c r="BT376" s="30"/>
      <c r="BU376" s="30"/>
      <c r="BV376" s="30"/>
      <c r="BW376" s="30"/>
      <c r="BX376" s="30"/>
      <c r="BY376" s="30"/>
      <c r="BZ376" s="30"/>
      <c r="CA376" s="30"/>
      <c r="CB376" s="30"/>
      <c r="CC376" s="30"/>
      <c r="CD376" s="30"/>
      <c r="CE376" s="30"/>
      <c r="CF376" s="30"/>
      <c r="CG376" s="30"/>
      <c r="CH376" s="30"/>
      <c r="CI376" s="30"/>
      <c r="CJ376" s="30"/>
      <c r="CK376" s="30"/>
      <c r="CL376" s="30"/>
      <c r="CM376" s="30"/>
      <c r="CN376" s="30"/>
      <c r="CO376" s="30"/>
      <c r="CP376" s="30"/>
      <c r="CQ376" s="30"/>
      <c r="CR376" s="30"/>
      <c r="CS376" s="30"/>
      <c r="CT376" s="30"/>
      <c r="CU376" s="30"/>
      <c r="CV376" s="30"/>
      <c r="CW376" s="30"/>
      <c r="CX376" s="30"/>
      <c r="CY376" s="30"/>
      <c r="CZ376" s="30"/>
      <c r="DA376" s="30"/>
      <c r="DB376" s="30"/>
      <c r="DC376" s="30"/>
      <c r="DD376" s="30"/>
    </row>
    <row r="377" spans="2:108" s="94" customFormat="1" x14ac:dyDescent="0.25">
      <c r="B377" s="100"/>
      <c r="C377" s="90"/>
      <c r="I377" s="101"/>
      <c r="J377" s="101"/>
      <c r="BT377" s="30"/>
      <c r="BU377" s="30"/>
      <c r="BV377" s="30"/>
      <c r="BW377" s="30"/>
      <c r="BX377" s="30"/>
      <c r="BY377" s="30"/>
      <c r="BZ377" s="30"/>
      <c r="CA377" s="30"/>
      <c r="CB377" s="30"/>
      <c r="CC377" s="30"/>
      <c r="CD377" s="30"/>
      <c r="CE377" s="30"/>
      <c r="CF377" s="30"/>
      <c r="CG377" s="30"/>
      <c r="CH377" s="30"/>
      <c r="CI377" s="30"/>
      <c r="CJ377" s="30"/>
      <c r="CK377" s="30"/>
      <c r="CL377" s="30"/>
      <c r="CM377" s="30"/>
      <c r="CN377" s="30"/>
      <c r="CO377" s="30"/>
      <c r="CP377" s="30"/>
      <c r="CQ377" s="30"/>
      <c r="CR377" s="30"/>
      <c r="CS377" s="30"/>
      <c r="CT377" s="30"/>
      <c r="CU377" s="30"/>
      <c r="CV377" s="30"/>
      <c r="CW377" s="30"/>
      <c r="CX377" s="30"/>
      <c r="CY377" s="30"/>
      <c r="CZ377" s="30"/>
      <c r="DA377" s="30"/>
      <c r="DB377" s="30"/>
      <c r="DC377" s="30"/>
      <c r="DD377" s="30"/>
    </row>
    <row r="378" spans="2:108" s="94" customFormat="1" x14ac:dyDescent="0.25">
      <c r="B378" s="100"/>
      <c r="C378" s="90"/>
      <c r="I378" s="101"/>
      <c r="J378" s="101"/>
      <c r="BT378" s="30"/>
      <c r="BU378" s="30"/>
      <c r="BV378" s="30"/>
      <c r="BW378" s="30"/>
      <c r="BX378" s="30"/>
      <c r="BY378" s="30"/>
      <c r="BZ378" s="30"/>
      <c r="CA378" s="30"/>
      <c r="CB378" s="30"/>
      <c r="CC378" s="30"/>
      <c r="CD378" s="30"/>
      <c r="CE378" s="30"/>
      <c r="CF378" s="30"/>
      <c r="CG378" s="30"/>
      <c r="CH378" s="30"/>
      <c r="CI378" s="30"/>
      <c r="CJ378" s="30"/>
      <c r="CK378" s="30"/>
      <c r="CL378" s="30"/>
      <c r="CM378" s="30"/>
      <c r="CN378" s="30"/>
      <c r="CO378" s="30"/>
      <c r="CP378" s="30"/>
      <c r="CQ378" s="30"/>
      <c r="CR378" s="30"/>
      <c r="CS378" s="30"/>
      <c r="CT378" s="30"/>
      <c r="CU378" s="30"/>
      <c r="CV378" s="30"/>
      <c r="CW378" s="30"/>
      <c r="CX378" s="30"/>
      <c r="CY378" s="30"/>
      <c r="CZ378" s="30"/>
      <c r="DA378" s="30"/>
      <c r="DB378" s="30"/>
      <c r="DC378" s="30"/>
      <c r="DD378" s="30"/>
    </row>
    <row r="379" spans="2:108" s="94" customFormat="1" x14ac:dyDescent="0.25">
      <c r="B379" s="100"/>
      <c r="C379" s="90"/>
      <c r="I379" s="101"/>
      <c r="J379" s="101"/>
      <c r="BT379" s="30"/>
      <c r="BU379" s="30"/>
      <c r="BV379" s="30"/>
      <c r="BW379" s="30"/>
      <c r="BX379" s="30"/>
      <c r="BY379" s="30"/>
      <c r="BZ379" s="30"/>
      <c r="CA379" s="30"/>
      <c r="CB379" s="30"/>
      <c r="CC379" s="30"/>
      <c r="CD379" s="30"/>
      <c r="CE379" s="30"/>
      <c r="CF379" s="30"/>
      <c r="CG379" s="30"/>
      <c r="CH379" s="30"/>
      <c r="CI379" s="30"/>
      <c r="CJ379" s="30"/>
      <c r="CK379" s="30"/>
      <c r="CL379" s="30"/>
      <c r="CM379" s="30"/>
      <c r="CN379" s="30"/>
      <c r="CO379" s="30"/>
      <c r="CP379" s="30"/>
      <c r="CQ379" s="30"/>
      <c r="CR379" s="30"/>
      <c r="CS379" s="30"/>
      <c r="CT379" s="30"/>
      <c r="CU379" s="30"/>
      <c r="CV379" s="30"/>
      <c r="CW379" s="30"/>
      <c r="CX379" s="30"/>
      <c r="CY379" s="30"/>
      <c r="CZ379" s="30"/>
      <c r="DA379" s="30"/>
      <c r="DB379" s="30"/>
      <c r="DC379" s="30"/>
      <c r="DD379" s="30"/>
    </row>
    <row r="380" spans="2:108" s="94" customFormat="1" x14ac:dyDescent="0.25">
      <c r="B380" s="100"/>
      <c r="C380" s="90"/>
      <c r="I380" s="101"/>
      <c r="J380" s="101"/>
      <c r="BT380" s="30"/>
      <c r="BU380" s="30"/>
      <c r="BV380" s="30"/>
      <c r="BW380" s="30"/>
      <c r="BX380" s="30"/>
      <c r="BY380" s="30"/>
      <c r="BZ380" s="30"/>
      <c r="CA380" s="30"/>
      <c r="CB380" s="30"/>
      <c r="CC380" s="30"/>
      <c r="CD380" s="30"/>
      <c r="CE380" s="30"/>
      <c r="CF380" s="30"/>
      <c r="CG380" s="30"/>
      <c r="CH380" s="30"/>
      <c r="CI380" s="30"/>
      <c r="CJ380" s="30"/>
      <c r="CK380" s="30"/>
      <c r="CL380" s="30"/>
      <c r="CM380" s="30"/>
      <c r="CN380" s="30"/>
      <c r="CO380" s="30"/>
      <c r="CP380" s="30"/>
      <c r="CQ380" s="30"/>
      <c r="CR380" s="30"/>
      <c r="CS380" s="30"/>
      <c r="CT380" s="30"/>
      <c r="CU380" s="30"/>
      <c r="CV380" s="30"/>
      <c r="CW380" s="30"/>
      <c r="CX380" s="30"/>
      <c r="CY380" s="30"/>
      <c r="CZ380" s="30"/>
      <c r="DA380" s="30"/>
      <c r="DB380" s="30"/>
      <c r="DC380" s="30"/>
      <c r="DD380" s="30"/>
    </row>
    <row r="381" spans="2:108" s="94" customFormat="1" x14ac:dyDescent="0.25">
      <c r="B381" s="100"/>
      <c r="C381" s="90"/>
      <c r="I381" s="101"/>
      <c r="J381" s="101"/>
      <c r="BT381" s="30"/>
      <c r="BU381" s="30"/>
      <c r="BV381" s="30"/>
      <c r="BW381" s="30"/>
      <c r="BX381" s="30"/>
      <c r="BY381" s="30"/>
      <c r="BZ381" s="30"/>
      <c r="CA381" s="30"/>
      <c r="CB381" s="30"/>
      <c r="CC381" s="30"/>
      <c r="CD381" s="30"/>
      <c r="CE381" s="30"/>
      <c r="CF381" s="30"/>
      <c r="CG381" s="30"/>
      <c r="CH381" s="30"/>
      <c r="CI381" s="30"/>
      <c r="CJ381" s="30"/>
      <c r="CK381" s="30"/>
      <c r="CL381" s="30"/>
      <c r="CM381" s="30"/>
      <c r="CN381" s="30"/>
      <c r="CO381" s="30"/>
      <c r="CP381" s="30"/>
      <c r="CQ381" s="30"/>
      <c r="CR381" s="30"/>
      <c r="CS381" s="30"/>
      <c r="CT381" s="30"/>
      <c r="CU381" s="30"/>
      <c r="CV381" s="30"/>
      <c r="CW381" s="30"/>
      <c r="CX381" s="30"/>
      <c r="CY381" s="30"/>
      <c r="CZ381" s="30"/>
      <c r="DA381" s="30"/>
      <c r="DB381" s="30"/>
      <c r="DC381" s="30"/>
      <c r="DD381" s="30"/>
    </row>
    <row r="382" spans="2:108" s="94" customFormat="1" x14ac:dyDescent="0.25">
      <c r="B382" s="100"/>
      <c r="C382" s="90"/>
      <c r="I382" s="101"/>
      <c r="J382" s="101"/>
      <c r="BT382" s="30"/>
      <c r="BU382" s="30"/>
      <c r="BV382" s="30"/>
      <c r="BW382" s="30"/>
      <c r="BX382" s="30"/>
      <c r="BY382" s="30"/>
      <c r="BZ382" s="30"/>
      <c r="CA382" s="30"/>
      <c r="CB382" s="30"/>
      <c r="CC382" s="30"/>
      <c r="CD382" s="30"/>
      <c r="CE382" s="30"/>
      <c r="CF382" s="30"/>
      <c r="CG382" s="30"/>
      <c r="CH382" s="30"/>
      <c r="CI382" s="30"/>
      <c r="CJ382" s="30"/>
      <c r="CK382" s="30"/>
      <c r="CL382" s="30"/>
      <c r="CM382" s="30"/>
      <c r="CN382" s="30"/>
      <c r="CO382" s="30"/>
      <c r="CP382" s="30"/>
      <c r="CQ382" s="30"/>
      <c r="CR382" s="30"/>
      <c r="CS382" s="30"/>
      <c r="CT382" s="30"/>
      <c r="CU382" s="30"/>
      <c r="CV382" s="30"/>
      <c r="CW382" s="30"/>
      <c r="CX382" s="30"/>
      <c r="CY382" s="30"/>
      <c r="CZ382" s="30"/>
      <c r="DA382" s="30"/>
      <c r="DB382" s="30"/>
      <c r="DC382" s="30"/>
      <c r="DD382" s="30"/>
    </row>
    <row r="383" spans="2:108" s="94" customFormat="1" x14ac:dyDescent="0.25">
      <c r="B383" s="100"/>
      <c r="C383" s="90"/>
      <c r="I383" s="101"/>
      <c r="J383" s="101"/>
      <c r="BT383" s="30"/>
      <c r="BU383" s="30"/>
      <c r="BV383" s="30"/>
      <c r="BW383" s="30"/>
      <c r="BX383" s="30"/>
      <c r="BY383" s="30"/>
      <c r="BZ383" s="30"/>
      <c r="CA383" s="30"/>
      <c r="CB383" s="30"/>
      <c r="CC383" s="30"/>
      <c r="CD383" s="30"/>
      <c r="CE383" s="30"/>
      <c r="CF383" s="30"/>
      <c r="CG383" s="30"/>
      <c r="CH383" s="30"/>
      <c r="CI383" s="30"/>
      <c r="CJ383" s="30"/>
      <c r="CK383" s="30"/>
      <c r="CL383" s="30"/>
      <c r="CM383" s="30"/>
      <c r="CN383" s="30"/>
      <c r="CO383" s="30"/>
      <c r="CP383" s="30"/>
      <c r="CQ383" s="30"/>
      <c r="CR383" s="30"/>
      <c r="CS383" s="30"/>
      <c r="CT383" s="30"/>
      <c r="CU383" s="30"/>
      <c r="CV383" s="30"/>
      <c r="CW383" s="30"/>
      <c r="CX383" s="30"/>
      <c r="CY383" s="30"/>
      <c r="CZ383" s="30"/>
      <c r="DA383" s="30"/>
      <c r="DB383" s="30"/>
      <c r="DC383" s="30"/>
      <c r="DD383" s="30"/>
    </row>
    <row r="384" spans="2:108" s="94" customFormat="1" x14ac:dyDescent="0.25">
      <c r="B384" s="100"/>
      <c r="C384" s="90"/>
      <c r="I384" s="101"/>
      <c r="J384" s="101"/>
      <c r="BT384" s="30"/>
      <c r="BU384" s="30"/>
      <c r="BV384" s="30"/>
      <c r="BW384" s="30"/>
      <c r="BX384" s="30"/>
      <c r="BY384" s="30"/>
      <c r="BZ384" s="30"/>
      <c r="CA384" s="30"/>
      <c r="CB384" s="30"/>
      <c r="CC384" s="30"/>
      <c r="CD384" s="30"/>
      <c r="CE384" s="30"/>
      <c r="CF384" s="30"/>
      <c r="CG384" s="30"/>
      <c r="CH384" s="30"/>
      <c r="CI384" s="30"/>
      <c r="CJ384" s="30"/>
      <c r="CK384" s="30"/>
      <c r="CL384" s="30"/>
      <c r="CM384" s="30"/>
      <c r="CN384" s="30"/>
      <c r="CO384" s="30"/>
      <c r="CP384" s="30"/>
      <c r="CQ384" s="30"/>
      <c r="CR384" s="30"/>
      <c r="CS384" s="30"/>
      <c r="CT384" s="30"/>
      <c r="CU384" s="30"/>
      <c r="CV384" s="30"/>
      <c r="CW384" s="30"/>
      <c r="CX384" s="30"/>
      <c r="CY384" s="30"/>
      <c r="CZ384" s="30"/>
      <c r="DA384" s="30"/>
      <c r="DB384" s="30"/>
      <c r="DC384" s="30"/>
      <c r="DD384" s="30"/>
    </row>
    <row r="385" spans="2:108" s="94" customFormat="1" x14ac:dyDescent="0.25">
      <c r="B385" s="100"/>
      <c r="C385" s="90"/>
      <c r="I385" s="101"/>
      <c r="J385" s="101"/>
      <c r="BT385" s="30"/>
      <c r="BU385" s="30"/>
      <c r="BV385" s="30"/>
      <c r="BW385" s="30"/>
      <c r="BX385" s="30"/>
      <c r="BY385" s="30"/>
      <c r="BZ385" s="30"/>
      <c r="CA385" s="30"/>
      <c r="CB385" s="30"/>
      <c r="CC385" s="30"/>
      <c r="CD385" s="30"/>
      <c r="CE385" s="30"/>
      <c r="CF385" s="30"/>
      <c r="CG385" s="30"/>
      <c r="CH385" s="30"/>
      <c r="CI385" s="30"/>
      <c r="CJ385" s="30"/>
      <c r="CK385" s="30"/>
      <c r="CL385" s="30"/>
      <c r="CM385" s="30"/>
      <c r="CN385" s="30"/>
      <c r="CO385" s="30"/>
      <c r="CP385" s="30"/>
      <c r="CQ385" s="30"/>
      <c r="CR385" s="30"/>
      <c r="CS385" s="30"/>
      <c r="CT385" s="30"/>
      <c r="CU385" s="30"/>
      <c r="CV385" s="30"/>
      <c r="CW385" s="30"/>
      <c r="CX385" s="30"/>
      <c r="CY385" s="30"/>
      <c r="CZ385" s="30"/>
      <c r="DA385" s="30"/>
      <c r="DB385" s="30"/>
      <c r="DC385" s="30"/>
      <c r="DD385" s="30"/>
    </row>
    <row r="386" spans="2:108" s="94" customFormat="1" x14ac:dyDescent="0.25">
      <c r="B386" s="100"/>
      <c r="C386" s="90"/>
      <c r="I386" s="101"/>
      <c r="J386" s="101"/>
      <c r="BT386" s="30"/>
      <c r="BU386" s="30"/>
      <c r="BV386" s="30"/>
      <c r="BW386" s="30"/>
      <c r="BX386" s="30"/>
      <c r="BY386" s="30"/>
      <c r="BZ386" s="30"/>
      <c r="CA386" s="30"/>
      <c r="CB386" s="30"/>
      <c r="CC386" s="30"/>
      <c r="CD386" s="30"/>
      <c r="CE386" s="30"/>
      <c r="CF386" s="30"/>
      <c r="CG386" s="30"/>
      <c r="CH386" s="30"/>
      <c r="CI386" s="30"/>
      <c r="CJ386" s="30"/>
      <c r="CK386" s="30"/>
      <c r="CL386" s="30"/>
      <c r="CM386" s="30"/>
      <c r="CN386" s="30"/>
      <c r="CO386" s="30"/>
      <c r="CP386" s="30"/>
      <c r="CQ386" s="30"/>
      <c r="CR386" s="30"/>
      <c r="CS386" s="30"/>
      <c r="CT386" s="30"/>
      <c r="CU386" s="30"/>
      <c r="CV386" s="30"/>
      <c r="CW386" s="30"/>
      <c r="CX386" s="30"/>
      <c r="CY386" s="30"/>
      <c r="CZ386" s="30"/>
      <c r="DA386" s="30"/>
      <c r="DB386" s="30"/>
      <c r="DC386" s="30"/>
      <c r="DD386" s="30"/>
    </row>
    <row r="387" spans="2:108" s="94" customFormat="1" x14ac:dyDescent="0.25">
      <c r="B387" s="100"/>
      <c r="C387" s="90"/>
      <c r="I387" s="101"/>
      <c r="J387" s="101"/>
      <c r="BT387" s="30"/>
      <c r="BU387" s="30"/>
      <c r="BV387" s="30"/>
      <c r="BW387" s="30"/>
      <c r="BX387" s="30"/>
      <c r="BY387" s="30"/>
      <c r="BZ387" s="30"/>
      <c r="CA387" s="30"/>
      <c r="CB387" s="30"/>
      <c r="CC387" s="30"/>
      <c r="CD387" s="30"/>
      <c r="CE387" s="30"/>
      <c r="CF387" s="30"/>
      <c r="CG387" s="30"/>
      <c r="CH387" s="30"/>
      <c r="CI387" s="30"/>
      <c r="CJ387" s="30"/>
      <c r="CK387" s="30"/>
      <c r="CL387" s="30"/>
      <c r="CM387" s="30"/>
      <c r="CN387" s="30"/>
      <c r="CO387" s="30"/>
      <c r="CP387" s="30"/>
      <c r="CQ387" s="30"/>
      <c r="CR387" s="30"/>
      <c r="CS387" s="30"/>
      <c r="CT387" s="30"/>
      <c r="CU387" s="30"/>
      <c r="CV387" s="30"/>
      <c r="CW387" s="30"/>
      <c r="CX387" s="30"/>
      <c r="CY387" s="30"/>
      <c r="CZ387" s="30"/>
      <c r="DA387" s="30"/>
      <c r="DB387" s="30"/>
      <c r="DC387" s="30"/>
      <c r="DD387" s="30"/>
    </row>
    <row r="388" spans="2:108" s="94" customFormat="1" x14ac:dyDescent="0.25">
      <c r="B388" s="100"/>
      <c r="C388" s="90"/>
      <c r="I388" s="101"/>
      <c r="J388" s="101"/>
      <c r="BT388" s="30"/>
      <c r="BU388" s="30"/>
      <c r="BV388" s="30"/>
      <c r="BW388" s="30"/>
      <c r="BX388" s="30"/>
      <c r="BY388" s="30"/>
      <c r="BZ388" s="30"/>
      <c r="CA388" s="30"/>
      <c r="CB388" s="30"/>
      <c r="CC388" s="30"/>
      <c r="CD388" s="30"/>
      <c r="CE388" s="30"/>
      <c r="CF388" s="30"/>
      <c r="CG388" s="30"/>
      <c r="CH388" s="30"/>
      <c r="CI388" s="30"/>
      <c r="CJ388" s="30"/>
      <c r="CK388" s="30"/>
      <c r="CL388" s="30"/>
      <c r="CM388" s="30"/>
      <c r="CN388" s="30"/>
      <c r="CO388" s="30"/>
      <c r="CP388" s="30"/>
      <c r="CQ388" s="30"/>
      <c r="CR388" s="30"/>
      <c r="CS388" s="30"/>
      <c r="CT388" s="30"/>
      <c r="CU388" s="30"/>
      <c r="CV388" s="30"/>
      <c r="CW388" s="30"/>
      <c r="CX388" s="30"/>
      <c r="CY388" s="30"/>
      <c r="CZ388" s="30"/>
      <c r="DA388" s="30"/>
      <c r="DB388" s="30"/>
      <c r="DC388" s="30"/>
      <c r="DD388" s="30"/>
    </row>
    <row r="389" spans="2:108" s="94" customFormat="1" x14ac:dyDescent="0.25">
      <c r="B389" s="100"/>
      <c r="C389" s="90"/>
      <c r="I389" s="101"/>
      <c r="J389" s="101"/>
      <c r="BT389" s="30"/>
      <c r="BU389" s="30"/>
      <c r="BV389" s="30"/>
      <c r="BW389" s="30"/>
      <c r="BX389" s="30"/>
      <c r="BY389" s="30"/>
      <c r="BZ389" s="30"/>
      <c r="CA389" s="30"/>
      <c r="CB389" s="30"/>
      <c r="CC389" s="30"/>
      <c r="CD389" s="30"/>
      <c r="CE389" s="30"/>
      <c r="CF389" s="30"/>
      <c r="CG389" s="30"/>
      <c r="CH389" s="30"/>
      <c r="CI389" s="30"/>
      <c r="CJ389" s="30"/>
      <c r="CK389" s="30"/>
      <c r="CL389" s="30"/>
      <c r="CM389" s="30"/>
      <c r="CN389" s="30"/>
      <c r="CO389" s="30"/>
      <c r="CP389" s="30"/>
      <c r="CQ389" s="30"/>
      <c r="CR389" s="30"/>
      <c r="CS389" s="30"/>
      <c r="CT389" s="30"/>
      <c r="CU389" s="30"/>
      <c r="CV389" s="30"/>
      <c r="CW389" s="30"/>
      <c r="CX389" s="30"/>
      <c r="CY389" s="30"/>
      <c r="CZ389" s="30"/>
      <c r="DA389" s="30"/>
      <c r="DB389" s="30"/>
      <c r="DC389" s="30"/>
      <c r="DD389" s="30"/>
    </row>
    <row r="390" spans="2:108" s="94" customFormat="1" x14ac:dyDescent="0.25">
      <c r="B390" s="100"/>
      <c r="C390" s="90"/>
      <c r="I390" s="101"/>
      <c r="J390" s="101"/>
      <c r="BT390" s="30"/>
      <c r="BU390" s="30"/>
      <c r="BV390" s="30"/>
      <c r="BW390" s="30"/>
      <c r="BX390" s="30"/>
      <c r="BY390" s="30"/>
      <c r="BZ390" s="30"/>
      <c r="CA390" s="30"/>
      <c r="CB390" s="30"/>
      <c r="CC390" s="30"/>
      <c r="CD390" s="30"/>
      <c r="CE390" s="30"/>
      <c r="CF390" s="30"/>
      <c r="CG390" s="30"/>
      <c r="CH390" s="30"/>
      <c r="CI390" s="30"/>
      <c r="CJ390" s="30"/>
      <c r="CK390" s="30"/>
      <c r="CL390" s="30"/>
      <c r="CM390" s="30"/>
      <c r="CN390" s="30"/>
      <c r="CO390" s="30"/>
      <c r="CP390" s="30"/>
      <c r="CQ390" s="30"/>
      <c r="CR390" s="30"/>
      <c r="CS390" s="30"/>
      <c r="CT390" s="30"/>
      <c r="CU390" s="30"/>
      <c r="CV390" s="30"/>
      <c r="CW390" s="30"/>
      <c r="CX390" s="30"/>
      <c r="CY390" s="30"/>
      <c r="CZ390" s="30"/>
      <c r="DA390" s="30"/>
      <c r="DB390" s="30"/>
      <c r="DC390" s="30"/>
      <c r="DD390" s="30"/>
    </row>
    <row r="391" spans="2:108" s="94" customFormat="1" x14ac:dyDescent="0.25">
      <c r="B391" s="100"/>
      <c r="C391" s="90"/>
      <c r="I391" s="101"/>
      <c r="J391" s="101"/>
      <c r="BT391" s="30"/>
      <c r="BU391" s="30"/>
      <c r="BV391" s="30"/>
      <c r="BW391" s="30"/>
      <c r="BX391" s="30"/>
      <c r="BY391" s="30"/>
      <c r="BZ391" s="30"/>
      <c r="CA391" s="30"/>
      <c r="CB391" s="30"/>
      <c r="CC391" s="30"/>
      <c r="CD391" s="30"/>
      <c r="CE391" s="30"/>
      <c r="CF391" s="30"/>
      <c r="CG391" s="30"/>
      <c r="CH391" s="30"/>
      <c r="CI391" s="30"/>
      <c r="CJ391" s="30"/>
      <c r="CK391" s="30"/>
      <c r="CL391" s="30"/>
      <c r="CM391" s="30"/>
      <c r="CN391" s="30"/>
      <c r="CO391" s="30"/>
      <c r="CP391" s="30"/>
      <c r="CQ391" s="30"/>
      <c r="CR391" s="30"/>
      <c r="CS391" s="30"/>
      <c r="CT391" s="30"/>
      <c r="CU391" s="30"/>
      <c r="CV391" s="30"/>
      <c r="CW391" s="30"/>
      <c r="CX391" s="30"/>
      <c r="CY391" s="30"/>
      <c r="CZ391" s="30"/>
      <c r="DA391" s="30"/>
      <c r="DB391" s="30"/>
      <c r="DC391" s="30"/>
      <c r="DD391" s="30"/>
    </row>
    <row r="392" spans="2:108" s="94" customFormat="1" x14ac:dyDescent="0.25">
      <c r="B392" s="100"/>
      <c r="C392" s="90"/>
      <c r="I392" s="101"/>
      <c r="J392" s="101"/>
      <c r="BT392" s="30"/>
      <c r="BU392" s="30"/>
      <c r="BV392" s="30"/>
      <c r="BW392" s="30"/>
      <c r="BX392" s="30"/>
      <c r="BY392" s="30"/>
      <c r="BZ392" s="30"/>
      <c r="CA392" s="30"/>
      <c r="CB392" s="30"/>
      <c r="CC392" s="30"/>
      <c r="CD392" s="30"/>
      <c r="CE392" s="30"/>
      <c r="CF392" s="30"/>
      <c r="CG392" s="30"/>
      <c r="CH392" s="30"/>
      <c r="CI392" s="30"/>
      <c r="CJ392" s="30"/>
      <c r="CK392" s="30"/>
      <c r="CL392" s="30"/>
      <c r="CM392" s="30"/>
      <c r="CN392" s="30"/>
      <c r="CO392" s="30"/>
      <c r="CP392" s="30"/>
      <c r="CQ392" s="30"/>
      <c r="CR392" s="30"/>
      <c r="CS392" s="30"/>
      <c r="CT392" s="30"/>
      <c r="CU392" s="30"/>
      <c r="CV392" s="30"/>
      <c r="CW392" s="30"/>
      <c r="CX392" s="30"/>
      <c r="CY392" s="30"/>
      <c r="CZ392" s="30"/>
      <c r="DA392" s="30"/>
      <c r="DB392" s="30"/>
      <c r="DC392" s="30"/>
      <c r="DD392" s="30"/>
    </row>
    <row r="393" spans="2:108" s="94" customFormat="1" x14ac:dyDescent="0.25">
      <c r="B393" s="100"/>
      <c r="C393" s="90"/>
      <c r="I393" s="101"/>
      <c r="J393" s="101"/>
      <c r="BT393" s="30"/>
      <c r="BU393" s="30"/>
      <c r="BV393" s="30"/>
      <c r="BW393" s="30"/>
      <c r="BX393" s="30"/>
      <c r="BY393" s="30"/>
      <c r="BZ393" s="30"/>
      <c r="CA393" s="30"/>
      <c r="CB393" s="30"/>
      <c r="CC393" s="30"/>
      <c r="CD393" s="30"/>
      <c r="CE393" s="30"/>
      <c r="CF393" s="30"/>
      <c r="CG393" s="30"/>
      <c r="CH393" s="30"/>
      <c r="CI393" s="30"/>
      <c r="CJ393" s="30"/>
      <c r="CK393" s="30"/>
      <c r="CL393" s="30"/>
      <c r="CM393" s="30"/>
      <c r="CN393" s="30"/>
      <c r="CO393" s="30"/>
      <c r="CP393" s="30"/>
      <c r="CQ393" s="30"/>
      <c r="CR393" s="30"/>
      <c r="CS393" s="30"/>
      <c r="CT393" s="30"/>
      <c r="CU393" s="30"/>
      <c r="CV393" s="30"/>
      <c r="CW393" s="30"/>
      <c r="CX393" s="30"/>
      <c r="CY393" s="30"/>
      <c r="CZ393" s="30"/>
      <c r="DA393" s="30"/>
      <c r="DB393" s="30"/>
      <c r="DC393" s="30"/>
      <c r="DD393" s="30"/>
    </row>
    <row r="394" spans="2:108" s="94" customFormat="1" x14ac:dyDescent="0.25">
      <c r="B394" s="100"/>
      <c r="C394" s="90"/>
      <c r="I394" s="101"/>
      <c r="J394" s="101"/>
      <c r="BT394" s="30"/>
      <c r="BU394" s="30"/>
      <c r="BV394" s="30"/>
      <c r="BW394" s="30"/>
      <c r="BX394" s="30"/>
      <c r="BY394" s="30"/>
      <c r="BZ394" s="30"/>
      <c r="CA394" s="30"/>
      <c r="CB394" s="30"/>
      <c r="CC394" s="30"/>
      <c r="CD394" s="30"/>
      <c r="CE394" s="30"/>
      <c r="CF394" s="30"/>
      <c r="CG394" s="30"/>
      <c r="CH394" s="30"/>
      <c r="CI394" s="30"/>
      <c r="CJ394" s="30"/>
      <c r="CK394" s="30"/>
      <c r="CL394" s="30"/>
      <c r="CM394" s="30"/>
      <c r="CN394" s="30"/>
      <c r="CO394" s="30"/>
      <c r="CP394" s="30"/>
      <c r="CQ394" s="30"/>
      <c r="CR394" s="30"/>
      <c r="CS394" s="30"/>
      <c r="CT394" s="30"/>
      <c r="CU394" s="30"/>
      <c r="CV394" s="30"/>
      <c r="CW394" s="30"/>
      <c r="CX394" s="30"/>
      <c r="CY394" s="30"/>
      <c r="CZ394" s="30"/>
      <c r="DA394" s="30"/>
      <c r="DB394" s="30"/>
      <c r="DC394" s="30"/>
      <c r="DD394" s="30"/>
    </row>
    <row r="395" spans="2:108" s="94" customFormat="1" x14ac:dyDescent="0.25">
      <c r="B395" s="100"/>
      <c r="C395" s="90"/>
      <c r="I395" s="101"/>
      <c r="J395" s="101"/>
      <c r="BT395" s="30"/>
      <c r="BU395" s="30"/>
      <c r="BV395" s="30"/>
      <c r="BW395" s="30"/>
      <c r="BX395" s="30"/>
      <c r="BY395" s="30"/>
      <c r="BZ395" s="30"/>
      <c r="CA395" s="30"/>
      <c r="CB395" s="30"/>
      <c r="CC395" s="30"/>
      <c r="CD395" s="30"/>
      <c r="CE395" s="30"/>
      <c r="CF395" s="30"/>
      <c r="CG395" s="30"/>
      <c r="CH395" s="30"/>
      <c r="CI395" s="30"/>
      <c r="CJ395" s="30"/>
      <c r="CK395" s="30"/>
      <c r="CL395" s="30"/>
      <c r="CM395" s="30"/>
      <c r="CN395" s="30"/>
      <c r="CO395" s="30"/>
      <c r="CP395" s="30"/>
      <c r="CQ395" s="30"/>
      <c r="CR395" s="30"/>
      <c r="CS395" s="30"/>
      <c r="CT395" s="30"/>
      <c r="CU395" s="30"/>
      <c r="CV395" s="30"/>
      <c r="CW395" s="30"/>
      <c r="CX395" s="30"/>
      <c r="CY395" s="30"/>
      <c r="CZ395" s="30"/>
      <c r="DA395" s="30"/>
      <c r="DB395" s="30"/>
      <c r="DC395" s="30"/>
      <c r="DD395" s="30"/>
    </row>
    <row r="396" spans="2:108" s="94" customFormat="1" x14ac:dyDescent="0.25">
      <c r="B396" s="100"/>
      <c r="C396" s="90"/>
      <c r="I396" s="101"/>
      <c r="J396" s="101"/>
      <c r="BT396" s="30"/>
      <c r="BU396" s="30"/>
      <c r="BV396" s="30"/>
      <c r="BW396" s="30"/>
      <c r="BX396" s="30"/>
      <c r="BY396" s="30"/>
      <c r="BZ396" s="30"/>
      <c r="CA396" s="30"/>
      <c r="CB396" s="30"/>
      <c r="CC396" s="30"/>
      <c r="CD396" s="30"/>
      <c r="CE396" s="30"/>
      <c r="CF396" s="30"/>
      <c r="CG396" s="30"/>
      <c r="CH396" s="30"/>
      <c r="CI396" s="30"/>
      <c r="CJ396" s="30"/>
      <c r="CK396" s="30"/>
      <c r="CL396" s="30"/>
      <c r="CM396" s="30"/>
      <c r="CN396" s="30"/>
      <c r="CO396" s="30"/>
      <c r="CP396" s="30"/>
      <c r="CQ396" s="30"/>
      <c r="CR396" s="30"/>
      <c r="CS396" s="30"/>
      <c r="CT396" s="30"/>
      <c r="CU396" s="30"/>
      <c r="CV396" s="30"/>
      <c r="CW396" s="30"/>
      <c r="CX396" s="30"/>
      <c r="CY396" s="30"/>
      <c r="CZ396" s="30"/>
      <c r="DA396" s="30"/>
      <c r="DB396" s="30"/>
      <c r="DC396" s="30"/>
      <c r="DD396" s="30"/>
    </row>
    <row r="397" spans="2:108" s="94" customFormat="1" x14ac:dyDescent="0.25">
      <c r="B397" s="100"/>
      <c r="C397" s="90"/>
      <c r="I397" s="101"/>
      <c r="J397" s="101"/>
      <c r="BT397" s="30"/>
      <c r="BU397" s="30"/>
      <c r="BV397" s="30"/>
      <c r="BW397" s="30"/>
      <c r="BX397" s="30"/>
      <c r="BY397" s="30"/>
      <c r="BZ397" s="30"/>
      <c r="CA397" s="30"/>
      <c r="CB397" s="30"/>
      <c r="CC397" s="30"/>
      <c r="CD397" s="30"/>
      <c r="CE397" s="30"/>
      <c r="CF397" s="30"/>
      <c r="CG397" s="30"/>
      <c r="CH397" s="30"/>
      <c r="CI397" s="30"/>
      <c r="CJ397" s="30"/>
      <c r="CK397" s="30"/>
      <c r="CL397" s="30"/>
      <c r="CM397" s="30"/>
      <c r="CN397" s="30"/>
      <c r="CO397" s="30"/>
      <c r="CP397" s="30"/>
      <c r="CQ397" s="30"/>
      <c r="CR397" s="30"/>
      <c r="CS397" s="30"/>
      <c r="CT397" s="30"/>
      <c r="CU397" s="30"/>
      <c r="CV397" s="30"/>
      <c r="CW397" s="30"/>
      <c r="CX397" s="30"/>
      <c r="CY397" s="30"/>
      <c r="CZ397" s="30"/>
      <c r="DA397" s="30"/>
      <c r="DB397" s="30"/>
      <c r="DC397" s="30"/>
      <c r="DD397" s="30"/>
    </row>
    <row r="398" spans="2:108" s="94" customFormat="1" x14ac:dyDescent="0.25">
      <c r="B398" s="100"/>
      <c r="C398" s="90"/>
      <c r="I398" s="101"/>
      <c r="J398" s="101"/>
      <c r="BT398" s="30"/>
      <c r="BU398" s="30"/>
      <c r="BV398" s="30"/>
      <c r="BW398" s="30"/>
      <c r="BX398" s="30"/>
      <c r="BY398" s="30"/>
      <c r="BZ398" s="30"/>
      <c r="CA398" s="30"/>
      <c r="CB398" s="30"/>
      <c r="CC398" s="30"/>
      <c r="CD398" s="30"/>
      <c r="CE398" s="30"/>
      <c r="CF398" s="30"/>
      <c r="CG398" s="30"/>
      <c r="CH398" s="30"/>
      <c r="CI398" s="30"/>
      <c r="CJ398" s="30"/>
      <c r="CK398" s="30"/>
      <c r="CL398" s="30"/>
      <c r="CM398" s="30"/>
      <c r="CN398" s="30"/>
      <c r="CO398" s="30"/>
      <c r="CP398" s="30"/>
      <c r="CQ398" s="30"/>
      <c r="CR398" s="30"/>
      <c r="CS398" s="30"/>
      <c r="CT398" s="30"/>
      <c r="CU398" s="30"/>
      <c r="CV398" s="30"/>
      <c r="CW398" s="30"/>
      <c r="CX398" s="30"/>
      <c r="CY398" s="30"/>
      <c r="CZ398" s="30"/>
      <c r="DA398" s="30"/>
      <c r="DB398" s="30"/>
      <c r="DC398" s="30"/>
      <c r="DD398" s="30"/>
    </row>
    <row r="399" spans="2:108" s="94" customFormat="1" x14ac:dyDescent="0.25">
      <c r="B399" s="100"/>
      <c r="C399" s="90"/>
      <c r="I399" s="101"/>
      <c r="J399" s="101"/>
      <c r="BT399" s="30"/>
      <c r="BU399" s="30"/>
      <c r="BV399" s="30"/>
      <c r="BW399" s="30"/>
      <c r="BX399" s="30"/>
      <c r="BY399" s="30"/>
      <c r="BZ399" s="30"/>
      <c r="CA399" s="30"/>
      <c r="CB399" s="30"/>
      <c r="CC399" s="30"/>
      <c r="CD399" s="30"/>
      <c r="CE399" s="30"/>
      <c r="CF399" s="30"/>
      <c r="CG399" s="30"/>
      <c r="CH399" s="30"/>
      <c r="CI399" s="30"/>
      <c r="CJ399" s="30"/>
      <c r="CK399" s="30"/>
      <c r="CL399" s="30"/>
      <c r="CM399" s="30"/>
      <c r="CN399" s="30"/>
      <c r="CO399" s="30"/>
      <c r="CP399" s="30"/>
      <c r="CQ399" s="30"/>
      <c r="CR399" s="30"/>
      <c r="CS399" s="30"/>
      <c r="CT399" s="30"/>
      <c r="CU399" s="30"/>
      <c r="CV399" s="30"/>
      <c r="CW399" s="30"/>
      <c r="CX399" s="30"/>
      <c r="CY399" s="30"/>
      <c r="CZ399" s="30"/>
      <c r="DA399" s="30"/>
      <c r="DB399" s="30"/>
      <c r="DC399" s="30"/>
      <c r="DD399" s="30"/>
    </row>
    <row r="400" spans="2:108" s="94" customFormat="1" x14ac:dyDescent="0.25">
      <c r="B400" s="100"/>
      <c r="C400" s="90"/>
      <c r="I400" s="101"/>
      <c r="J400" s="101"/>
      <c r="BT400" s="30"/>
      <c r="BU400" s="30"/>
      <c r="BV400" s="30"/>
      <c r="BW400" s="30"/>
      <c r="BX400" s="30"/>
      <c r="BY400" s="30"/>
      <c r="BZ400" s="30"/>
      <c r="CA400" s="30"/>
      <c r="CB400" s="30"/>
      <c r="CC400" s="30"/>
      <c r="CD400" s="30"/>
      <c r="CE400" s="30"/>
      <c r="CF400" s="30"/>
      <c r="CG400" s="30"/>
      <c r="CH400" s="30"/>
      <c r="CI400" s="30"/>
      <c r="CJ400" s="30"/>
      <c r="CK400" s="30"/>
      <c r="CL400" s="30"/>
      <c r="CM400" s="30"/>
      <c r="CN400" s="30"/>
      <c r="CO400" s="30"/>
      <c r="CP400" s="30"/>
      <c r="CQ400" s="30"/>
      <c r="CR400" s="30"/>
      <c r="CS400" s="30"/>
      <c r="CT400" s="30"/>
      <c r="CU400" s="30"/>
      <c r="CV400" s="30"/>
      <c r="CW400" s="30"/>
      <c r="CX400" s="30"/>
      <c r="CY400" s="30"/>
      <c r="CZ400" s="30"/>
      <c r="DA400" s="30"/>
      <c r="DB400" s="30"/>
      <c r="DC400" s="30"/>
      <c r="DD400" s="30"/>
    </row>
    <row r="401" spans="2:108" s="94" customFormat="1" x14ac:dyDescent="0.25">
      <c r="B401" s="100"/>
      <c r="C401" s="90"/>
      <c r="I401" s="101"/>
      <c r="J401" s="101"/>
      <c r="BT401" s="30"/>
      <c r="BU401" s="30"/>
      <c r="BV401" s="30"/>
      <c r="BW401" s="30"/>
      <c r="BX401" s="30"/>
      <c r="BY401" s="30"/>
      <c r="BZ401" s="30"/>
      <c r="CA401" s="30"/>
      <c r="CB401" s="30"/>
      <c r="CC401" s="30"/>
      <c r="CD401" s="30"/>
      <c r="CE401" s="30"/>
      <c r="CF401" s="30"/>
      <c r="CG401" s="30"/>
      <c r="CH401" s="30"/>
      <c r="CI401" s="30"/>
      <c r="CJ401" s="30"/>
      <c r="CK401" s="30"/>
      <c r="CL401" s="30"/>
      <c r="CM401" s="30"/>
      <c r="CN401" s="30"/>
      <c r="CO401" s="30"/>
      <c r="CP401" s="30"/>
      <c r="CQ401" s="30"/>
      <c r="CR401" s="30"/>
      <c r="CS401" s="30"/>
      <c r="CT401" s="30"/>
      <c r="CU401" s="30"/>
      <c r="CV401" s="30"/>
      <c r="CW401" s="30"/>
      <c r="CX401" s="30"/>
      <c r="CY401" s="30"/>
      <c r="CZ401" s="30"/>
      <c r="DA401" s="30"/>
      <c r="DB401" s="30"/>
      <c r="DC401" s="30"/>
      <c r="DD401" s="30"/>
    </row>
    <row r="402" spans="2:108" s="94" customFormat="1" x14ac:dyDescent="0.25">
      <c r="B402" s="100"/>
      <c r="C402" s="90"/>
      <c r="I402" s="101"/>
      <c r="J402" s="101"/>
      <c r="BT402" s="30"/>
      <c r="BU402" s="30"/>
      <c r="BV402" s="30"/>
      <c r="BW402" s="30"/>
      <c r="BX402" s="30"/>
      <c r="BY402" s="30"/>
      <c r="BZ402" s="30"/>
      <c r="CA402" s="30"/>
      <c r="CB402" s="30"/>
      <c r="CC402" s="30"/>
      <c r="CD402" s="30"/>
      <c r="CE402" s="30"/>
      <c r="CF402" s="30"/>
      <c r="CG402" s="30"/>
      <c r="CH402" s="30"/>
      <c r="CI402" s="30"/>
      <c r="CJ402" s="30"/>
      <c r="CK402" s="30"/>
      <c r="CL402" s="30"/>
      <c r="CM402" s="30"/>
      <c r="CN402" s="30"/>
      <c r="CO402" s="30"/>
      <c r="CP402" s="30"/>
      <c r="CQ402" s="30"/>
      <c r="CR402" s="30"/>
      <c r="CS402" s="30"/>
      <c r="CT402" s="30"/>
      <c r="CU402" s="30"/>
      <c r="CV402" s="30"/>
      <c r="CW402" s="30"/>
      <c r="CX402" s="30"/>
      <c r="CY402" s="30"/>
      <c r="CZ402" s="30"/>
      <c r="DA402" s="30"/>
      <c r="DB402" s="30"/>
      <c r="DC402" s="30"/>
      <c r="DD402" s="30"/>
    </row>
    <row r="403" spans="2:108" s="94" customFormat="1" x14ac:dyDescent="0.25">
      <c r="B403" s="100"/>
      <c r="C403" s="90"/>
      <c r="I403" s="101"/>
      <c r="J403" s="101"/>
      <c r="BT403" s="30"/>
      <c r="BU403" s="30"/>
      <c r="BV403" s="30"/>
      <c r="BW403" s="30"/>
      <c r="BX403" s="30"/>
      <c r="BY403" s="30"/>
      <c r="BZ403" s="30"/>
      <c r="CA403" s="30"/>
      <c r="CB403" s="30"/>
      <c r="CC403" s="30"/>
      <c r="CD403" s="30"/>
      <c r="CE403" s="30"/>
      <c r="CF403" s="30"/>
      <c r="CG403" s="30"/>
      <c r="CH403" s="30"/>
      <c r="CI403" s="30"/>
      <c r="CJ403" s="30"/>
      <c r="CK403" s="30"/>
      <c r="CL403" s="30"/>
      <c r="CM403" s="30"/>
      <c r="CN403" s="30"/>
      <c r="CO403" s="30"/>
      <c r="CP403" s="30"/>
      <c r="CQ403" s="30"/>
      <c r="CR403" s="30"/>
      <c r="CS403" s="30"/>
      <c r="CT403" s="30"/>
      <c r="CU403" s="30"/>
      <c r="CV403" s="30"/>
      <c r="CW403" s="30"/>
      <c r="CX403" s="30"/>
      <c r="CY403" s="30"/>
      <c r="CZ403" s="30"/>
      <c r="DA403" s="30"/>
      <c r="DB403" s="30"/>
      <c r="DC403" s="30"/>
      <c r="DD403" s="30"/>
    </row>
    <row r="404" spans="2:108" s="94" customFormat="1" x14ac:dyDescent="0.25">
      <c r="B404" s="100"/>
      <c r="C404" s="90"/>
      <c r="I404" s="101"/>
      <c r="J404" s="101"/>
      <c r="BT404" s="30"/>
      <c r="BU404" s="30"/>
      <c r="BV404" s="30"/>
      <c r="BW404" s="30"/>
      <c r="BX404" s="30"/>
      <c r="BY404" s="30"/>
      <c r="BZ404" s="30"/>
      <c r="CA404" s="30"/>
      <c r="CB404" s="30"/>
      <c r="CC404" s="30"/>
      <c r="CD404" s="30"/>
      <c r="CE404" s="30"/>
      <c r="CF404" s="30"/>
      <c r="CG404" s="30"/>
      <c r="CH404" s="30"/>
      <c r="CI404" s="30"/>
      <c r="CJ404" s="30"/>
      <c r="CK404" s="30"/>
      <c r="CL404" s="30"/>
      <c r="CM404" s="30"/>
      <c r="CN404" s="30"/>
      <c r="CO404" s="30"/>
      <c r="CP404" s="30"/>
      <c r="CQ404" s="30"/>
      <c r="CR404" s="30"/>
      <c r="CS404" s="30"/>
      <c r="CT404" s="30"/>
      <c r="CU404" s="30"/>
      <c r="CV404" s="30"/>
      <c r="CW404" s="30"/>
      <c r="CX404" s="30"/>
      <c r="CY404" s="30"/>
      <c r="CZ404" s="30"/>
      <c r="DA404" s="30"/>
      <c r="DB404" s="30"/>
      <c r="DC404" s="30"/>
      <c r="DD404" s="30"/>
    </row>
    <row r="405" spans="2:108" s="94" customFormat="1" x14ac:dyDescent="0.25">
      <c r="B405" s="100"/>
      <c r="C405" s="90"/>
      <c r="I405" s="101"/>
      <c r="J405" s="101"/>
      <c r="BT405" s="30"/>
      <c r="BU405" s="30"/>
      <c r="BV405" s="30"/>
      <c r="BW405" s="30"/>
      <c r="BX405" s="30"/>
      <c r="BY405" s="30"/>
      <c r="BZ405" s="30"/>
      <c r="CA405" s="30"/>
      <c r="CB405" s="30"/>
      <c r="CC405" s="30"/>
      <c r="CD405" s="30"/>
      <c r="CE405" s="30"/>
      <c r="CF405" s="30"/>
      <c r="CG405" s="30"/>
      <c r="CH405" s="30"/>
      <c r="CI405" s="30"/>
      <c r="CJ405" s="30"/>
      <c r="CK405" s="30"/>
      <c r="CL405" s="30"/>
      <c r="CM405" s="30"/>
      <c r="CN405" s="30"/>
      <c r="CO405" s="30"/>
      <c r="CP405" s="30"/>
      <c r="CQ405" s="30"/>
      <c r="CR405" s="30"/>
      <c r="CS405" s="30"/>
      <c r="CT405" s="30"/>
      <c r="CU405" s="30"/>
      <c r="CV405" s="30"/>
      <c r="CW405" s="30"/>
      <c r="CX405" s="30"/>
      <c r="CY405" s="30"/>
      <c r="CZ405" s="30"/>
      <c r="DA405" s="30"/>
      <c r="DB405" s="30"/>
      <c r="DC405" s="30"/>
      <c r="DD405" s="30"/>
    </row>
    <row r="406" spans="2:108" s="94" customFormat="1" x14ac:dyDescent="0.25">
      <c r="B406" s="100"/>
      <c r="C406" s="90"/>
      <c r="I406" s="101"/>
      <c r="J406" s="101"/>
      <c r="BT406" s="30"/>
      <c r="BU406" s="30"/>
      <c r="BV406" s="30"/>
      <c r="BW406" s="30"/>
      <c r="BX406" s="30"/>
      <c r="BY406" s="30"/>
      <c r="BZ406" s="30"/>
      <c r="CA406" s="30"/>
      <c r="CB406" s="30"/>
      <c r="CC406" s="30"/>
      <c r="CD406" s="30"/>
      <c r="CE406" s="30"/>
      <c r="CF406" s="30"/>
      <c r="CG406" s="30"/>
      <c r="CH406" s="30"/>
      <c r="CI406" s="30"/>
      <c r="CJ406" s="30"/>
      <c r="CK406" s="30"/>
      <c r="CL406" s="30"/>
      <c r="CM406" s="30"/>
      <c r="CN406" s="30"/>
      <c r="CO406" s="30"/>
      <c r="CP406" s="30"/>
      <c r="CQ406" s="30"/>
      <c r="CR406" s="30"/>
      <c r="CS406" s="30"/>
      <c r="CT406" s="30"/>
      <c r="CU406" s="30"/>
      <c r="CV406" s="30"/>
      <c r="CW406" s="30"/>
      <c r="CX406" s="30"/>
      <c r="CY406" s="30"/>
      <c r="CZ406" s="30"/>
      <c r="DA406" s="30"/>
      <c r="DB406" s="30"/>
      <c r="DC406" s="30"/>
      <c r="DD406" s="30"/>
    </row>
    <row r="407" spans="2:108" s="94" customFormat="1" x14ac:dyDescent="0.25">
      <c r="B407" s="100"/>
      <c r="C407" s="90"/>
      <c r="I407" s="101"/>
      <c r="J407" s="101"/>
      <c r="BT407" s="30"/>
      <c r="BU407" s="30"/>
      <c r="BV407" s="30"/>
      <c r="BW407" s="30"/>
      <c r="BX407" s="30"/>
      <c r="BY407" s="30"/>
      <c r="BZ407" s="30"/>
      <c r="CA407" s="30"/>
      <c r="CB407" s="30"/>
      <c r="CC407" s="30"/>
      <c r="CD407" s="30"/>
      <c r="CE407" s="30"/>
      <c r="CF407" s="30"/>
      <c r="CG407" s="30"/>
      <c r="CH407" s="30"/>
      <c r="CI407" s="30"/>
      <c r="CJ407" s="30"/>
      <c r="CK407" s="30"/>
      <c r="CL407" s="30"/>
      <c r="CM407" s="30"/>
      <c r="CN407" s="30"/>
      <c r="CO407" s="30"/>
      <c r="CP407" s="30"/>
      <c r="CQ407" s="30"/>
      <c r="CR407" s="30"/>
      <c r="CS407" s="30"/>
      <c r="CT407" s="30"/>
      <c r="CU407" s="30"/>
      <c r="CV407" s="30"/>
      <c r="CW407" s="30"/>
      <c r="CX407" s="30"/>
      <c r="CY407" s="30"/>
      <c r="CZ407" s="30"/>
      <c r="DA407" s="30"/>
      <c r="DB407" s="30"/>
      <c r="DC407" s="30"/>
      <c r="DD407" s="30"/>
    </row>
    <row r="408" spans="2:108" s="94" customFormat="1" x14ac:dyDescent="0.25">
      <c r="B408" s="100"/>
      <c r="C408" s="90"/>
      <c r="I408" s="101"/>
      <c r="J408" s="101"/>
      <c r="BT408" s="30"/>
      <c r="BU408" s="30"/>
      <c r="BV408" s="30"/>
      <c r="BW408" s="30"/>
      <c r="BX408" s="30"/>
      <c r="BY408" s="30"/>
      <c r="BZ408" s="30"/>
      <c r="CA408" s="30"/>
      <c r="CB408" s="30"/>
      <c r="CC408" s="30"/>
      <c r="CD408" s="30"/>
      <c r="CE408" s="30"/>
      <c r="CF408" s="30"/>
      <c r="CG408" s="30"/>
      <c r="CH408" s="30"/>
      <c r="CI408" s="30"/>
      <c r="CJ408" s="30"/>
      <c r="CK408" s="30"/>
      <c r="CL408" s="30"/>
      <c r="CM408" s="30"/>
      <c r="CN408" s="30"/>
      <c r="CO408" s="30"/>
      <c r="CP408" s="30"/>
      <c r="CQ408" s="30"/>
      <c r="CR408" s="30"/>
      <c r="CS408" s="30"/>
      <c r="CT408" s="30"/>
      <c r="CU408" s="30"/>
      <c r="CV408" s="30"/>
      <c r="CW408" s="30"/>
      <c r="CX408" s="30"/>
      <c r="CY408" s="30"/>
      <c r="CZ408" s="30"/>
      <c r="DA408" s="30"/>
      <c r="DB408" s="30"/>
      <c r="DC408" s="30"/>
      <c r="DD408" s="30"/>
    </row>
    <row r="409" spans="2:108" s="94" customFormat="1" x14ac:dyDescent="0.25">
      <c r="B409" s="100"/>
      <c r="C409" s="90"/>
      <c r="I409" s="101"/>
      <c r="J409" s="101"/>
      <c r="BT409" s="30"/>
      <c r="BU409" s="30"/>
      <c r="BV409" s="30"/>
      <c r="BW409" s="30"/>
      <c r="BX409" s="30"/>
      <c r="BY409" s="30"/>
      <c r="BZ409" s="30"/>
      <c r="CA409" s="30"/>
      <c r="CB409" s="30"/>
      <c r="CC409" s="30"/>
      <c r="CD409" s="30"/>
      <c r="CE409" s="30"/>
      <c r="CF409" s="30"/>
      <c r="CG409" s="30"/>
      <c r="CH409" s="30"/>
      <c r="CI409" s="30"/>
      <c r="CJ409" s="30"/>
      <c r="CK409" s="30"/>
      <c r="CL409" s="30"/>
      <c r="CM409" s="30"/>
      <c r="CN409" s="30"/>
      <c r="CO409" s="30"/>
      <c r="CP409" s="30"/>
      <c r="CQ409" s="30"/>
      <c r="CR409" s="30"/>
      <c r="CS409" s="30"/>
      <c r="CT409" s="30"/>
      <c r="CU409" s="30"/>
      <c r="CV409" s="30"/>
      <c r="CW409" s="30"/>
      <c r="CX409" s="30"/>
      <c r="CY409" s="30"/>
      <c r="CZ409" s="30"/>
      <c r="DA409" s="30"/>
      <c r="DB409" s="30"/>
      <c r="DC409" s="30"/>
      <c r="DD409" s="30"/>
    </row>
    <row r="410" spans="2:108" s="94" customFormat="1" x14ac:dyDescent="0.25">
      <c r="B410" s="100"/>
      <c r="C410" s="90"/>
      <c r="I410" s="101"/>
      <c r="J410" s="101"/>
      <c r="BT410" s="30"/>
      <c r="BU410" s="30"/>
      <c r="BV410" s="30"/>
      <c r="BW410" s="30"/>
      <c r="BX410" s="30"/>
      <c r="BY410" s="30"/>
      <c r="BZ410" s="30"/>
      <c r="CA410" s="30"/>
      <c r="CB410" s="30"/>
      <c r="CC410" s="30"/>
      <c r="CD410" s="30"/>
      <c r="CE410" s="30"/>
      <c r="CF410" s="30"/>
      <c r="CG410" s="30"/>
      <c r="CH410" s="30"/>
      <c r="CI410" s="30"/>
      <c r="CJ410" s="30"/>
      <c r="CK410" s="30"/>
      <c r="CL410" s="30"/>
      <c r="CM410" s="30"/>
      <c r="CN410" s="30"/>
      <c r="CO410" s="30"/>
      <c r="CP410" s="30"/>
      <c r="CQ410" s="30"/>
      <c r="CR410" s="30"/>
      <c r="CS410" s="30"/>
      <c r="CT410" s="30"/>
      <c r="CU410" s="30"/>
      <c r="CV410" s="30"/>
      <c r="CW410" s="30"/>
      <c r="CX410" s="30"/>
      <c r="CY410" s="30"/>
      <c r="CZ410" s="30"/>
      <c r="DA410" s="30"/>
      <c r="DB410" s="30"/>
      <c r="DC410" s="30"/>
      <c r="DD410" s="30"/>
    </row>
    <row r="411" spans="2:108" s="94" customFormat="1" x14ac:dyDescent="0.25">
      <c r="B411" s="100"/>
      <c r="C411" s="90"/>
      <c r="I411" s="101"/>
      <c r="J411" s="101"/>
      <c r="BT411" s="30"/>
      <c r="BU411" s="30"/>
      <c r="BV411" s="30"/>
      <c r="BW411" s="30"/>
      <c r="BX411" s="30"/>
      <c r="BY411" s="30"/>
      <c r="BZ411" s="30"/>
      <c r="CA411" s="30"/>
      <c r="CB411" s="30"/>
      <c r="CC411" s="30"/>
      <c r="CD411" s="30"/>
      <c r="CE411" s="30"/>
      <c r="CF411" s="30"/>
      <c r="CG411" s="30"/>
      <c r="CH411" s="30"/>
      <c r="CI411" s="30"/>
      <c r="CJ411" s="30"/>
      <c r="CK411" s="30"/>
      <c r="CL411" s="30"/>
      <c r="CM411" s="30"/>
      <c r="CN411" s="30"/>
      <c r="CO411" s="30"/>
      <c r="CP411" s="30"/>
      <c r="CQ411" s="30"/>
      <c r="CR411" s="30"/>
      <c r="CS411" s="30"/>
      <c r="CT411" s="30"/>
      <c r="CU411" s="30"/>
      <c r="CV411" s="30"/>
      <c r="CW411" s="30"/>
      <c r="CX411" s="30"/>
      <c r="CY411" s="30"/>
      <c r="CZ411" s="30"/>
      <c r="DA411" s="30"/>
      <c r="DB411" s="30"/>
      <c r="DC411" s="30"/>
      <c r="DD411" s="30"/>
    </row>
    <row r="412" spans="2:108" s="94" customFormat="1" x14ac:dyDescent="0.25">
      <c r="B412" s="100"/>
      <c r="C412" s="90"/>
      <c r="I412" s="101"/>
      <c r="J412" s="101"/>
      <c r="BT412" s="30"/>
      <c r="BU412" s="30"/>
      <c r="BV412" s="30"/>
      <c r="BW412" s="30"/>
      <c r="BX412" s="30"/>
      <c r="BY412" s="30"/>
      <c r="BZ412" s="30"/>
      <c r="CA412" s="30"/>
      <c r="CB412" s="30"/>
      <c r="CC412" s="30"/>
      <c r="CD412" s="30"/>
      <c r="CE412" s="30"/>
      <c r="CF412" s="30"/>
      <c r="CG412" s="30"/>
      <c r="CH412" s="30"/>
      <c r="CI412" s="30"/>
      <c r="CJ412" s="30"/>
      <c r="CK412" s="30"/>
      <c r="CL412" s="30"/>
      <c r="CM412" s="30"/>
      <c r="CN412" s="30"/>
      <c r="CO412" s="30"/>
      <c r="CP412" s="30"/>
      <c r="CQ412" s="30"/>
      <c r="CR412" s="30"/>
      <c r="CS412" s="30"/>
      <c r="CT412" s="30"/>
      <c r="CU412" s="30"/>
      <c r="CV412" s="30"/>
      <c r="CW412" s="30"/>
      <c r="CX412" s="30"/>
      <c r="CY412" s="30"/>
      <c r="CZ412" s="30"/>
      <c r="DA412" s="30"/>
      <c r="DB412" s="30"/>
      <c r="DC412" s="30"/>
      <c r="DD412" s="30"/>
    </row>
    <row r="413" spans="2:108" s="94" customFormat="1" x14ac:dyDescent="0.25">
      <c r="B413" s="100"/>
      <c r="C413" s="90"/>
      <c r="I413" s="101"/>
      <c r="J413" s="101"/>
      <c r="BT413" s="30"/>
      <c r="BU413" s="30"/>
      <c r="BV413" s="30"/>
      <c r="BW413" s="30"/>
      <c r="BX413" s="30"/>
      <c r="BY413" s="30"/>
      <c r="BZ413" s="30"/>
      <c r="CA413" s="30"/>
      <c r="CB413" s="30"/>
      <c r="CC413" s="30"/>
      <c r="CD413" s="30"/>
      <c r="CE413" s="30"/>
      <c r="CF413" s="30"/>
      <c r="CG413" s="30"/>
      <c r="CH413" s="30"/>
      <c r="CI413" s="30"/>
      <c r="CJ413" s="30"/>
      <c r="CK413" s="30"/>
      <c r="CL413" s="30"/>
      <c r="CM413" s="30"/>
      <c r="CN413" s="30"/>
      <c r="CO413" s="30"/>
      <c r="CP413" s="30"/>
      <c r="CQ413" s="30"/>
      <c r="CR413" s="30"/>
      <c r="CS413" s="30"/>
      <c r="CT413" s="30"/>
      <c r="CU413" s="30"/>
      <c r="CV413" s="30"/>
      <c r="CW413" s="30"/>
      <c r="CX413" s="30"/>
      <c r="CY413" s="30"/>
      <c r="CZ413" s="30"/>
      <c r="DA413" s="30"/>
      <c r="DB413" s="30"/>
      <c r="DC413" s="30"/>
      <c r="DD413" s="30"/>
    </row>
    <row r="414" spans="2:108" s="94" customFormat="1" x14ac:dyDescent="0.25">
      <c r="B414" s="100"/>
      <c r="C414" s="90"/>
      <c r="I414" s="101"/>
      <c r="J414" s="101"/>
      <c r="BT414" s="30"/>
      <c r="BU414" s="30"/>
      <c r="BV414" s="30"/>
      <c r="BW414" s="30"/>
      <c r="BX414" s="30"/>
      <c r="BY414" s="30"/>
      <c r="BZ414" s="30"/>
      <c r="CA414" s="30"/>
      <c r="CB414" s="30"/>
      <c r="CC414" s="30"/>
      <c r="CD414" s="30"/>
      <c r="CE414" s="30"/>
      <c r="CF414" s="30"/>
      <c r="CG414" s="30"/>
      <c r="CH414" s="30"/>
      <c r="CI414" s="30"/>
      <c r="CJ414" s="30"/>
      <c r="CK414" s="30"/>
      <c r="CL414" s="30"/>
      <c r="CM414" s="30"/>
      <c r="CN414" s="30"/>
      <c r="CO414" s="30"/>
      <c r="CP414" s="30"/>
      <c r="CQ414" s="30"/>
      <c r="CR414" s="30"/>
      <c r="CS414" s="30"/>
      <c r="CT414" s="30"/>
      <c r="CU414" s="30"/>
      <c r="CV414" s="30"/>
      <c r="CW414" s="30"/>
      <c r="CX414" s="30"/>
      <c r="CY414" s="30"/>
      <c r="CZ414" s="30"/>
      <c r="DA414" s="30"/>
      <c r="DB414" s="30"/>
      <c r="DC414" s="30"/>
      <c r="DD414" s="30"/>
    </row>
    <row r="415" spans="2:108" s="94" customFormat="1" x14ac:dyDescent="0.25">
      <c r="B415" s="100"/>
      <c r="C415" s="90"/>
      <c r="I415" s="101"/>
      <c r="J415" s="101"/>
      <c r="BT415" s="30"/>
      <c r="BU415" s="30"/>
      <c r="BV415" s="30"/>
      <c r="BW415" s="30"/>
      <c r="BX415" s="30"/>
      <c r="BY415" s="30"/>
      <c r="BZ415" s="30"/>
      <c r="CA415" s="30"/>
      <c r="CB415" s="30"/>
      <c r="CC415" s="30"/>
      <c r="CD415" s="30"/>
      <c r="CE415" s="30"/>
      <c r="CF415" s="30"/>
      <c r="CG415" s="30"/>
      <c r="CH415" s="30"/>
      <c r="CI415" s="30"/>
      <c r="CJ415" s="30"/>
      <c r="CK415" s="30"/>
      <c r="CL415" s="30"/>
      <c r="CM415" s="30"/>
      <c r="CN415" s="30"/>
      <c r="CO415" s="30"/>
      <c r="CP415" s="30"/>
      <c r="CQ415" s="30"/>
      <c r="CR415" s="30"/>
      <c r="CS415" s="30"/>
      <c r="CT415" s="30"/>
      <c r="CU415" s="30"/>
      <c r="CV415" s="30"/>
      <c r="CW415" s="30"/>
      <c r="CX415" s="30"/>
      <c r="CY415" s="30"/>
      <c r="CZ415" s="30"/>
      <c r="DA415" s="30"/>
      <c r="DB415" s="30"/>
      <c r="DC415" s="30"/>
      <c r="DD415" s="30"/>
    </row>
    <row r="416" spans="2:108" s="94" customFormat="1" x14ac:dyDescent="0.25">
      <c r="B416" s="100"/>
      <c r="C416" s="90"/>
      <c r="I416" s="101"/>
      <c r="J416" s="101"/>
      <c r="BT416" s="30"/>
      <c r="BU416" s="30"/>
      <c r="BV416" s="30"/>
      <c r="BW416" s="30"/>
      <c r="BX416" s="30"/>
      <c r="BY416" s="30"/>
      <c r="BZ416" s="30"/>
      <c r="CA416" s="30"/>
      <c r="CB416" s="30"/>
      <c r="CC416" s="30"/>
      <c r="CD416" s="30"/>
      <c r="CE416" s="30"/>
      <c r="CF416" s="30"/>
      <c r="CG416" s="30"/>
      <c r="CH416" s="30"/>
      <c r="CI416" s="30"/>
      <c r="CJ416" s="30"/>
      <c r="CK416" s="30"/>
      <c r="CL416" s="30"/>
      <c r="CM416" s="30"/>
      <c r="CN416" s="30"/>
      <c r="CO416" s="30"/>
      <c r="CP416" s="30"/>
      <c r="CQ416" s="30"/>
      <c r="CR416" s="30"/>
      <c r="CS416" s="30"/>
      <c r="CT416" s="30"/>
      <c r="CU416" s="30"/>
      <c r="CV416" s="30"/>
      <c r="CW416" s="30"/>
      <c r="CX416" s="30"/>
      <c r="CY416" s="30"/>
      <c r="CZ416" s="30"/>
      <c r="DA416" s="30"/>
      <c r="DB416" s="30"/>
      <c r="DC416" s="30"/>
      <c r="DD416" s="30"/>
    </row>
    <row r="417" spans="2:108" s="94" customFormat="1" x14ac:dyDescent="0.25">
      <c r="B417" s="100"/>
      <c r="C417" s="90"/>
      <c r="I417" s="101"/>
      <c r="J417" s="101"/>
      <c r="BT417" s="30"/>
      <c r="BU417" s="30"/>
      <c r="BV417" s="30"/>
      <c r="BW417" s="30"/>
      <c r="BX417" s="30"/>
      <c r="BY417" s="30"/>
      <c r="BZ417" s="30"/>
      <c r="CA417" s="30"/>
      <c r="CB417" s="30"/>
      <c r="CC417" s="30"/>
      <c r="CD417" s="30"/>
      <c r="CE417" s="30"/>
      <c r="CF417" s="30"/>
      <c r="CG417" s="30"/>
      <c r="CH417" s="30"/>
      <c r="CI417" s="30"/>
      <c r="CJ417" s="30"/>
      <c r="CK417" s="30"/>
      <c r="CL417" s="30"/>
      <c r="CM417" s="30"/>
      <c r="CN417" s="30"/>
      <c r="CO417" s="30"/>
      <c r="CP417" s="30"/>
      <c r="CQ417" s="30"/>
      <c r="CR417" s="30"/>
      <c r="CS417" s="30"/>
      <c r="CT417" s="30"/>
      <c r="CU417" s="30"/>
      <c r="CV417" s="30"/>
      <c r="CW417" s="30"/>
      <c r="CX417" s="30"/>
      <c r="CY417" s="30"/>
      <c r="CZ417" s="30"/>
      <c r="DA417" s="30"/>
      <c r="DB417" s="30"/>
      <c r="DC417" s="30"/>
      <c r="DD417" s="30"/>
    </row>
    <row r="418" spans="2:108" s="94" customFormat="1" x14ac:dyDescent="0.25">
      <c r="B418" s="100"/>
      <c r="C418" s="90"/>
      <c r="I418" s="101"/>
      <c r="J418" s="101"/>
      <c r="BT418" s="30"/>
      <c r="BU418" s="30"/>
      <c r="BV418" s="30"/>
      <c r="BW418" s="30"/>
      <c r="BX418" s="30"/>
      <c r="BY418" s="30"/>
      <c r="BZ418" s="30"/>
      <c r="CA418" s="30"/>
      <c r="CB418" s="30"/>
      <c r="CC418" s="30"/>
      <c r="CD418" s="30"/>
      <c r="CE418" s="30"/>
      <c r="CF418" s="30"/>
      <c r="CG418" s="30"/>
      <c r="CH418" s="30"/>
      <c r="CI418" s="30"/>
      <c r="CJ418" s="30"/>
      <c r="CK418" s="30"/>
      <c r="CL418" s="30"/>
      <c r="CM418" s="30"/>
      <c r="CN418" s="30"/>
      <c r="CO418" s="30"/>
      <c r="CP418" s="30"/>
      <c r="CQ418" s="30"/>
      <c r="CR418" s="30"/>
      <c r="CS418" s="30"/>
      <c r="CT418" s="30"/>
      <c r="CU418" s="30"/>
      <c r="CV418" s="30"/>
      <c r="CW418" s="30"/>
      <c r="CX418" s="30"/>
      <c r="CY418" s="30"/>
      <c r="CZ418" s="30"/>
      <c r="DA418" s="30"/>
      <c r="DB418" s="30"/>
      <c r="DC418" s="30"/>
      <c r="DD418" s="30"/>
    </row>
    <row r="419" spans="2:108" s="94" customFormat="1" x14ac:dyDescent="0.25">
      <c r="B419" s="100"/>
      <c r="C419" s="90"/>
      <c r="I419" s="101"/>
      <c r="J419" s="101"/>
      <c r="BT419" s="30"/>
      <c r="BU419" s="30"/>
      <c r="BV419" s="30"/>
      <c r="BW419" s="30"/>
      <c r="BX419" s="30"/>
      <c r="BY419" s="30"/>
      <c r="BZ419" s="30"/>
      <c r="CA419" s="30"/>
      <c r="CB419" s="30"/>
      <c r="CC419" s="30"/>
      <c r="CD419" s="30"/>
      <c r="CE419" s="30"/>
      <c r="CF419" s="30"/>
      <c r="CG419" s="30"/>
      <c r="CH419" s="30"/>
      <c r="CI419" s="30"/>
      <c r="CJ419" s="30"/>
      <c r="CK419" s="30"/>
      <c r="CL419" s="30"/>
      <c r="CM419" s="30"/>
      <c r="CN419" s="30"/>
      <c r="CO419" s="30"/>
      <c r="CP419" s="30"/>
      <c r="CQ419" s="30"/>
      <c r="CR419" s="30"/>
      <c r="CS419" s="30"/>
      <c r="CT419" s="30"/>
      <c r="CU419" s="30"/>
      <c r="CV419" s="30"/>
      <c r="CW419" s="30"/>
      <c r="CX419" s="30"/>
      <c r="CY419" s="30"/>
      <c r="CZ419" s="30"/>
      <c r="DA419" s="30"/>
      <c r="DB419" s="30"/>
      <c r="DC419" s="30"/>
      <c r="DD419" s="30"/>
    </row>
    <row r="420" spans="2:108" s="94" customFormat="1" x14ac:dyDescent="0.25">
      <c r="B420" s="100"/>
      <c r="C420" s="90"/>
      <c r="I420" s="101"/>
      <c r="J420" s="101"/>
      <c r="BT420" s="30"/>
      <c r="BU420" s="30"/>
      <c r="BV420" s="30"/>
      <c r="BW420" s="30"/>
      <c r="BX420" s="30"/>
      <c r="BY420" s="30"/>
      <c r="BZ420" s="30"/>
      <c r="CA420" s="30"/>
      <c r="CB420" s="30"/>
      <c r="CC420" s="30"/>
      <c r="CD420" s="30"/>
      <c r="CE420" s="30"/>
      <c r="CF420" s="30"/>
      <c r="CG420" s="30"/>
      <c r="CH420" s="30"/>
      <c r="CI420" s="30"/>
      <c r="CJ420" s="30"/>
      <c r="CK420" s="30"/>
      <c r="CL420" s="30"/>
      <c r="CM420" s="30"/>
      <c r="CN420" s="30"/>
      <c r="CO420" s="30"/>
      <c r="CP420" s="30"/>
      <c r="CQ420" s="30"/>
      <c r="CR420" s="30"/>
      <c r="CS420" s="30"/>
      <c r="CT420" s="30"/>
      <c r="CU420" s="30"/>
      <c r="CV420" s="30"/>
      <c r="CW420" s="30"/>
      <c r="CX420" s="30"/>
      <c r="CY420" s="30"/>
      <c r="CZ420" s="30"/>
      <c r="DA420" s="30"/>
      <c r="DB420" s="30"/>
      <c r="DC420" s="30"/>
      <c r="DD420" s="30"/>
    </row>
    <row r="421" spans="2:108" s="94" customFormat="1" x14ac:dyDescent="0.25">
      <c r="B421" s="100"/>
      <c r="C421" s="90"/>
      <c r="I421" s="101"/>
      <c r="J421" s="101"/>
      <c r="BT421" s="30"/>
      <c r="BU421" s="30"/>
      <c r="BV421" s="30"/>
      <c r="BW421" s="30"/>
      <c r="BX421" s="30"/>
      <c r="BY421" s="30"/>
      <c r="BZ421" s="30"/>
      <c r="CA421" s="30"/>
      <c r="CB421" s="30"/>
      <c r="CC421" s="30"/>
      <c r="CD421" s="30"/>
      <c r="CE421" s="30"/>
      <c r="CF421" s="30"/>
      <c r="CG421" s="30"/>
      <c r="CH421" s="30"/>
      <c r="CI421" s="30"/>
      <c r="CJ421" s="30"/>
      <c r="CK421" s="30"/>
      <c r="CL421" s="30"/>
      <c r="CM421" s="30"/>
      <c r="CN421" s="30"/>
      <c r="CO421" s="30"/>
      <c r="CP421" s="30"/>
      <c r="CQ421" s="30"/>
      <c r="CR421" s="30"/>
      <c r="CS421" s="30"/>
      <c r="CT421" s="30"/>
      <c r="CU421" s="30"/>
      <c r="CV421" s="30"/>
      <c r="CW421" s="30"/>
      <c r="CX421" s="30"/>
      <c r="CY421" s="30"/>
      <c r="CZ421" s="30"/>
      <c r="DA421" s="30"/>
      <c r="DB421" s="30"/>
      <c r="DC421" s="30"/>
      <c r="DD421" s="30"/>
    </row>
    <row r="422" spans="2:108" s="94" customFormat="1" x14ac:dyDescent="0.25">
      <c r="B422" s="100"/>
      <c r="C422" s="90"/>
      <c r="I422" s="101"/>
      <c r="J422" s="101"/>
      <c r="BT422" s="30"/>
      <c r="BU422" s="30"/>
      <c r="BV422" s="30"/>
      <c r="BW422" s="30"/>
      <c r="BX422" s="30"/>
      <c r="BY422" s="30"/>
      <c r="BZ422" s="30"/>
      <c r="CA422" s="30"/>
      <c r="CB422" s="30"/>
      <c r="CC422" s="30"/>
      <c r="CD422" s="30"/>
      <c r="CE422" s="30"/>
      <c r="CF422" s="30"/>
      <c r="CG422" s="30"/>
      <c r="CH422" s="30"/>
      <c r="CI422" s="30"/>
      <c r="CJ422" s="30"/>
      <c r="CK422" s="30"/>
      <c r="CL422" s="30"/>
      <c r="CM422" s="30"/>
      <c r="CN422" s="30"/>
      <c r="CO422" s="30"/>
      <c r="CP422" s="30"/>
      <c r="CQ422" s="30"/>
      <c r="CR422" s="30"/>
      <c r="CS422" s="30"/>
      <c r="CT422" s="30"/>
      <c r="CU422" s="30"/>
      <c r="CV422" s="30"/>
      <c r="CW422" s="30"/>
      <c r="CX422" s="30"/>
      <c r="CY422" s="30"/>
      <c r="CZ422" s="30"/>
      <c r="DA422" s="30"/>
      <c r="DB422" s="30"/>
      <c r="DC422" s="30"/>
      <c r="DD422" s="30"/>
    </row>
    <row r="423" spans="2:108" s="94" customFormat="1" x14ac:dyDescent="0.25">
      <c r="B423" s="100"/>
      <c r="C423" s="90"/>
      <c r="I423" s="101"/>
      <c r="J423" s="101"/>
      <c r="BT423" s="30"/>
      <c r="BU423" s="30"/>
      <c r="BV423" s="30"/>
      <c r="BW423" s="30"/>
      <c r="BX423" s="30"/>
      <c r="BY423" s="30"/>
      <c r="BZ423" s="30"/>
      <c r="CA423" s="30"/>
      <c r="CB423" s="30"/>
      <c r="CC423" s="30"/>
      <c r="CD423" s="30"/>
      <c r="CE423" s="30"/>
      <c r="CF423" s="30"/>
      <c r="CG423" s="30"/>
      <c r="CH423" s="30"/>
      <c r="CI423" s="30"/>
      <c r="CJ423" s="30"/>
      <c r="CK423" s="30"/>
      <c r="CL423" s="30"/>
      <c r="CM423" s="30"/>
      <c r="CN423" s="30"/>
      <c r="CO423" s="30"/>
      <c r="CP423" s="30"/>
      <c r="CQ423" s="30"/>
      <c r="CR423" s="30"/>
      <c r="CS423" s="30"/>
      <c r="CT423" s="30"/>
      <c r="CU423" s="30"/>
      <c r="CV423" s="30"/>
      <c r="CW423" s="30"/>
      <c r="CX423" s="30"/>
      <c r="CY423" s="30"/>
      <c r="CZ423" s="30"/>
      <c r="DA423" s="30"/>
      <c r="DB423" s="30"/>
      <c r="DC423" s="30"/>
      <c r="DD423" s="30"/>
    </row>
    <row r="424" spans="2:108" s="94" customFormat="1" x14ac:dyDescent="0.25">
      <c r="B424" s="100"/>
      <c r="C424" s="90"/>
      <c r="I424" s="101"/>
      <c r="J424" s="101"/>
      <c r="BT424" s="30"/>
      <c r="BU424" s="30"/>
      <c r="BV424" s="30"/>
      <c r="BW424" s="30"/>
      <c r="BX424" s="30"/>
      <c r="BY424" s="30"/>
      <c r="BZ424" s="30"/>
      <c r="CA424" s="30"/>
      <c r="CB424" s="30"/>
      <c r="CC424" s="30"/>
      <c r="CD424" s="30"/>
      <c r="CE424" s="30"/>
      <c r="CF424" s="30"/>
      <c r="CG424" s="30"/>
      <c r="CH424" s="30"/>
      <c r="CI424" s="30"/>
      <c r="CJ424" s="30"/>
      <c r="CK424" s="30"/>
      <c r="CL424" s="30"/>
      <c r="CM424" s="30"/>
      <c r="CN424" s="30"/>
      <c r="CO424" s="30"/>
      <c r="CP424" s="30"/>
      <c r="CQ424" s="30"/>
      <c r="CR424" s="30"/>
      <c r="CS424" s="30"/>
      <c r="CT424" s="30"/>
      <c r="CU424" s="30"/>
      <c r="CV424" s="30"/>
      <c r="CW424" s="30"/>
      <c r="CX424" s="30"/>
      <c r="CY424" s="30"/>
      <c r="CZ424" s="30"/>
      <c r="DA424" s="30"/>
      <c r="DB424" s="30"/>
      <c r="DC424" s="30"/>
      <c r="DD424" s="30"/>
    </row>
    <row r="425" spans="2:108" s="94" customFormat="1" x14ac:dyDescent="0.25">
      <c r="B425" s="100"/>
      <c r="C425" s="90"/>
      <c r="I425" s="101"/>
      <c r="J425" s="101"/>
      <c r="BT425" s="30"/>
      <c r="BU425" s="30"/>
      <c r="BV425" s="30"/>
      <c r="BW425" s="30"/>
      <c r="BX425" s="30"/>
      <c r="BY425" s="30"/>
      <c r="BZ425" s="30"/>
      <c r="CA425" s="30"/>
      <c r="CB425" s="30"/>
      <c r="CC425" s="30"/>
      <c r="CD425" s="30"/>
      <c r="CE425" s="30"/>
      <c r="CF425" s="30"/>
      <c r="CG425" s="30"/>
      <c r="CH425" s="30"/>
      <c r="CI425" s="30"/>
      <c r="CJ425" s="30"/>
      <c r="CK425" s="30"/>
      <c r="CL425" s="30"/>
      <c r="CM425" s="30"/>
      <c r="CN425" s="30"/>
      <c r="CO425" s="30"/>
      <c r="CP425" s="30"/>
      <c r="CQ425" s="30"/>
      <c r="CR425" s="30"/>
      <c r="CS425" s="30"/>
      <c r="CT425" s="30"/>
      <c r="CU425" s="30"/>
      <c r="CV425" s="30"/>
      <c r="CW425" s="30"/>
      <c r="CX425" s="30"/>
      <c r="CY425" s="30"/>
      <c r="CZ425" s="30"/>
      <c r="DA425" s="30"/>
      <c r="DB425" s="30"/>
      <c r="DC425" s="30"/>
      <c r="DD425" s="30"/>
    </row>
    <row r="426" spans="2:108" s="94" customFormat="1" x14ac:dyDescent="0.25">
      <c r="B426" s="100"/>
      <c r="C426" s="90"/>
      <c r="I426" s="101"/>
      <c r="J426" s="101"/>
      <c r="BT426" s="30"/>
      <c r="BU426" s="30"/>
      <c r="BV426" s="30"/>
      <c r="BW426" s="30"/>
      <c r="BX426" s="30"/>
      <c r="BY426" s="30"/>
      <c r="BZ426" s="30"/>
      <c r="CA426" s="30"/>
      <c r="CB426" s="30"/>
      <c r="CC426" s="30"/>
      <c r="CD426" s="30"/>
      <c r="CE426" s="30"/>
      <c r="CF426" s="30"/>
      <c r="CG426" s="30"/>
      <c r="CH426" s="30"/>
      <c r="CI426" s="30"/>
      <c r="CJ426" s="30"/>
      <c r="CK426" s="30"/>
      <c r="CL426" s="30"/>
      <c r="CM426" s="30"/>
      <c r="CN426" s="30"/>
      <c r="CO426" s="30"/>
      <c r="CP426" s="30"/>
      <c r="CQ426" s="30"/>
      <c r="CR426" s="30"/>
      <c r="CS426" s="30"/>
      <c r="CT426" s="30"/>
      <c r="CU426" s="30"/>
      <c r="CV426" s="30"/>
      <c r="CW426" s="30"/>
      <c r="CX426" s="30"/>
      <c r="CY426" s="30"/>
      <c r="CZ426" s="30"/>
      <c r="DA426" s="30"/>
      <c r="DB426" s="30"/>
      <c r="DC426" s="30"/>
      <c r="DD426" s="30"/>
    </row>
    <row r="427" spans="2:108" s="94" customFormat="1" x14ac:dyDescent="0.25">
      <c r="B427" s="100"/>
      <c r="C427" s="90"/>
      <c r="I427" s="101"/>
      <c r="J427" s="101"/>
      <c r="BT427" s="30"/>
      <c r="BU427" s="30"/>
      <c r="BV427" s="30"/>
      <c r="BW427" s="30"/>
      <c r="BX427" s="30"/>
      <c r="BY427" s="30"/>
      <c r="BZ427" s="30"/>
      <c r="CA427" s="30"/>
      <c r="CB427" s="30"/>
      <c r="CC427" s="30"/>
      <c r="CD427" s="30"/>
      <c r="CE427" s="30"/>
      <c r="CF427" s="30"/>
      <c r="CG427" s="30"/>
      <c r="CH427" s="30"/>
      <c r="CI427" s="30"/>
      <c r="CJ427" s="30"/>
      <c r="CK427" s="30"/>
      <c r="CL427" s="30"/>
      <c r="CM427" s="30"/>
      <c r="CN427" s="30"/>
      <c r="CO427" s="30"/>
      <c r="CP427" s="30"/>
      <c r="CQ427" s="30"/>
      <c r="CR427" s="30"/>
      <c r="CS427" s="30"/>
      <c r="CT427" s="30"/>
      <c r="CU427" s="30"/>
      <c r="CV427" s="30"/>
      <c r="CW427" s="30"/>
      <c r="CX427" s="30"/>
      <c r="CY427" s="30"/>
      <c r="CZ427" s="30"/>
      <c r="DA427" s="30"/>
      <c r="DB427" s="30"/>
      <c r="DC427" s="30"/>
      <c r="DD427" s="30"/>
    </row>
    <row r="428" spans="2:108" s="94" customFormat="1" x14ac:dyDescent="0.25">
      <c r="B428" s="100"/>
      <c r="C428" s="90"/>
      <c r="I428" s="101"/>
      <c r="J428" s="101"/>
      <c r="BT428" s="30"/>
      <c r="BU428" s="30"/>
      <c r="BV428" s="30"/>
      <c r="BW428" s="30"/>
      <c r="BX428" s="30"/>
      <c r="BY428" s="30"/>
      <c r="BZ428" s="30"/>
      <c r="CA428" s="30"/>
      <c r="CB428" s="30"/>
      <c r="CC428" s="30"/>
      <c r="CD428" s="30"/>
      <c r="CE428" s="30"/>
      <c r="CF428" s="30"/>
      <c r="CG428" s="30"/>
      <c r="CH428" s="30"/>
      <c r="CI428" s="30"/>
      <c r="CJ428" s="30"/>
      <c r="CK428" s="30"/>
      <c r="CL428" s="30"/>
      <c r="CM428" s="30"/>
      <c r="CN428" s="30"/>
      <c r="CO428" s="30"/>
      <c r="CP428" s="30"/>
      <c r="CQ428" s="30"/>
      <c r="CR428" s="30"/>
      <c r="CS428" s="30"/>
      <c r="CT428" s="30"/>
      <c r="CU428" s="30"/>
      <c r="CV428" s="30"/>
      <c r="CW428" s="30"/>
      <c r="CX428" s="30"/>
      <c r="CY428" s="30"/>
      <c r="CZ428" s="30"/>
      <c r="DA428" s="30"/>
      <c r="DB428" s="30"/>
      <c r="DC428" s="30"/>
      <c r="DD428" s="30"/>
    </row>
    <row r="429" spans="2:108" s="94" customFormat="1" x14ac:dyDescent="0.25">
      <c r="B429" s="100"/>
      <c r="C429" s="90"/>
      <c r="I429" s="101"/>
      <c r="J429" s="101"/>
      <c r="BT429" s="30"/>
      <c r="BU429" s="30"/>
      <c r="BV429" s="30"/>
      <c r="BW429" s="30"/>
      <c r="BX429" s="30"/>
      <c r="BY429" s="30"/>
      <c r="BZ429" s="30"/>
      <c r="CA429" s="30"/>
      <c r="CB429" s="30"/>
      <c r="CC429" s="30"/>
      <c r="CD429" s="30"/>
      <c r="CE429" s="30"/>
      <c r="CF429" s="30"/>
      <c r="CG429" s="30"/>
      <c r="CH429" s="30"/>
      <c r="CI429" s="30"/>
      <c r="CJ429" s="30"/>
      <c r="CK429" s="30"/>
      <c r="CL429" s="30"/>
      <c r="CM429" s="30"/>
      <c r="CN429" s="30"/>
      <c r="CO429" s="30"/>
      <c r="CP429" s="30"/>
      <c r="CQ429" s="30"/>
      <c r="CR429" s="30"/>
      <c r="CS429" s="30"/>
      <c r="CT429" s="30"/>
      <c r="CU429" s="30"/>
      <c r="CV429" s="30"/>
      <c r="CW429" s="30"/>
      <c r="CX429" s="30"/>
      <c r="CY429" s="30"/>
      <c r="CZ429" s="30"/>
      <c r="DA429" s="30"/>
      <c r="DB429" s="30"/>
      <c r="DC429" s="30"/>
      <c r="DD429" s="30"/>
    </row>
    <row r="430" spans="2:108" s="94" customFormat="1" x14ac:dyDescent="0.25">
      <c r="B430" s="100"/>
      <c r="C430" s="90"/>
      <c r="I430" s="101"/>
      <c r="J430" s="101"/>
      <c r="BT430" s="30"/>
      <c r="BU430" s="30"/>
      <c r="BV430" s="30"/>
      <c r="BW430" s="30"/>
      <c r="BX430" s="30"/>
      <c r="BY430" s="30"/>
      <c r="BZ430" s="30"/>
      <c r="CA430" s="30"/>
      <c r="CB430" s="30"/>
      <c r="CC430" s="30"/>
      <c r="CD430" s="30"/>
      <c r="CE430" s="30"/>
      <c r="CF430" s="30"/>
      <c r="CG430" s="30"/>
      <c r="CH430" s="30"/>
      <c r="CI430" s="30"/>
      <c r="CJ430" s="30"/>
      <c r="CK430" s="30"/>
      <c r="CL430" s="30"/>
      <c r="CM430" s="30"/>
      <c r="CN430" s="30"/>
      <c r="CO430" s="30"/>
      <c r="CP430" s="30"/>
      <c r="CQ430" s="30"/>
      <c r="CR430" s="30"/>
      <c r="CS430" s="30"/>
      <c r="CT430" s="30"/>
      <c r="CU430" s="30"/>
      <c r="CV430" s="30"/>
      <c r="CW430" s="30"/>
      <c r="CX430" s="30"/>
      <c r="CY430" s="30"/>
      <c r="CZ430" s="30"/>
      <c r="DA430" s="30"/>
      <c r="DB430" s="30"/>
      <c r="DC430" s="30"/>
      <c r="DD430" s="30"/>
    </row>
    <row r="431" spans="2:108" s="94" customFormat="1" x14ac:dyDescent="0.25">
      <c r="B431" s="100"/>
      <c r="C431" s="90"/>
      <c r="I431" s="101"/>
      <c r="J431" s="101"/>
      <c r="BT431" s="30"/>
      <c r="BU431" s="30"/>
      <c r="BV431" s="30"/>
      <c r="BW431" s="30"/>
      <c r="BX431" s="30"/>
      <c r="BY431" s="30"/>
      <c r="BZ431" s="30"/>
      <c r="CA431" s="30"/>
      <c r="CB431" s="30"/>
      <c r="CC431" s="30"/>
      <c r="CD431" s="30"/>
      <c r="CE431" s="30"/>
      <c r="CF431" s="30"/>
      <c r="CG431" s="30"/>
      <c r="CH431" s="30"/>
      <c r="CI431" s="30"/>
      <c r="CJ431" s="30"/>
      <c r="CK431" s="30"/>
      <c r="CL431" s="30"/>
      <c r="CM431" s="30"/>
      <c r="CN431" s="30"/>
      <c r="CO431" s="30"/>
      <c r="CP431" s="30"/>
      <c r="CQ431" s="30"/>
      <c r="CR431" s="30"/>
      <c r="CS431" s="30"/>
      <c r="CT431" s="30"/>
      <c r="CU431" s="30"/>
      <c r="CV431" s="30"/>
      <c r="CW431" s="30"/>
      <c r="CX431" s="30"/>
      <c r="CY431" s="30"/>
      <c r="CZ431" s="30"/>
      <c r="DA431" s="30"/>
      <c r="DB431" s="30"/>
      <c r="DC431" s="30"/>
      <c r="DD431" s="30"/>
    </row>
    <row r="432" spans="2:108" s="94" customFormat="1" x14ac:dyDescent="0.25">
      <c r="B432" s="100"/>
      <c r="C432" s="90"/>
      <c r="I432" s="101"/>
      <c r="J432" s="101"/>
      <c r="BT432" s="30"/>
      <c r="BU432" s="30"/>
      <c r="BV432" s="30"/>
      <c r="BW432" s="30"/>
      <c r="BX432" s="30"/>
      <c r="BY432" s="30"/>
      <c r="BZ432" s="30"/>
      <c r="CA432" s="30"/>
      <c r="CB432" s="30"/>
      <c r="CC432" s="30"/>
      <c r="CD432" s="30"/>
      <c r="CE432" s="30"/>
      <c r="CF432" s="30"/>
      <c r="CG432" s="30"/>
      <c r="CH432" s="30"/>
      <c r="CI432" s="30"/>
      <c r="CJ432" s="30"/>
      <c r="CK432" s="30"/>
      <c r="CL432" s="30"/>
      <c r="CM432" s="30"/>
      <c r="CN432" s="30"/>
      <c r="CO432" s="30"/>
      <c r="CP432" s="30"/>
      <c r="CQ432" s="30"/>
      <c r="CR432" s="30"/>
      <c r="CS432" s="30"/>
      <c r="CT432" s="30"/>
      <c r="CU432" s="30"/>
      <c r="CV432" s="30"/>
      <c r="CW432" s="30"/>
      <c r="CX432" s="30"/>
      <c r="CY432" s="30"/>
      <c r="CZ432" s="30"/>
      <c r="DA432" s="30"/>
      <c r="DB432" s="30"/>
      <c r="DC432" s="30"/>
      <c r="DD432" s="30"/>
    </row>
    <row r="433" spans="2:108" s="94" customFormat="1" x14ac:dyDescent="0.25">
      <c r="B433" s="100"/>
      <c r="C433" s="90"/>
      <c r="I433" s="101"/>
      <c r="J433" s="101"/>
      <c r="BT433" s="30"/>
      <c r="BU433" s="30"/>
      <c r="BV433" s="30"/>
      <c r="BW433" s="30"/>
      <c r="BX433" s="30"/>
      <c r="BY433" s="30"/>
      <c r="BZ433" s="30"/>
      <c r="CA433" s="30"/>
      <c r="CB433" s="30"/>
      <c r="CC433" s="30"/>
      <c r="CD433" s="30"/>
      <c r="CE433" s="30"/>
      <c r="CF433" s="30"/>
      <c r="CG433" s="30"/>
      <c r="CH433" s="30"/>
      <c r="CI433" s="30"/>
      <c r="CJ433" s="30"/>
      <c r="CK433" s="30"/>
      <c r="CL433" s="30"/>
      <c r="CM433" s="30"/>
      <c r="CN433" s="30"/>
      <c r="CO433" s="30"/>
      <c r="CP433" s="30"/>
      <c r="CQ433" s="30"/>
      <c r="CR433" s="30"/>
      <c r="CS433" s="30"/>
      <c r="CT433" s="30"/>
      <c r="CU433" s="30"/>
      <c r="CV433" s="30"/>
      <c r="CW433" s="30"/>
      <c r="CX433" s="30"/>
      <c r="CY433" s="30"/>
      <c r="CZ433" s="30"/>
      <c r="DA433" s="30"/>
      <c r="DB433" s="30"/>
      <c r="DC433" s="30"/>
      <c r="DD433" s="30"/>
    </row>
    <row r="434" spans="2:108" s="94" customFormat="1" x14ac:dyDescent="0.25">
      <c r="B434" s="100"/>
      <c r="C434" s="90"/>
      <c r="I434" s="101"/>
      <c r="J434" s="101"/>
      <c r="BT434" s="30"/>
      <c r="BU434" s="30"/>
      <c r="BV434" s="30"/>
      <c r="BW434" s="30"/>
      <c r="BX434" s="30"/>
      <c r="BY434" s="30"/>
      <c r="BZ434" s="30"/>
      <c r="CA434" s="30"/>
      <c r="CB434" s="30"/>
      <c r="CC434" s="30"/>
      <c r="CD434" s="30"/>
      <c r="CE434" s="30"/>
      <c r="CF434" s="30"/>
      <c r="CG434" s="30"/>
      <c r="CH434" s="30"/>
      <c r="CI434" s="30"/>
      <c r="CJ434" s="30"/>
      <c r="CK434" s="30"/>
      <c r="CL434" s="30"/>
      <c r="CM434" s="30"/>
      <c r="CN434" s="30"/>
      <c r="CO434" s="30"/>
      <c r="CP434" s="30"/>
      <c r="CQ434" s="30"/>
      <c r="CR434" s="30"/>
      <c r="CS434" s="30"/>
      <c r="CT434" s="30"/>
      <c r="CU434" s="30"/>
      <c r="CV434" s="30"/>
      <c r="CW434" s="30"/>
      <c r="CX434" s="30"/>
      <c r="CY434" s="30"/>
      <c r="CZ434" s="30"/>
      <c r="DA434" s="30"/>
      <c r="DB434" s="30"/>
      <c r="DC434" s="30"/>
      <c r="DD434" s="30"/>
    </row>
    <row r="435" spans="2:108" s="94" customFormat="1" x14ac:dyDescent="0.25">
      <c r="B435" s="100"/>
      <c r="C435" s="90"/>
      <c r="I435" s="101"/>
      <c r="J435" s="101"/>
      <c r="BT435" s="30"/>
      <c r="BU435" s="30"/>
      <c r="BV435" s="30"/>
      <c r="BW435" s="30"/>
      <c r="BX435" s="30"/>
      <c r="BY435" s="30"/>
      <c r="BZ435" s="30"/>
      <c r="CA435" s="30"/>
      <c r="CB435" s="30"/>
      <c r="CC435" s="30"/>
      <c r="CD435" s="30"/>
      <c r="CE435" s="30"/>
      <c r="CF435" s="30"/>
      <c r="CG435" s="30"/>
      <c r="CH435" s="30"/>
      <c r="CI435" s="30"/>
      <c r="CJ435" s="30"/>
      <c r="CK435" s="30"/>
      <c r="CL435" s="30"/>
      <c r="CM435" s="30"/>
      <c r="CN435" s="30"/>
      <c r="CO435" s="30"/>
      <c r="CP435" s="30"/>
      <c r="CQ435" s="30"/>
      <c r="CR435" s="30"/>
      <c r="CS435" s="30"/>
      <c r="CT435" s="30"/>
      <c r="CU435" s="30"/>
      <c r="CV435" s="30"/>
      <c r="CW435" s="30"/>
      <c r="CX435" s="30"/>
      <c r="CY435" s="30"/>
      <c r="CZ435" s="30"/>
      <c r="DA435" s="30"/>
      <c r="DB435" s="30"/>
      <c r="DC435" s="30"/>
      <c r="DD435" s="30"/>
    </row>
    <row r="436" spans="2:108" s="94" customFormat="1" x14ac:dyDescent="0.25">
      <c r="B436" s="100"/>
      <c r="C436" s="90"/>
      <c r="I436" s="101"/>
      <c r="J436" s="101"/>
      <c r="BT436" s="30"/>
      <c r="BU436" s="30"/>
      <c r="BV436" s="30"/>
      <c r="BW436" s="30"/>
      <c r="BX436" s="30"/>
      <c r="BY436" s="30"/>
      <c r="BZ436" s="30"/>
      <c r="CA436" s="30"/>
      <c r="CB436" s="30"/>
      <c r="CC436" s="30"/>
      <c r="CD436" s="30"/>
      <c r="CE436" s="30"/>
      <c r="CF436" s="30"/>
      <c r="CG436" s="30"/>
      <c r="CH436" s="30"/>
      <c r="CI436" s="30"/>
      <c r="CJ436" s="30"/>
      <c r="CK436" s="30"/>
      <c r="CL436" s="30"/>
      <c r="CM436" s="30"/>
      <c r="CN436" s="30"/>
      <c r="CO436" s="30"/>
      <c r="CP436" s="30"/>
      <c r="CQ436" s="30"/>
      <c r="CR436" s="30"/>
      <c r="CS436" s="30"/>
      <c r="CT436" s="30"/>
      <c r="CU436" s="30"/>
      <c r="CV436" s="30"/>
      <c r="CW436" s="30"/>
      <c r="CX436" s="30"/>
      <c r="CY436" s="30"/>
      <c r="CZ436" s="30"/>
      <c r="DA436" s="30"/>
      <c r="DB436" s="30"/>
      <c r="DC436" s="30"/>
      <c r="DD436" s="30"/>
    </row>
    <row r="437" spans="2:108" s="94" customFormat="1" x14ac:dyDescent="0.25">
      <c r="B437" s="100"/>
      <c r="C437" s="90"/>
      <c r="I437" s="101"/>
      <c r="J437" s="101"/>
      <c r="BT437" s="30"/>
      <c r="BU437" s="30"/>
      <c r="BV437" s="30"/>
      <c r="BW437" s="30"/>
      <c r="BX437" s="30"/>
      <c r="BY437" s="30"/>
      <c r="BZ437" s="30"/>
      <c r="CA437" s="30"/>
      <c r="CB437" s="30"/>
      <c r="CC437" s="30"/>
      <c r="CD437" s="30"/>
      <c r="CE437" s="30"/>
      <c r="CF437" s="30"/>
      <c r="CG437" s="30"/>
      <c r="CH437" s="30"/>
      <c r="CI437" s="30"/>
      <c r="CJ437" s="30"/>
      <c r="CK437" s="30"/>
      <c r="CL437" s="30"/>
      <c r="CM437" s="30"/>
      <c r="CN437" s="30"/>
      <c r="CO437" s="30"/>
      <c r="CP437" s="30"/>
      <c r="CQ437" s="30"/>
      <c r="CR437" s="30"/>
      <c r="CS437" s="30"/>
      <c r="CT437" s="30"/>
      <c r="CU437" s="30"/>
      <c r="CV437" s="30"/>
      <c r="CW437" s="30"/>
      <c r="CX437" s="30"/>
      <c r="CY437" s="30"/>
      <c r="CZ437" s="30"/>
      <c r="DA437" s="30"/>
      <c r="DB437" s="30"/>
      <c r="DC437" s="30"/>
      <c r="DD437" s="30"/>
    </row>
    <row r="438" spans="2:108" s="94" customFormat="1" x14ac:dyDescent="0.25">
      <c r="B438" s="100"/>
      <c r="C438" s="90"/>
      <c r="I438" s="101"/>
      <c r="J438" s="101"/>
      <c r="BT438" s="30"/>
      <c r="BU438" s="30"/>
      <c r="BV438" s="30"/>
      <c r="BW438" s="30"/>
      <c r="BX438" s="30"/>
      <c r="BY438" s="30"/>
      <c r="BZ438" s="30"/>
      <c r="CA438" s="30"/>
      <c r="CB438" s="30"/>
      <c r="CC438" s="30"/>
      <c r="CD438" s="30"/>
      <c r="CE438" s="30"/>
      <c r="CF438" s="30"/>
      <c r="CG438" s="30"/>
      <c r="CH438" s="30"/>
      <c r="CI438" s="30"/>
      <c r="CJ438" s="30"/>
      <c r="CK438" s="30"/>
      <c r="CL438" s="30"/>
      <c r="CM438" s="30"/>
      <c r="CN438" s="30"/>
      <c r="CO438" s="30"/>
      <c r="CP438" s="30"/>
      <c r="CQ438" s="30"/>
      <c r="CR438" s="30"/>
      <c r="CS438" s="30"/>
      <c r="CT438" s="30"/>
      <c r="CU438" s="30"/>
      <c r="CV438" s="30"/>
      <c r="CW438" s="30"/>
      <c r="CX438" s="30"/>
      <c r="CY438" s="30"/>
      <c r="CZ438" s="30"/>
      <c r="DA438" s="30"/>
      <c r="DB438" s="30"/>
      <c r="DC438" s="30"/>
      <c r="DD438" s="30"/>
    </row>
    <row r="439" spans="2:108" s="94" customFormat="1" x14ac:dyDescent="0.25">
      <c r="B439" s="100"/>
      <c r="C439" s="90"/>
      <c r="I439" s="101"/>
      <c r="J439" s="101"/>
      <c r="BT439" s="30"/>
      <c r="BU439" s="30"/>
      <c r="BV439" s="30"/>
      <c r="BW439" s="30"/>
      <c r="BX439" s="30"/>
      <c r="BY439" s="30"/>
      <c r="BZ439" s="30"/>
      <c r="CA439" s="30"/>
      <c r="CB439" s="30"/>
      <c r="CC439" s="30"/>
      <c r="CD439" s="30"/>
      <c r="CE439" s="30"/>
      <c r="CF439" s="30"/>
      <c r="CG439" s="30"/>
      <c r="CH439" s="30"/>
      <c r="CI439" s="30"/>
      <c r="CJ439" s="30"/>
      <c r="CK439" s="30"/>
      <c r="CL439" s="30"/>
      <c r="CM439" s="30"/>
      <c r="CN439" s="30"/>
      <c r="CO439" s="30"/>
      <c r="CP439" s="30"/>
      <c r="CQ439" s="30"/>
      <c r="CR439" s="30"/>
      <c r="CS439" s="30"/>
      <c r="CT439" s="30"/>
      <c r="CU439" s="30"/>
      <c r="CV439" s="30"/>
      <c r="CW439" s="30"/>
      <c r="CX439" s="30"/>
      <c r="CY439" s="30"/>
      <c r="CZ439" s="30"/>
      <c r="DA439" s="30"/>
      <c r="DB439" s="30"/>
      <c r="DC439" s="30"/>
      <c r="DD439" s="30"/>
    </row>
    <row r="440" spans="2:108" s="94" customFormat="1" x14ac:dyDescent="0.25">
      <c r="B440" s="100"/>
      <c r="C440" s="90"/>
      <c r="I440" s="101"/>
      <c r="J440" s="101"/>
      <c r="BT440" s="30"/>
      <c r="BU440" s="30"/>
      <c r="BV440" s="30"/>
      <c r="BW440" s="30"/>
      <c r="BX440" s="30"/>
      <c r="BY440" s="30"/>
      <c r="BZ440" s="30"/>
      <c r="CA440" s="30"/>
      <c r="CB440" s="30"/>
      <c r="CC440" s="30"/>
      <c r="CD440" s="30"/>
      <c r="CE440" s="30"/>
      <c r="CF440" s="30"/>
      <c r="CG440" s="30"/>
      <c r="CH440" s="30"/>
      <c r="CI440" s="30"/>
      <c r="CJ440" s="30"/>
      <c r="CK440" s="30"/>
      <c r="CL440" s="30"/>
      <c r="CM440" s="30"/>
      <c r="CN440" s="30"/>
      <c r="CO440" s="30"/>
      <c r="CP440" s="30"/>
      <c r="CQ440" s="30"/>
      <c r="CR440" s="30"/>
      <c r="CS440" s="30"/>
      <c r="CT440" s="30"/>
      <c r="CU440" s="30"/>
      <c r="CV440" s="30"/>
      <c r="CW440" s="30"/>
      <c r="CX440" s="30"/>
      <c r="CY440" s="30"/>
      <c r="CZ440" s="30"/>
      <c r="DA440" s="30"/>
      <c r="DB440" s="30"/>
      <c r="DC440" s="30"/>
      <c r="DD440" s="30"/>
    </row>
    <row r="441" spans="2:108" s="94" customFormat="1" x14ac:dyDescent="0.25">
      <c r="B441" s="100"/>
      <c r="C441" s="90"/>
      <c r="I441" s="101"/>
      <c r="J441" s="101"/>
      <c r="BT441" s="30"/>
      <c r="BU441" s="30"/>
      <c r="BV441" s="30"/>
      <c r="BW441" s="30"/>
      <c r="BX441" s="30"/>
      <c r="BY441" s="30"/>
      <c r="BZ441" s="30"/>
      <c r="CA441" s="30"/>
      <c r="CB441" s="30"/>
      <c r="CC441" s="30"/>
      <c r="CD441" s="30"/>
      <c r="CE441" s="30"/>
      <c r="CF441" s="30"/>
      <c r="CG441" s="30"/>
      <c r="CH441" s="30"/>
      <c r="CI441" s="30"/>
      <c r="CJ441" s="30"/>
      <c r="CK441" s="30"/>
      <c r="CL441" s="30"/>
      <c r="CM441" s="30"/>
      <c r="CN441" s="30"/>
      <c r="CO441" s="30"/>
      <c r="CP441" s="30"/>
      <c r="CQ441" s="30"/>
      <c r="CR441" s="30"/>
      <c r="CS441" s="30"/>
      <c r="CT441" s="30"/>
      <c r="CU441" s="30"/>
      <c r="CV441" s="30"/>
      <c r="CW441" s="30"/>
      <c r="CX441" s="30"/>
      <c r="CY441" s="30"/>
      <c r="CZ441" s="30"/>
      <c r="DA441" s="30"/>
      <c r="DB441" s="30"/>
      <c r="DC441" s="30"/>
      <c r="DD441" s="30"/>
    </row>
    <row r="442" spans="2:108" s="94" customFormat="1" x14ac:dyDescent="0.25">
      <c r="B442" s="100"/>
      <c r="C442" s="90"/>
      <c r="I442" s="101"/>
      <c r="J442" s="101"/>
      <c r="BT442" s="30"/>
      <c r="BU442" s="30"/>
      <c r="BV442" s="30"/>
      <c r="BW442" s="30"/>
      <c r="BX442" s="30"/>
      <c r="BY442" s="30"/>
      <c r="BZ442" s="30"/>
      <c r="CA442" s="30"/>
      <c r="CB442" s="30"/>
      <c r="CC442" s="30"/>
      <c r="CD442" s="30"/>
      <c r="CE442" s="30"/>
      <c r="CF442" s="30"/>
      <c r="CG442" s="30"/>
      <c r="CH442" s="30"/>
      <c r="CI442" s="30"/>
      <c r="CJ442" s="30"/>
      <c r="CK442" s="30"/>
      <c r="CL442" s="30"/>
      <c r="CM442" s="30"/>
      <c r="CN442" s="30"/>
      <c r="CO442" s="30"/>
      <c r="CP442" s="30"/>
      <c r="CQ442" s="30"/>
      <c r="CR442" s="30"/>
      <c r="CS442" s="30"/>
      <c r="CT442" s="30"/>
      <c r="CU442" s="30"/>
      <c r="CV442" s="30"/>
      <c r="CW442" s="30"/>
      <c r="CX442" s="30"/>
      <c r="CY442" s="30"/>
      <c r="CZ442" s="30"/>
      <c r="DA442" s="30"/>
      <c r="DB442" s="30"/>
      <c r="DC442" s="30"/>
      <c r="DD442" s="30"/>
    </row>
    <row r="443" spans="2:108" s="94" customFormat="1" x14ac:dyDescent="0.25">
      <c r="B443" s="100"/>
      <c r="C443" s="90"/>
      <c r="I443" s="101"/>
      <c r="J443" s="101"/>
      <c r="BT443" s="30"/>
      <c r="BU443" s="30"/>
      <c r="BV443" s="30"/>
      <c r="BW443" s="30"/>
      <c r="BX443" s="30"/>
      <c r="BY443" s="30"/>
      <c r="BZ443" s="30"/>
      <c r="CA443" s="30"/>
      <c r="CB443" s="30"/>
      <c r="CC443" s="30"/>
      <c r="CD443" s="30"/>
      <c r="CE443" s="30"/>
      <c r="CF443" s="30"/>
      <c r="CG443" s="30"/>
      <c r="CH443" s="30"/>
      <c r="CI443" s="30"/>
      <c r="CJ443" s="30"/>
      <c r="CK443" s="30"/>
      <c r="CL443" s="30"/>
      <c r="CM443" s="30"/>
      <c r="CN443" s="30"/>
      <c r="CO443" s="30"/>
      <c r="CP443" s="30"/>
      <c r="CQ443" s="30"/>
      <c r="CR443" s="30"/>
      <c r="CS443" s="30"/>
      <c r="CT443" s="30"/>
      <c r="CU443" s="30"/>
      <c r="CV443" s="30"/>
      <c r="CW443" s="30"/>
      <c r="CX443" s="30"/>
      <c r="CY443" s="30"/>
      <c r="CZ443" s="30"/>
      <c r="DA443" s="30"/>
      <c r="DB443" s="30"/>
      <c r="DC443" s="30"/>
      <c r="DD443" s="30"/>
    </row>
    <row r="444" spans="2:108" s="94" customFormat="1" x14ac:dyDescent="0.25">
      <c r="B444" s="100"/>
      <c r="C444" s="90"/>
      <c r="I444" s="101"/>
      <c r="J444" s="101"/>
      <c r="BT444" s="30"/>
      <c r="BU444" s="30"/>
      <c r="BV444" s="30"/>
      <c r="BW444" s="30"/>
      <c r="BX444" s="30"/>
      <c r="BY444" s="30"/>
      <c r="BZ444" s="30"/>
      <c r="CA444" s="30"/>
      <c r="CB444" s="30"/>
      <c r="CC444" s="30"/>
      <c r="CD444" s="30"/>
      <c r="CE444" s="30"/>
      <c r="CF444" s="30"/>
      <c r="CG444" s="30"/>
      <c r="CH444" s="30"/>
      <c r="CI444" s="30"/>
      <c r="CJ444" s="30"/>
      <c r="CK444" s="30"/>
      <c r="CL444" s="30"/>
      <c r="CM444" s="30"/>
      <c r="CN444" s="30"/>
      <c r="CO444" s="30"/>
      <c r="CP444" s="30"/>
      <c r="CQ444" s="30"/>
      <c r="CR444" s="30"/>
      <c r="CS444" s="30"/>
      <c r="CT444" s="30"/>
      <c r="CU444" s="30"/>
      <c r="CV444" s="30"/>
      <c r="CW444" s="30"/>
      <c r="CX444" s="30"/>
      <c r="CY444" s="30"/>
      <c r="CZ444" s="30"/>
      <c r="DA444" s="30"/>
      <c r="DB444" s="30"/>
      <c r="DC444" s="30"/>
      <c r="DD444" s="30"/>
    </row>
    <row r="445" spans="2:108" s="94" customFormat="1" x14ac:dyDescent="0.25">
      <c r="B445" s="100"/>
      <c r="C445" s="90"/>
      <c r="I445" s="101"/>
      <c r="J445" s="101"/>
      <c r="BT445" s="30"/>
      <c r="BU445" s="30"/>
      <c r="BV445" s="30"/>
      <c r="BW445" s="30"/>
      <c r="BX445" s="30"/>
      <c r="BY445" s="30"/>
      <c r="BZ445" s="30"/>
      <c r="CA445" s="30"/>
      <c r="CB445" s="30"/>
      <c r="CC445" s="30"/>
      <c r="CD445" s="30"/>
      <c r="CE445" s="30"/>
      <c r="CF445" s="30"/>
      <c r="CG445" s="30"/>
      <c r="CH445" s="30"/>
      <c r="CI445" s="30"/>
      <c r="CJ445" s="30"/>
      <c r="CK445" s="30"/>
      <c r="CL445" s="30"/>
      <c r="CM445" s="30"/>
      <c r="CN445" s="30"/>
      <c r="CO445" s="30"/>
      <c r="CP445" s="30"/>
      <c r="CQ445" s="30"/>
      <c r="CR445" s="30"/>
      <c r="CS445" s="30"/>
      <c r="CT445" s="30"/>
      <c r="CU445" s="30"/>
      <c r="CV445" s="30"/>
      <c r="CW445" s="30"/>
      <c r="CX445" s="30"/>
      <c r="CY445" s="30"/>
      <c r="CZ445" s="30"/>
      <c r="DA445" s="30"/>
      <c r="DB445" s="30"/>
      <c r="DC445" s="30"/>
      <c r="DD445" s="30"/>
    </row>
    <row r="446" spans="2:108" s="94" customFormat="1" x14ac:dyDescent="0.25">
      <c r="B446" s="100"/>
      <c r="C446" s="90"/>
      <c r="I446" s="101"/>
      <c r="J446" s="101"/>
      <c r="BT446" s="30"/>
      <c r="BU446" s="30"/>
      <c r="BV446" s="30"/>
      <c r="BW446" s="30"/>
      <c r="BX446" s="30"/>
      <c r="BY446" s="30"/>
      <c r="BZ446" s="30"/>
      <c r="CA446" s="30"/>
      <c r="CB446" s="30"/>
      <c r="CC446" s="30"/>
      <c r="CD446" s="30"/>
      <c r="CE446" s="30"/>
      <c r="CF446" s="30"/>
      <c r="CG446" s="30"/>
      <c r="CH446" s="30"/>
      <c r="CI446" s="30"/>
      <c r="CJ446" s="30"/>
      <c r="CK446" s="30"/>
      <c r="CL446" s="30"/>
      <c r="CM446" s="30"/>
      <c r="CN446" s="30"/>
      <c r="CO446" s="30"/>
      <c r="CP446" s="30"/>
      <c r="CQ446" s="30"/>
      <c r="CR446" s="30"/>
      <c r="CS446" s="30"/>
      <c r="CT446" s="30"/>
      <c r="CU446" s="30"/>
      <c r="CV446" s="30"/>
      <c r="CW446" s="30"/>
      <c r="CX446" s="30"/>
      <c r="CY446" s="30"/>
      <c r="CZ446" s="30"/>
      <c r="DA446" s="30"/>
      <c r="DB446" s="30"/>
      <c r="DC446" s="30"/>
      <c r="DD446" s="30"/>
    </row>
    <row r="447" spans="2:108" s="94" customFormat="1" x14ac:dyDescent="0.25">
      <c r="B447" s="100"/>
      <c r="C447" s="90"/>
      <c r="I447" s="101"/>
      <c r="J447" s="101"/>
      <c r="BT447" s="30"/>
      <c r="BU447" s="30"/>
      <c r="BV447" s="30"/>
      <c r="BW447" s="30"/>
      <c r="BX447" s="30"/>
      <c r="BY447" s="30"/>
      <c r="BZ447" s="30"/>
      <c r="CA447" s="30"/>
      <c r="CB447" s="30"/>
      <c r="CC447" s="30"/>
      <c r="CD447" s="30"/>
      <c r="CE447" s="30"/>
      <c r="CF447" s="30"/>
      <c r="CG447" s="30"/>
      <c r="CH447" s="30"/>
      <c r="CI447" s="30"/>
      <c r="CJ447" s="30"/>
      <c r="CK447" s="30"/>
      <c r="CL447" s="30"/>
      <c r="CM447" s="30"/>
      <c r="CN447" s="30"/>
      <c r="CO447" s="30"/>
      <c r="CP447" s="30"/>
      <c r="CQ447" s="30"/>
      <c r="CR447" s="30"/>
      <c r="CS447" s="30"/>
      <c r="CT447" s="30"/>
      <c r="CU447" s="30"/>
      <c r="CV447" s="30"/>
      <c r="CW447" s="30"/>
      <c r="CX447" s="30"/>
      <c r="CY447" s="30"/>
      <c r="CZ447" s="30"/>
      <c r="DA447" s="30"/>
      <c r="DB447" s="30"/>
      <c r="DC447" s="30"/>
      <c r="DD447" s="30"/>
    </row>
    <row r="448" spans="2:108" s="94" customFormat="1" x14ac:dyDescent="0.25">
      <c r="B448" s="100"/>
      <c r="C448" s="90"/>
      <c r="I448" s="101"/>
      <c r="J448" s="101"/>
      <c r="BT448" s="30"/>
      <c r="BU448" s="30"/>
      <c r="BV448" s="30"/>
      <c r="BW448" s="30"/>
      <c r="BX448" s="30"/>
      <c r="BY448" s="30"/>
      <c r="BZ448" s="30"/>
      <c r="CA448" s="30"/>
      <c r="CB448" s="30"/>
      <c r="CC448" s="30"/>
      <c r="CD448" s="30"/>
      <c r="CE448" s="30"/>
      <c r="CF448" s="30"/>
      <c r="CG448" s="30"/>
      <c r="CH448" s="30"/>
      <c r="CI448" s="30"/>
      <c r="CJ448" s="30"/>
      <c r="CK448" s="30"/>
      <c r="CL448" s="30"/>
      <c r="CM448" s="30"/>
      <c r="CN448" s="30"/>
      <c r="CO448" s="30"/>
      <c r="CP448" s="30"/>
      <c r="CQ448" s="30"/>
      <c r="CR448" s="30"/>
      <c r="CS448" s="30"/>
      <c r="CT448" s="30"/>
      <c r="CU448" s="30"/>
      <c r="CV448" s="30"/>
      <c r="CW448" s="30"/>
      <c r="CX448" s="30"/>
      <c r="CY448" s="30"/>
      <c r="CZ448" s="30"/>
      <c r="DA448" s="30"/>
      <c r="DB448" s="30"/>
      <c r="DC448" s="30"/>
      <c r="DD448" s="30"/>
    </row>
    <row r="449" spans="2:108" s="94" customFormat="1" x14ac:dyDescent="0.25">
      <c r="B449" s="100"/>
      <c r="C449" s="90"/>
      <c r="I449" s="101"/>
      <c r="J449" s="101"/>
      <c r="BT449" s="30"/>
      <c r="BU449" s="30"/>
      <c r="BV449" s="30"/>
      <c r="BW449" s="30"/>
      <c r="BX449" s="30"/>
      <c r="BY449" s="30"/>
      <c r="BZ449" s="30"/>
      <c r="CA449" s="30"/>
      <c r="CB449" s="30"/>
      <c r="CC449" s="30"/>
      <c r="CD449" s="30"/>
      <c r="CE449" s="30"/>
      <c r="CF449" s="30"/>
      <c r="CG449" s="30"/>
      <c r="CH449" s="30"/>
      <c r="CI449" s="30"/>
      <c r="CJ449" s="30"/>
      <c r="CK449" s="30"/>
      <c r="CL449" s="30"/>
      <c r="CM449" s="30"/>
      <c r="CN449" s="30"/>
      <c r="CO449" s="30"/>
      <c r="CP449" s="30"/>
      <c r="CQ449" s="30"/>
      <c r="CR449" s="30"/>
      <c r="CS449" s="30"/>
      <c r="CT449" s="30"/>
      <c r="CU449" s="30"/>
      <c r="CV449" s="30"/>
      <c r="CW449" s="30"/>
      <c r="CX449" s="30"/>
      <c r="CY449" s="30"/>
      <c r="CZ449" s="30"/>
      <c r="DA449" s="30"/>
      <c r="DB449" s="30"/>
      <c r="DC449" s="30"/>
      <c r="DD449" s="30"/>
    </row>
    <row r="450" spans="2:108" s="94" customFormat="1" x14ac:dyDescent="0.25">
      <c r="B450" s="100"/>
      <c r="C450" s="90"/>
      <c r="I450" s="101"/>
      <c r="J450" s="101"/>
      <c r="BT450" s="30"/>
      <c r="BU450" s="30"/>
      <c r="BV450" s="30"/>
      <c r="BW450" s="30"/>
      <c r="BX450" s="30"/>
      <c r="BY450" s="30"/>
      <c r="BZ450" s="30"/>
      <c r="CA450" s="30"/>
      <c r="CB450" s="30"/>
      <c r="CC450" s="30"/>
      <c r="CD450" s="30"/>
      <c r="CE450" s="30"/>
      <c r="CF450" s="30"/>
      <c r="CG450" s="30"/>
      <c r="CH450" s="30"/>
      <c r="CI450" s="30"/>
      <c r="CJ450" s="30"/>
      <c r="CK450" s="30"/>
      <c r="CL450" s="30"/>
      <c r="CM450" s="30"/>
      <c r="CN450" s="30"/>
      <c r="CO450" s="30"/>
      <c r="CP450" s="30"/>
      <c r="CQ450" s="30"/>
      <c r="CR450" s="30"/>
      <c r="CS450" s="30"/>
      <c r="CT450" s="30"/>
      <c r="CU450" s="30"/>
      <c r="CV450" s="30"/>
      <c r="CW450" s="30"/>
      <c r="CX450" s="30"/>
      <c r="CY450" s="30"/>
      <c r="CZ450" s="30"/>
      <c r="DA450" s="30"/>
      <c r="DB450" s="30"/>
      <c r="DC450" s="30"/>
      <c r="DD450" s="30"/>
    </row>
    <row r="451" spans="2:108" s="94" customFormat="1" x14ac:dyDescent="0.25">
      <c r="B451" s="100"/>
      <c r="C451" s="90"/>
      <c r="I451" s="101"/>
      <c r="J451" s="101"/>
      <c r="BT451" s="30"/>
      <c r="BU451" s="30"/>
      <c r="BV451" s="30"/>
      <c r="BW451" s="30"/>
      <c r="BX451" s="30"/>
      <c r="BY451" s="30"/>
      <c r="BZ451" s="30"/>
      <c r="CA451" s="30"/>
      <c r="CB451" s="30"/>
      <c r="CC451" s="30"/>
      <c r="CD451" s="30"/>
      <c r="CE451" s="30"/>
      <c r="CF451" s="30"/>
      <c r="CG451" s="30"/>
      <c r="CH451" s="30"/>
      <c r="CI451" s="30"/>
      <c r="CJ451" s="30"/>
      <c r="CK451" s="30"/>
      <c r="CL451" s="30"/>
      <c r="CM451" s="30"/>
      <c r="CN451" s="30"/>
      <c r="CO451" s="30"/>
      <c r="CP451" s="30"/>
      <c r="CQ451" s="30"/>
      <c r="CR451" s="30"/>
      <c r="CS451" s="30"/>
      <c r="CT451" s="30"/>
      <c r="CU451" s="30"/>
      <c r="CV451" s="30"/>
      <c r="CW451" s="30"/>
      <c r="CX451" s="30"/>
      <c r="CY451" s="30"/>
      <c r="CZ451" s="30"/>
      <c r="DA451" s="30"/>
      <c r="DB451" s="30"/>
      <c r="DC451" s="30"/>
      <c r="DD451" s="30"/>
    </row>
    <row r="452" spans="2:108" s="94" customFormat="1" x14ac:dyDescent="0.25">
      <c r="B452" s="100"/>
      <c r="C452" s="90"/>
      <c r="I452" s="101"/>
      <c r="J452" s="101"/>
      <c r="BT452" s="30"/>
      <c r="BU452" s="30"/>
      <c r="BV452" s="30"/>
      <c r="BW452" s="30"/>
      <c r="BX452" s="30"/>
      <c r="BY452" s="30"/>
      <c r="BZ452" s="30"/>
      <c r="CA452" s="30"/>
      <c r="CB452" s="30"/>
      <c r="CC452" s="30"/>
      <c r="CD452" s="30"/>
      <c r="CE452" s="30"/>
      <c r="CF452" s="30"/>
      <c r="CG452" s="30"/>
      <c r="CH452" s="30"/>
      <c r="CI452" s="30"/>
      <c r="CJ452" s="30"/>
      <c r="CK452" s="30"/>
      <c r="CL452" s="30"/>
      <c r="CM452" s="30"/>
      <c r="CN452" s="30"/>
      <c r="CO452" s="30"/>
      <c r="CP452" s="30"/>
      <c r="CQ452" s="30"/>
      <c r="CR452" s="30"/>
      <c r="CS452" s="30"/>
      <c r="CT452" s="30"/>
      <c r="CU452" s="30"/>
      <c r="CV452" s="30"/>
      <c r="CW452" s="30"/>
      <c r="CX452" s="30"/>
      <c r="CY452" s="30"/>
      <c r="CZ452" s="30"/>
      <c r="DA452" s="30"/>
      <c r="DB452" s="30"/>
      <c r="DC452" s="30"/>
      <c r="DD452" s="30"/>
    </row>
    <row r="453" spans="2:108" s="94" customFormat="1" x14ac:dyDescent="0.25">
      <c r="B453" s="100"/>
      <c r="C453" s="90"/>
      <c r="I453" s="101"/>
      <c r="J453" s="101"/>
      <c r="BT453" s="30"/>
      <c r="BU453" s="30"/>
      <c r="BV453" s="30"/>
      <c r="BW453" s="30"/>
      <c r="BX453" s="30"/>
      <c r="BY453" s="30"/>
      <c r="BZ453" s="30"/>
      <c r="CA453" s="30"/>
      <c r="CB453" s="30"/>
      <c r="CC453" s="30"/>
      <c r="CD453" s="30"/>
      <c r="CE453" s="30"/>
      <c r="CF453" s="30"/>
      <c r="CG453" s="30"/>
      <c r="CH453" s="30"/>
      <c r="CI453" s="30"/>
      <c r="CJ453" s="30"/>
      <c r="CK453" s="30"/>
      <c r="CL453" s="30"/>
      <c r="CM453" s="30"/>
      <c r="CN453" s="30"/>
      <c r="CO453" s="30"/>
      <c r="CP453" s="30"/>
      <c r="CQ453" s="30"/>
      <c r="CR453" s="30"/>
      <c r="CS453" s="30"/>
      <c r="CT453" s="30"/>
      <c r="CU453" s="30"/>
      <c r="CV453" s="30"/>
      <c r="CW453" s="30"/>
      <c r="CX453" s="30"/>
      <c r="CY453" s="30"/>
      <c r="CZ453" s="30"/>
      <c r="DA453" s="30"/>
      <c r="DB453" s="30"/>
      <c r="DC453" s="30"/>
      <c r="DD453" s="30"/>
    </row>
    <row r="454" spans="2:108" s="94" customFormat="1" x14ac:dyDescent="0.25">
      <c r="B454" s="100"/>
      <c r="C454" s="90"/>
      <c r="I454" s="101"/>
      <c r="J454" s="101"/>
      <c r="BT454" s="30"/>
      <c r="BU454" s="30"/>
      <c r="BV454" s="30"/>
      <c r="BW454" s="30"/>
      <c r="BX454" s="30"/>
      <c r="BY454" s="30"/>
      <c r="BZ454" s="30"/>
      <c r="CA454" s="30"/>
      <c r="CB454" s="30"/>
      <c r="CC454" s="30"/>
      <c r="CD454" s="30"/>
      <c r="CE454" s="30"/>
      <c r="CF454" s="30"/>
      <c r="CG454" s="30"/>
      <c r="CH454" s="30"/>
      <c r="CI454" s="30"/>
      <c r="CJ454" s="30"/>
      <c r="CK454" s="30"/>
      <c r="CL454" s="30"/>
      <c r="CM454" s="30"/>
      <c r="CN454" s="30"/>
      <c r="CO454" s="30"/>
      <c r="CP454" s="30"/>
      <c r="CQ454" s="30"/>
      <c r="CR454" s="30"/>
      <c r="CS454" s="30"/>
      <c r="CT454" s="30"/>
      <c r="CU454" s="30"/>
      <c r="CV454" s="30"/>
      <c r="CW454" s="30"/>
      <c r="CX454" s="30"/>
      <c r="CY454" s="30"/>
      <c r="CZ454" s="30"/>
      <c r="DA454" s="30"/>
      <c r="DB454" s="30"/>
      <c r="DC454" s="30"/>
      <c r="DD454" s="30"/>
    </row>
    <row r="455" spans="2:108" s="94" customFormat="1" x14ac:dyDescent="0.25">
      <c r="B455" s="100"/>
      <c r="C455" s="90"/>
      <c r="I455" s="101"/>
      <c r="J455" s="101"/>
      <c r="BT455" s="30"/>
      <c r="BU455" s="30"/>
      <c r="BV455" s="30"/>
      <c r="BW455" s="30"/>
      <c r="BX455" s="30"/>
      <c r="BY455" s="30"/>
      <c r="BZ455" s="30"/>
      <c r="CA455" s="30"/>
      <c r="CB455" s="30"/>
      <c r="CC455" s="30"/>
      <c r="CD455" s="30"/>
      <c r="CE455" s="30"/>
      <c r="CF455" s="30"/>
      <c r="CG455" s="30"/>
      <c r="CH455" s="30"/>
      <c r="CI455" s="30"/>
      <c r="CJ455" s="30"/>
      <c r="CK455" s="30"/>
      <c r="CL455" s="30"/>
      <c r="CM455" s="30"/>
      <c r="CN455" s="30"/>
      <c r="CO455" s="30"/>
      <c r="CP455" s="30"/>
      <c r="CQ455" s="30"/>
      <c r="CR455" s="30"/>
      <c r="CS455" s="30"/>
      <c r="CT455" s="30"/>
      <c r="CU455" s="30"/>
      <c r="CV455" s="30"/>
      <c r="CW455" s="30"/>
      <c r="CX455" s="30"/>
      <c r="CY455" s="30"/>
      <c r="CZ455" s="30"/>
      <c r="DA455" s="30"/>
      <c r="DB455" s="30"/>
      <c r="DC455" s="30"/>
      <c r="DD455" s="30"/>
    </row>
    <row r="456" spans="2:108" s="94" customFormat="1" x14ac:dyDescent="0.25">
      <c r="B456" s="100"/>
      <c r="C456" s="90"/>
      <c r="I456" s="101"/>
      <c r="J456" s="101"/>
      <c r="BT456" s="30"/>
      <c r="BU456" s="30"/>
      <c r="BV456" s="30"/>
      <c r="BW456" s="30"/>
      <c r="BX456" s="30"/>
      <c r="BY456" s="30"/>
      <c r="BZ456" s="30"/>
      <c r="CA456" s="30"/>
      <c r="CB456" s="30"/>
      <c r="CC456" s="30"/>
      <c r="CD456" s="30"/>
      <c r="CE456" s="30"/>
      <c r="CF456" s="30"/>
      <c r="CG456" s="30"/>
      <c r="CH456" s="30"/>
      <c r="CI456" s="30"/>
      <c r="CJ456" s="30"/>
      <c r="CK456" s="30"/>
      <c r="CL456" s="30"/>
      <c r="CM456" s="30"/>
      <c r="CN456" s="30"/>
      <c r="CO456" s="30"/>
      <c r="CP456" s="30"/>
      <c r="CQ456" s="30"/>
      <c r="CR456" s="30"/>
      <c r="CS456" s="30"/>
      <c r="CT456" s="30"/>
      <c r="CU456" s="30"/>
      <c r="CV456" s="30"/>
      <c r="CW456" s="30"/>
      <c r="CX456" s="30"/>
      <c r="CY456" s="30"/>
      <c r="CZ456" s="30"/>
      <c r="DA456" s="30"/>
      <c r="DB456" s="30"/>
      <c r="DC456" s="30"/>
      <c r="DD456" s="30"/>
    </row>
    <row r="457" spans="2:108" s="94" customFormat="1" x14ac:dyDescent="0.25">
      <c r="B457" s="100"/>
      <c r="C457" s="90"/>
      <c r="I457" s="101"/>
      <c r="J457" s="101"/>
      <c r="BT457" s="30"/>
      <c r="BU457" s="30"/>
      <c r="BV457" s="30"/>
      <c r="BW457" s="30"/>
      <c r="BX457" s="30"/>
      <c r="BY457" s="30"/>
      <c r="BZ457" s="30"/>
      <c r="CA457" s="30"/>
      <c r="CB457" s="30"/>
      <c r="CC457" s="30"/>
      <c r="CD457" s="30"/>
      <c r="CE457" s="30"/>
      <c r="CF457" s="30"/>
      <c r="CG457" s="30"/>
      <c r="CH457" s="30"/>
      <c r="CI457" s="30"/>
      <c r="CJ457" s="30"/>
      <c r="CK457" s="30"/>
      <c r="CL457" s="30"/>
      <c r="CM457" s="30"/>
      <c r="CN457" s="30"/>
      <c r="CO457" s="30"/>
      <c r="CP457" s="30"/>
      <c r="CQ457" s="30"/>
      <c r="CR457" s="30"/>
      <c r="CS457" s="30"/>
      <c r="CT457" s="30"/>
      <c r="CU457" s="30"/>
      <c r="CV457" s="30"/>
      <c r="CW457" s="30"/>
      <c r="CX457" s="30"/>
      <c r="CY457" s="30"/>
      <c r="CZ457" s="30"/>
      <c r="DA457" s="30"/>
      <c r="DB457" s="30"/>
      <c r="DC457" s="30"/>
      <c r="DD457" s="30"/>
    </row>
    <row r="458" spans="2:108" s="94" customFormat="1" x14ac:dyDescent="0.25">
      <c r="B458" s="100"/>
      <c r="C458" s="90"/>
      <c r="I458" s="101"/>
      <c r="J458" s="101"/>
      <c r="BT458" s="30"/>
      <c r="BU458" s="30"/>
      <c r="BV458" s="30"/>
      <c r="BW458" s="30"/>
      <c r="BX458" s="30"/>
      <c r="BY458" s="30"/>
      <c r="BZ458" s="30"/>
      <c r="CA458" s="30"/>
      <c r="CB458" s="30"/>
      <c r="CC458" s="30"/>
      <c r="CD458" s="30"/>
      <c r="CE458" s="30"/>
      <c r="CF458" s="30"/>
      <c r="CG458" s="30"/>
      <c r="CH458" s="30"/>
      <c r="CI458" s="30"/>
      <c r="CJ458" s="30"/>
      <c r="CK458" s="30"/>
      <c r="CL458" s="30"/>
      <c r="CM458" s="30"/>
      <c r="CN458" s="30"/>
      <c r="CO458" s="30"/>
      <c r="CP458" s="30"/>
      <c r="CQ458" s="30"/>
      <c r="CR458" s="30"/>
      <c r="CS458" s="30"/>
      <c r="CT458" s="30"/>
      <c r="CU458" s="30"/>
      <c r="CV458" s="30"/>
      <c r="CW458" s="30"/>
      <c r="CX458" s="30"/>
      <c r="CY458" s="30"/>
      <c r="CZ458" s="30"/>
      <c r="DA458" s="30"/>
      <c r="DB458" s="30"/>
      <c r="DC458" s="30"/>
      <c r="DD458" s="30"/>
    </row>
    <row r="459" spans="2:108" s="94" customFormat="1" x14ac:dyDescent="0.25">
      <c r="B459" s="100"/>
      <c r="C459" s="90"/>
      <c r="I459" s="101"/>
      <c r="J459" s="101"/>
      <c r="BT459" s="30"/>
      <c r="BU459" s="30"/>
      <c r="BV459" s="30"/>
      <c r="BW459" s="30"/>
      <c r="BX459" s="30"/>
      <c r="BY459" s="30"/>
      <c r="BZ459" s="30"/>
      <c r="CA459" s="30"/>
      <c r="CB459" s="30"/>
      <c r="CC459" s="30"/>
      <c r="CD459" s="30"/>
      <c r="CE459" s="30"/>
      <c r="CF459" s="30"/>
      <c r="CG459" s="30"/>
      <c r="CH459" s="30"/>
      <c r="CI459" s="30"/>
      <c r="CJ459" s="30"/>
      <c r="CK459" s="30"/>
      <c r="CL459" s="30"/>
      <c r="CM459" s="30"/>
      <c r="CN459" s="30"/>
      <c r="CO459" s="30"/>
      <c r="CP459" s="30"/>
      <c r="CQ459" s="30"/>
      <c r="CR459" s="30"/>
      <c r="CS459" s="30"/>
      <c r="CT459" s="30"/>
      <c r="CU459" s="30"/>
      <c r="CV459" s="30"/>
      <c r="CW459" s="30"/>
      <c r="CX459" s="30"/>
      <c r="CY459" s="30"/>
      <c r="CZ459" s="30"/>
      <c r="DA459" s="30"/>
      <c r="DB459" s="30"/>
      <c r="DC459" s="30"/>
      <c r="DD459" s="30"/>
    </row>
    <row r="460" spans="2:108" s="94" customFormat="1" x14ac:dyDescent="0.25">
      <c r="B460" s="100"/>
      <c r="C460" s="90"/>
      <c r="I460" s="101"/>
      <c r="J460" s="101"/>
      <c r="BT460" s="30"/>
      <c r="BU460" s="30"/>
      <c r="BV460" s="30"/>
      <c r="BW460" s="30"/>
      <c r="BX460" s="30"/>
      <c r="BY460" s="30"/>
      <c r="BZ460" s="30"/>
      <c r="CA460" s="30"/>
      <c r="CB460" s="30"/>
      <c r="CC460" s="30"/>
      <c r="CD460" s="30"/>
      <c r="CE460" s="30"/>
      <c r="CF460" s="30"/>
      <c r="CG460" s="30"/>
      <c r="CH460" s="30"/>
      <c r="CI460" s="30"/>
      <c r="CJ460" s="30"/>
      <c r="CK460" s="30"/>
      <c r="CL460" s="30"/>
      <c r="CM460" s="30"/>
      <c r="CN460" s="30"/>
      <c r="CO460" s="30"/>
      <c r="CP460" s="30"/>
      <c r="CQ460" s="30"/>
      <c r="CR460" s="30"/>
      <c r="CS460" s="30"/>
      <c r="CT460" s="30"/>
      <c r="CU460" s="30"/>
      <c r="CV460" s="30"/>
      <c r="CW460" s="30"/>
      <c r="CX460" s="30"/>
      <c r="CY460" s="30"/>
      <c r="CZ460" s="30"/>
      <c r="DA460" s="30"/>
      <c r="DB460" s="30"/>
      <c r="DC460" s="30"/>
      <c r="DD460" s="30"/>
    </row>
    <row r="461" spans="2:108" s="94" customFormat="1" x14ac:dyDescent="0.25">
      <c r="B461" s="100"/>
      <c r="C461" s="90"/>
      <c r="I461" s="101"/>
      <c r="J461" s="101"/>
      <c r="BT461" s="30"/>
      <c r="BU461" s="30"/>
      <c r="BV461" s="30"/>
      <c r="BW461" s="30"/>
      <c r="BX461" s="30"/>
      <c r="BY461" s="30"/>
      <c r="BZ461" s="30"/>
      <c r="CA461" s="30"/>
      <c r="CB461" s="30"/>
      <c r="CC461" s="30"/>
      <c r="CD461" s="30"/>
      <c r="CE461" s="30"/>
      <c r="CF461" s="30"/>
      <c r="CG461" s="30"/>
      <c r="CH461" s="30"/>
      <c r="CI461" s="30"/>
      <c r="CJ461" s="30"/>
      <c r="CK461" s="30"/>
      <c r="CL461" s="30"/>
      <c r="CM461" s="30"/>
      <c r="CN461" s="30"/>
      <c r="CO461" s="30"/>
      <c r="CP461" s="30"/>
      <c r="CQ461" s="30"/>
      <c r="CR461" s="30"/>
      <c r="CS461" s="30"/>
      <c r="CT461" s="30"/>
      <c r="CU461" s="30"/>
      <c r="CV461" s="30"/>
      <c r="CW461" s="30"/>
      <c r="CX461" s="30"/>
      <c r="CY461" s="30"/>
      <c r="CZ461" s="30"/>
      <c r="DA461" s="30"/>
      <c r="DB461" s="30"/>
      <c r="DC461" s="30"/>
      <c r="DD461" s="30"/>
    </row>
    <row r="462" spans="2:108" s="94" customFormat="1" x14ac:dyDescent="0.25">
      <c r="B462" s="100"/>
      <c r="C462" s="90"/>
      <c r="I462" s="101"/>
      <c r="J462" s="101"/>
      <c r="BT462" s="30"/>
      <c r="BU462" s="30"/>
      <c r="BV462" s="30"/>
      <c r="BW462" s="30"/>
      <c r="BX462" s="30"/>
      <c r="BY462" s="30"/>
      <c r="BZ462" s="30"/>
      <c r="CA462" s="30"/>
      <c r="CB462" s="30"/>
      <c r="CC462" s="30"/>
      <c r="CD462" s="30"/>
      <c r="CE462" s="30"/>
      <c r="CF462" s="30"/>
      <c r="CG462" s="30"/>
      <c r="CH462" s="30"/>
      <c r="CI462" s="30"/>
      <c r="CJ462" s="30"/>
      <c r="CK462" s="30"/>
      <c r="CL462" s="30"/>
      <c r="CM462" s="30"/>
      <c r="CN462" s="30"/>
      <c r="CO462" s="30"/>
      <c r="CP462" s="30"/>
      <c r="CQ462" s="30"/>
      <c r="CR462" s="30"/>
      <c r="CS462" s="30"/>
      <c r="CT462" s="30"/>
      <c r="CU462" s="30"/>
      <c r="CV462" s="30"/>
      <c r="CW462" s="30"/>
      <c r="CX462" s="30"/>
      <c r="CY462" s="30"/>
      <c r="CZ462" s="30"/>
      <c r="DA462" s="30"/>
      <c r="DB462" s="30"/>
      <c r="DC462" s="30"/>
      <c r="DD462" s="30"/>
    </row>
    <row r="463" spans="2:108" s="94" customFormat="1" x14ac:dyDescent="0.25">
      <c r="B463" s="100"/>
      <c r="C463" s="90"/>
      <c r="I463" s="101"/>
      <c r="J463" s="101"/>
      <c r="BT463" s="30"/>
      <c r="BU463" s="30"/>
      <c r="BV463" s="30"/>
      <c r="BW463" s="30"/>
      <c r="BX463" s="30"/>
      <c r="BY463" s="30"/>
      <c r="BZ463" s="30"/>
      <c r="CA463" s="30"/>
      <c r="CB463" s="30"/>
      <c r="CC463" s="30"/>
      <c r="CD463" s="30"/>
      <c r="CE463" s="30"/>
      <c r="CF463" s="30"/>
      <c r="CG463" s="30"/>
      <c r="CH463" s="30"/>
      <c r="CI463" s="30"/>
      <c r="CJ463" s="30"/>
      <c r="CK463" s="30"/>
      <c r="CL463" s="30"/>
      <c r="CM463" s="30"/>
      <c r="CN463" s="30"/>
      <c r="CO463" s="30"/>
      <c r="CP463" s="30"/>
      <c r="CQ463" s="30"/>
      <c r="CR463" s="30"/>
      <c r="CS463" s="30"/>
      <c r="CT463" s="30"/>
      <c r="CU463" s="30"/>
      <c r="CV463" s="30"/>
      <c r="CW463" s="30"/>
      <c r="CX463" s="30"/>
      <c r="CY463" s="30"/>
      <c r="CZ463" s="30"/>
      <c r="DA463" s="30"/>
      <c r="DB463" s="30"/>
      <c r="DC463" s="30"/>
      <c r="DD463" s="30"/>
    </row>
    <row r="464" spans="2:108" s="94" customFormat="1" x14ac:dyDescent="0.25">
      <c r="B464" s="100"/>
      <c r="C464" s="90"/>
      <c r="I464" s="101"/>
      <c r="J464" s="101"/>
      <c r="BT464" s="30"/>
      <c r="BU464" s="30"/>
      <c r="BV464" s="30"/>
      <c r="BW464" s="30"/>
      <c r="BX464" s="30"/>
      <c r="BY464" s="30"/>
      <c r="BZ464" s="30"/>
      <c r="CA464" s="30"/>
      <c r="CB464" s="30"/>
      <c r="CC464" s="30"/>
      <c r="CD464" s="30"/>
      <c r="CE464" s="30"/>
      <c r="CF464" s="30"/>
      <c r="CG464" s="30"/>
      <c r="CH464" s="30"/>
      <c r="CI464" s="30"/>
      <c r="CJ464" s="30"/>
      <c r="CK464" s="30"/>
      <c r="CL464" s="30"/>
      <c r="CM464" s="30"/>
      <c r="CN464" s="30"/>
      <c r="CO464" s="30"/>
      <c r="CP464" s="30"/>
      <c r="CQ464" s="30"/>
      <c r="CR464" s="30"/>
      <c r="CS464" s="30"/>
      <c r="CT464" s="30"/>
      <c r="CU464" s="30"/>
      <c r="CV464" s="30"/>
      <c r="CW464" s="30"/>
      <c r="CX464" s="30"/>
      <c r="CY464" s="30"/>
      <c r="CZ464" s="30"/>
      <c r="DA464" s="30"/>
      <c r="DB464" s="30"/>
      <c r="DC464" s="30"/>
      <c r="DD464" s="30"/>
    </row>
    <row r="465" spans="2:108" s="94" customFormat="1" x14ac:dyDescent="0.25">
      <c r="B465" s="100"/>
      <c r="C465" s="90"/>
      <c r="I465" s="101"/>
      <c r="J465" s="101"/>
      <c r="BT465" s="30"/>
      <c r="BU465" s="30"/>
      <c r="BV465" s="30"/>
      <c r="BW465" s="30"/>
      <c r="BX465" s="30"/>
      <c r="BY465" s="30"/>
      <c r="BZ465" s="30"/>
      <c r="CA465" s="30"/>
      <c r="CB465" s="30"/>
      <c r="CC465" s="30"/>
      <c r="CD465" s="30"/>
      <c r="CE465" s="30"/>
      <c r="CF465" s="30"/>
      <c r="CG465" s="30"/>
      <c r="CH465" s="30"/>
      <c r="CI465" s="30"/>
      <c r="CJ465" s="30"/>
      <c r="CK465" s="30"/>
      <c r="CL465" s="30"/>
      <c r="CM465" s="30"/>
      <c r="CN465" s="30"/>
      <c r="CO465" s="30"/>
      <c r="CP465" s="30"/>
      <c r="CQ465" s="30"/>
      <c r="CR465" s="30"/>
      <c r="CS465" s="30"/>
      <c r="CT465" s="30"/>
      <c r="CU465" s="30"/>
      <c r="CV465" s="30"/>
      <c r="CW465" s="30"/>
      <c r="CX465" s="30"/>
      <c r="CY465" s="30"/>
      <c r="CZ465" s="30"/>
      <c r="DA465" s="30"/>
      <c r="DB465" s="30"/>
      <c r="DC465" s="30"/>
      <c r="DD465" s="30"/>
    </row>
    <row r="466" spans="2:108" s="94" customFormat="1" x14ac:dyDescent="0.25">
      <c r="B466" s="100"/>
      <c r="C466" s="90"/>
      <c r="I466" s="101"/>
      <c r="J466" s="101"/>
      <c r="BT466" s="30"/>
      <c r="BU466" s="30"/>
      <c r="BV466" s="30"/>
      <c r="BW466" s="30"/>
      <c r="BX466" s="30"/>
      <c r="BY466" s="30"/>
      <c r="BZ466" s="30"/>
      <c r="CA466" s="30"/>
      <c r="CB466" s="30"/>
      <c r="CC466" s="30"/>
      <c r="CD466" s="30"/>
      <c r="CE466" s="30"/>
      <c r="CF466" s="30"/>
      <c r="CG466" s="30"/>
      <c r="CH466" s="30"/>
      <c r="CI466" s="30"/>
      <c r="CJ466" s="30"/>
      <c r="CK466" s="30"/>
      <c r="CL466" s="30"/>
      <c r="CM466" s="30"/>
      <c r="CN466" s="30"/>
      <c r="CO466" s="30"/>
      <c r="CP466" s="30"/>
      <c r="CQ466" s="30"/>
      <c r="CR466" s="30"/>
      <c r="CS466" s="30"/>
      <c r="CT466" s="30"/>
      <c r="CU466" s="30"/>
      <c r="CV466" s="30"/>
      <c r="CW466" s="30"/>
      <c r="CX466" s="30"/>
      <c r="CY466" s="30"/>
      <c r="CZ466" s="30"/>
      <c r="DA466" s="30"/>
      <c r="DB466" s="30"/>
      <c r="DC466" s="30"/>
      <c r="DD466" s="30"/>
    </row>
    <row r="467" spans="2:108" s="94" customFormat="1" x14ac:dyDescent="0.25">
      <c r="B467" s="100"/>
      <c r="C467" s="90"/>
      <c r="I467" s="101"/>
      <c r="J467" s="101"/>
      <c r="BT467" s="30"/>
      <c r="BU467" s="30"/>
      <c r="BV467" s="30"/>
      <c r="BW467" s="30"/>
      <c r="BX467" s="30"/>
      <c r="BY467" s="30"/>
      <c r="BZ467" s="30"/>
      <c r="CA467" s="30"/>
      <c r="CB467" s="30"/>
      <c r="CC467" s="30"/>
      <c r="CD467" s="30"/>
      <c r="CE467" s="30"/>
      <c r="CF467" s="30"/>
      <c r="CG467" s="30"/>
      <c r="CH467" s="30"/>
      <c r="CI467" s="30"/>
      <c r="CJ467" s="30"/>
      <c r="CK467" s="30"/>
      <c r="CL467" s="30"/>
      <c r="CM467" s="30"/>
      <c r="CN467" s="30"/>
      <c r="CO467" s="30"/>
      <c r="CP467" s="30"/>
      <c r="CQ467" s="30"/>
      <c r="CR467" s="30"/>
      <c r="CS467" s="30"/>
      <c r="CT467" s="30"/>
      <c r="CU467" s="30"/>
      <c r="CV467" s="30"/>
      <c r="CW467" s="30"/>
      <c r="CX467" s="30"/>
      <c r="CY467" s="30"/>
      <c r="CZ467" s="30"/>
      <c r="DA467" s="30"/>
      <c r="DB467" s="30"/>
      <c r="DC467" s="30"/>
      <c r="DD467" s="30"/>
    </row>
    <row r="468" spans="2:108" s="94" customFormat="1" x14ac:dyDescent="0.25">
      <c r="B468" s="100"/>
      <c r="C468" s="90"/>
      <c r="I468" s="101"/>
      <c r="J468" s="101"/>
      <c r="BT468" s="30"/>
      <c r="BU468" s="30"/>
      <c r="BV468" s="30"/>
      <c r="BW468" s="30"/>
      <c r="BX468" s="30"/>
      <c r="BY468" s="30"/>
      <c r="BZ468" s="30"/>
      <c r="CA468" s="30"/>
      <c r="CB468" s="30"/>
      <c r="CC468" s="30"/>
      <c r="CD468" s="30"/>
      <c r="CE468" s="30"/>
      <c r="CF468" s="30"/>
      <c r="CG468" s="30"/>
      <c r="CH468" s="30"/>
      <c r="CI468" s="30"/>
      <c r="CJ468" s="30"/>
      <c r="CK468" s="30"/>
      <c r="CL468" s="30"/>
      <c r="CM468" s="30"/>
      <c r="CN468" s="30"/>
      <c r="CO468" s="30"/>
      <c r="CP468" s="30"/>
      <c r="CQ468" s="30"/>
      <c r="CR468" s="30"/>
      <c r="CS468" s="30"/>
      <c r="CT468" s="30"/>
      <c r="CU468" s="30"/>
      <c r="CV468" s="30"/>
      <c r="CW468" s="30"/>
      <c r="CX468" s="30"/>
      <c r="CY468" s="30"/>
      <c r="CZ468" s="30"/>
      <c r="DA468" s="30"/>
      <c r="DB468" s="30"/>
      <c r="DC468" s="30"/>
      <c r="DD468" s="30"/>
    </row>
    <row r="469" spans="2:108" s="94" customFormat="1" x14ac:dyDescent="0.25">
      <c r="B469" s="100"/>
      <c r="C469" s="90"/>
      <c r="I469" s="101"/>
      <c r="J469" s="101"/>
      <c r="BT469" s="30"/>
      <c r="BU469" s="30"/>
      <c r="BV469" s="30"/>
      <c r="BW469" s="30"/>
      <c r="BX469" s="30"/>
      <c r="BY469" s="30"/>
      <c r="BZ469" s="30"/>
      <c r="CA469" s="30"/>
      <c r="CB469" s="30"/>
      <c r="CC469" s="30"/>
      <c r="CD469" s="30"/>
      <c r="CE469" s="30"/>
      <c r="CF469" s="30"/>
      <c r="CG469" s="30"/>
      <c r="CH469" s="30"/>
      <c r="CI469" s="30"/>
      <c r="CJ469" s="30"/>
      <c r="CK469" s="30"/>
      <c r="CL469" s="30"/>
      <c r="CM469" s="30"/>
      <c r="CN469" s="30"/>
      <c r="CO469" s="30"/>
      <c r="CP469" s="30"/>
      <c r="CQ469" s="30"/>
      <c r="CR469" s="30"/>
      <c r="CS469" s="30"/>
      <c r="CT469" s="30"/>
      <c r="CU469" s="30"/>
      <c r="CV469" s="30"/>
      <c r="CW469" s="30"/>
      <c r="CX469" s="30"/>
      <c r="CY469" s="30"/>
      <c r="CZ469" s="30"/>
      <c r="DA469" s="30"/>
      <c r="DB469" s="30"/>
      <c r="DC469" s="30"/>
      <c r="DD469" s="30"/>
    </row>
    <row r="470" spans="2:108" s="94" customFormat="1" x14ac:dyDescent="0.25">
      <c r="B470" s="100"/>
      <c r="C470" s="90"/>
      <c r="I470" s="101"/>
      <c r="J470" s="101"/>
      <c r="BT470" s="30"/>
      <c r="BU470" s="30"/>
      <c r="BV470" s="30"/>
      <c r="BW470" s="30"/>
      <c r="BX470" s="30"/>
      <c r="BY470" s="30"/>
      <c r="BZ470" s="30"/>
      <c r="CA470" s="30"/>
      <c r="CB470" s="30"/>
      <c r="CC470" s="30"/>
      <c r="CD470" s="30"/>
      <c r="CE470" s="30"/>
      <c r="CF470" s="30"/>
      <c r="CG470" s="30"/>
      <c r="CH470" s="30"/>
      <c r="CI470" s="30"/>
      <c r="CJ470" s="30"/>
      <c r="CK470" s="30"/>
      <c r="CL470" s="30"/>
      <c r="CM470" s="30"/>
      <c r="CN470" s="30"/>
      <c r="CO470" s="30"/>
      <c r="CP470" s="30"/>
      <c r="CQ470" s="30"/>
      <c r="CR470" s="30"/>
      <c r="CS470" s="30"/>
      <c r="CT470" s="30"/>
      <c r="CU470" s="30"/>
      <c r="CV470" s="30"/>
      <c r="CW470" s="30"/>
      <c r="CX470" s="30"/>
      <c r="CY470" s="30"/>
      <c r="CZ470" s="30"/>
      <c r="DA470" s="30"/>
      <c r="DB470" s="30"/>
      <c r="DC470" s="30"/>
      <c r="DD470" s="30"/>
    </row>
    <row r="471" spans="2:108" s="94" customFormat="1" x14ac:dyDescent="0.25">
      <c r="B471" s="100"/>
      <c r="C471" s="90"/>
      <c r="I471" s="101"/>
      <c r="J471" s="101"/>
      <c r="BT471" s="30"/>
      <c r="BU471" s="30"/>
      <c r="BV471" s="30"/>
      <c r="BW471" s="30"/>
      <c r="BX471" s="30"/>
      <c r="BY471" s="30"/>
      <c r="BZ471" s="30"/>
      <c r="CA471" s="30"/>
      <c r="CB471" s="30"/>
      <c r="CC471" s="30"/>
      <c r="CD471" s="30"/>
      <c r="CE471" s="30"/>
      <c r="CF471" s="30"/>
      <c r="CG471" s="30"/>
      <c r="CH471" s="30"/>
      <c r="CI471" s="30"/>
      <c r="CJ471" s="30"/>
      <c r="CK471" s="30"/>
      <c r="CL471" s="30"/>
      <c r="CM471" s="30"/>
      <c r="CN471" s="30"/>
      <c r="CO471" s="30"/>
      <c r="CP471" s="30"/>
      <c r="CQ471" s="30"/>
      <c r="CR471" s="30"/>
      <c r="CS471" s="30"/>
      <c r="CT471" s="30"/>
      <c r="CU471" s="30"/>
      <c r="CV471" s="30"/>
      <c r="CW471" s="30"/>
      <c r="CX471" s="30"/>
      <c r="CY471" s="30"/>
      <c r="CZ471" s="30"/>
      <c r="DA471" s="30"/>
      <c r="DB471" s="30"/>
      <c r="DC471" s="30"/>
      <c r="DD471" s="30"/>
    </row>
    <row r="472" spans="2:108" s="94" customFormat="1" x14ac:dyDescent="0.25">
      <c r="B472" s="100"/>
      <c r="C472" s="90"/>
      <c r="I472" s="101"/>
      <c r="J472" s="101"/>
      <c r="BT472" s="30"/>
      <c r="BU472" s="30"/>
      <c r="BV472" s="30"/>
      <c r="BW472" s="30"/>
      <c r="BX472" s="30"/>
      <c r="BY472" s="30"/>
      <c r="BZ472" s="30"/>
      <c r="CA472" s="30"/>
      <c r="CB472" s="30"/>
      <c r="CC472" s="30"/>
      <c r="CD472" s="30"/>
      <c r="CE472" s="30"/>
      <c r="CF472" s="30"/>
      <c r="CG472" s="30"/>
      <c r="CH472" s="30"/>
      <c r="CI472" s="30"/>
      <c r="CJ472" s="30"/>
      <c r="CK472" s="30"/>
      <c r="CL472" s="30"/>
      <c r="CM472" s="30"/>
      <c r="CN472" s="30"/>
      <c r="CO472" s="30"/>
      <c r="CP472" s="30"/>
      <c r="CQ472" s="30"/>
      <c r="CR472" s="30"/>
      <c r="CS472" s="30"/>
      <c r="CT472" s="30"/>
      <c r="CU472" s="30"/>
      <c r="CV472" s="30"/>
      <c r="CW472" s="30"/>
      <c r="CX472" s="30"/>
      <c r="CY472" s="30"/>
      <c r="CZ472" s="30"/>
      <c r="DA472" s="30"/>
      <c r="DB472" s="30"/>
      <c r="DC472" s="30"/>
      <c r="DD472" s="30"/>
    </row>
    <row r="473" spans="2:108" s="94" customFormat="1" x14ac:dyDescent="0.25">
      <c r="B473" s="100"/>
      <c r="C473" s="90"/>
      <c r="I473" s="101"/>
      <c r="J473" s="101"/>
      <c r="BT473" s="30"/>
      <c r="BU473" s="30"/>
      <c r="BV473" s="30"/>
      <c r="BW473" s="30"/>
      <c r="BX473" s="30"/>
      <c r="BY473" s="30"/>
      <c r="BZ473" s="30"/>
      <c r="CA473" s="30"/>
      <c r="CB473" s="30"/>
      <c r="CC473" s="30"/>
      <c r="CD473" s="30"/>
      <c r="CE473" s="30"/>
      <c r="CF473" s="30"/>
      <c r="CG473" s="30"/>
      <c r="CH473" s="30"/>
      <c r="CI473" s="30"/>
      <c r="CJ473" s="30"/>
      <c r="CK473" s="30"/>
      <c r="CL473" s="30"/>
      <c r="CM473" s="30"/>
      <c r="CN473" s="30"/>
      <c r="CO473" s="30"/>
      <c r="CP473" s="30"/>
      <c r="CQ473" s="30"/>
      <c r="CR473" s="30"/>
      <c r="CS473" s="30"/>
      <c r="CT473" s="30"/>
      <c r="CU473" s="30"/>
      <c r="CV473" s="30"/>
      <c r="CW473" s="30"/>
      <c r="CX473" s="30"/>
      <c r="CY473" s="30"/>
      <c r="CZ473" s="30"/>
      <c r="DA473" s="30"/>
      <c r="DB473" s="30"/>
      <c r="DC473" s="30"/>
      <c r="DD473" s="30"/>
    </row>
    <row r="474" spans="2:108" s="94" customFormat="1" x14ac:dyDescent="0.25">
      <c r="B474" s="100"/>
      <c r="C474" s="90"/>
      <c r="I474" s="101"/>
      <c r="J474" s="101"/>
      <c r="BT474" s="30"/>
      <c r="BU474" s="30"/>
      <c r="BV474" s="30"/>
      <c r="BW474" s="30"/>
      <c r="BX474" s="30"/>
      <c r="BY474" s="30"/>
      <c r="BZ474" s="30"/>
      <c r="CA474" s="30"/>
      <c r="CB474" s="30"/>
      <c r="CC474" s="30"/>
      <c r="CD474" s="30"/>
      <c r="CE474" s="30"/>
      <c r="CF474" s="30"/>
      <c r="CG474" s="30"/>
      <c r="CH474" s="30"/>
      <c r="CI474" s="30"/>
      <c r="CJ474" s="30"/>
      <c r="CK474" s="30"/>
      <c r="CL474" s="30"/>
      <c r="CM474" s="30"/>
      <c r="CN474" s="30"/>
      <c r="CO474" s="30"/>
      <c r="CP474" s="30"/>
      <c r="CQ474" s="30"/>
      <c r="CR474" s="30"/>
      <c r="CS474" s="30"/>
      <c r="CT474" s="30"/>
      <c r="CU474" s="30"/>
      <c r="CV474" s="30"/>
      <c r="CW474" s="30"/>
      <c r="CX474" s="30"/>
      <c r="CY474" s="30"/>
      <c r="CZ474" s="30"/>
      <c r="DA474" s="30"/>
      <c r="DB474" s="30"/>
      <c r="DC474" s="30"/>
      <c r="DD474" s="30"/>
    </row>
    <row r="475" spans="2:108" s="94" customFormat="1" x14ac:dyDescent="0.25">
      <c r="B475" s="100"/>
      <c r="C475" s="90"/>
      <c r="I475" s="101"/>
      <c r="J475" s="101"/>
      <c r="BT475" s="30"/>
      <c r="BU475" s="30"/>
      <c r="BV475" s="30"/>
      <c r="BW475" s="30"/>
      <c r="BX475" s="30"/>
      <c r="BY475" s="30"/>
      <c r="BZ475" s="30"/>
      <c r="CA475" s="30"/>
      <c r="CB475" s="30"/>
      <c r="CC475" s="30"/>
      <c r="CD475" s="30"/>
      <c r="CE475" s="30"/>
      <c r="CF475" s="30"/>
      <c r="CG475" s="30"/>
      <c r="CH475" s="30"/>
      <c r="CI475" s="30"/>
      <c r="CJ475" s="30"/>
      <c r="CK475" s="30"/>
      <c r="CL475" s="30"/>
      <c r="CM475" s="30"/>
      <c r="CN475" s="30"/>
      <c r="CO475" s="30"/>
      <c r="CP475" s="30"/>
      <c r="CQ475" s="30"/>
      <c r="CR475" s="30"/>
      <c r="CS475" s="30"/>
      <c r="CT475" s="30"/>
      <c r="CU475" s="30"/>
      <c r="CV475" s="30"/>
      <c r="CW475" s="30"/>
      <c r="CX475" s="30"/>
      <c r="CY475" s="30"/>
      <c r="CZ475" s="30"/>
      <c r="DA475" s="30"/>
      <c r="DB475" s="30"/>
      <c r="DC475" s="30"/>
      <c r="DD475" s="30"/>
    </row>
    <row r="476" spans="2:108" s="94" customFormat="1" x14ac:dyDescent="0.25">
      <c r="B476" s="100"/>
      <c r="C476" s="90"/>
      <c r="I476" s="101"/>
      <c r="J476" s="101"/>
      <c r="BT476" s="30"/>
      <c r="BU476" s="30"/>
      <c r="BV476" s="30"/>
      <c r="BW476" s="30"/>
      <c r="BX476" s="30"/>
      <c r="BY476" s="30"/>
      <c r="BZ476" s="30"/>
      <c r="CA476" s="30"/>
      <c r="CB476" s="30"/>
      <c r="CC476" s="30"/>
      <c r="CD476" s="30"/>
      <c r="CE476" s="30"/>
      <c r="CF476" s="30"/>
      <c r="CG476" s="30"/>
      <c r="CH476" s="30"/>
      <c r="CI476" s="30"/>
      <c r="CJ476" s="30"/>
      <c r="CK476" s="30"/>
      <c r="CL476" s="30"/>
      <c r="CM476" s="30"/>
      <c r="CN476" s="30"/>
      <c r="CO476" s="30"/>
      <c r="CP476" s="30"/>
      <c r="CQ476" s="30"/>
      <c r="CR476" s="30"/>
      <c r="CS476" s="30"/>
      <c r="CT476" s="30"/>
      <c r="CU476" s="30"/>
      <c r="CV476" s="30"/>
      <c r="CW476" s="30"/>
      <c r="CX476" s="30"/>
      <c r="CY476" s="30"/>
      <c r="CZ476" s="30"/>
      <c r="DA476" s="30"/>
      <c r="DB476" s="30"/>
      <c r="DC476" s="30"/>
      <c r="DD476" s="30"/>
    </row>
    <row r="477" spans="2:108" s="94" customFormat="1" x14ac:dyDescent="0.25">
      <c r="B477" s="100"/>
      <c r="C477" s="90"/>
      <c r="I477" s="101"/>
      <c r="J477" s="101"/>
      <c r="BT477" s="30"/>
      <c r="BU477" s="30"/>
      <c r="BV477" s="30"/>
      <c r="BW477" s="30"/>
      <c r="BX477" s="30"/>
      <c r="BY477" s="30"/>
      <c r="BZ477" s="30"/>
      <c r="CA477" s="30"/>
      <c r="CB477" s="30"/>
      <c r="CC477" s="30"/>
      <c r="CD477" s="30"/>
      <c r="CE477" s="30"/>
      <c r="CF477" s="30"/>
      <c r="CG477" s="30"/>
      <c r="CH477" s="30"/>
      <c r="CI477" s="30"/>
      <c r="CJ477" s="30"/>
      <c r="CK477" s="30"/>
      <c r="CL477" s="30"/>
      <c r="CM477" s="30"/>
      <c r="CN477" s="30"/>
      <c r="CO477" s="30"/>
      <c r="CP477" s="30"/>
      <c r="CQ477" s="30"/>
      <c r="CR477" s="30"/>
      <c r="CS477" s="30"/>
      <c r="CT477" s="30"/>
      <c r="CU477" s="30"/>
      <c r="CV477" s="30"/>
      <c r="CW477" s="30"/>
      <c r="CX477" s="30"/>
      <c r="CY477" s="30"/>
      <c r="CZ477" s="30"/>
      <c r="DA477" s="30"/>
      <c r="DB477" s="30"/>
      <c r="DC477" s="30"/>
      <c r="DD477" s="30"/>
    </row>
    <row r="478" spans="2:108" s="94" customFormat="1" x14ac:dyDescent="0.25">
      <c r="B478" s="100"/>
      <c r="C478" s="90"/>
      <c r="I478" s="101"/>
      <c r="J478" s="101"/>
      <c r="BT478" s="30"/>
      <c r="BU478" s="30"/>
      <c r="BV478" s="30"/>
      <c r="BW478" s="30"/>
      <c r="BX478" s="30"/>
      <c r="BY478" s="30"/>
      <c r="BZ478" s="30"/>
      <c r="CA478" s="30"/>
      <c r="CB478" s="30"/>
      <c r="CC478" s="30"/>
      <c r="CD478" s="30"/>
      <c r="CE478" s="30"/>
      <c r="CF478" s="30"/>
      <c r="CG478" s="30"/>
      <c r="CH478" s="30"/>
      <c r="CI478" s="30"/>
      <c r="CJ478" s="30"/>
      <c r="CK478" s="30"/>
      <c r="CL478" s="30"/>
      <c r="CM478" s="30"/>
      <c r="CN478" s="30"/>
      <c r="CO478" s="30"/>
      <c r="CP478" s="30"/>
      <c r="CQ478" s="30"/>
      <c r="CR478" s="30"/>
      <c r="CS478" s="30"/>
      <c r="CT478" s="30"/>
      <c r="CU478" s="30"/>
      <c r="CV478" s="30"/>
      <c r="CW478" s="30"/>
      <c r="CX478" s="30"/>
      <c r="CY478" s="30"/>
      <c r="CZ478" s="30"/>
      <c r="DA478" s="30"/>
      <c r="DB478" s="30"/>
      <c r="DC478" s="30"/>
      <c r="DD478" s="30"/>
    </row>
    <row r="479" spans="2:108" s="94" customFormat="1" x14ac:dyDescent="0.25">
      <c r="B479" s="100"/>
      <c r="C479" s="90"/>
      <c r="I479" s="101"/>
      <c r="J479" s="101"/>
      <c r="BT479" s="30"/>
      <c r="BU479" s="30"/>
      <c r="BV479" s="30"/>
      <c r="BW479" s="30"/>
      <c r="BX479" s="30"/>
      <c r="BY479" s="30"/>
      <c r="BZ479" s="30"/>
      <c r="CA479" s="30"/>
      <c r="CB479" s="30"/>
      <c r="CC479" s="30"/>
      <c r="CD479" s="30"/>
      <c r="CE479" s="30"/>
      <c r="CF479" s="30"/>
      <c r="CG479" s="30"/>
      <c r="CH479" s="30"/>
      <c r="CI479" s="30"/>
      <c r="CJ479" s="30"/>
      <c r="CK479" s="30"/>
      <c r="CL479" s="30"/>
      <c r="CM479" s="30"/>
      <c r="CN479" s="30"/>
      <c r="CO479" s="30"/>
      <c r="CP479" s="30"/>
      <c r="CQ479" s="30"/>
      <c r="CR479" s="30"/>
      <c r="CS479" s="30"/>
      <c r="CT479" s="30"/>
      <c r="CU479" s="30"/>
      <c r="CV479" s="30"/>
      <c r="CW479" s="30"/>
      <c r="CX479" s="30"/>
      <c r="CY479" s="30"/>
      <c r="CZ479" s="30"/>
      <c r="DA479" s="30"/>
      <c r="DB479" s="30"/>
      <c r="DC479" s="30"/>
      <c r="DD479" s="30"/>
    </row>
    <row r="480" spans="2:108" s="94" customFormat="1" x14ac:dyDescent="0.25">
      <c r="B480" s="100"/>
      <c r="C480" s="90"/>
      <c r="I480" s="101"/>
      <c r="J480" s="101"/>
      <c r="BT480" s="30"/>
      <c r="BU480" s="30"/>
      <c r="BV480" s="30"/>
      <c r="BW480" s="30"/>
      <c r="BX480" s="30"/>
      <c r="BY480" s="30"/>
      <c r="BZ480" s="30"/>
      <c r="CA480" s="30"/>
      <c r="CB480" s="30"/>
      <c r="CC480" s="30"/>
      <c r="CD480" s="30"/>
      <c r="CE480" s="30"/>
      <c r="CF480" s="30"/>
      <c r="CG480" s="30"/>
      <c r="CH480" s="30"/>
      <c r="CI480" s="30"/>
      <c r="CJ480" s="30"/>
      <c r="CK480" s="30"/>
      <c r="CL480" s="30"/>
      <c r="CM480" s="30"/>
      <c r="CN480" s="30"/>
      <c r="CO480" s="30"/>
      <c r="CP480" s="30"/>
      <c r="CQ480" s="30"/>
      <c r="CR480" s="30"/>
      <c r="CS480" s="30"/>
      <c r="CT480" s="30"/>
      <c r="CU480" s="30"/>
      <c r="CV480" s="30"/>
      <c r="CW480" s="30"/>
      <c r="CX480" s="30"/>
      <c r="CY480" s="30"/>
      <c r="CZ480" s="30"/>
      <c r="DA480" s="30"/>
      <c r="DB480" s="30"/>
      <c r="DC480" s="30"/>
      <c r="DD480" s="30"/>
    </row>
    <row r="481" spans="2:108" s="94" customFormat="1" x14ac:dyDescent="0.25">
      <c r="B481" s="100"/>
      <c r="C481" s="90"/>
      <c r="I481" s="101"/>
      <c r="J481" s="101"/>
      <c r="BT481" s="30"/>
      <c r="BU481" s="30"/>
      <c r="BV481" s="30"/>
      <c r="BW481" s="30"/>
      <c r="BX481" s="30"/>
      <c r="BY481" s="30"/>
      <c r="BZ481" s="30"/>
      <c r="CA481" s="30"/>
      <c r="CB481" s="30"/>
      <c r="CC481" s="30"/>
      <c r="CD481" s="30"/>
      <c r="CE481" s="30"/>
      <c r="CF481" s="30"/>
      <c r="CG481" s="30"/>
      <c r="CH481" s="30"/>
      <c r="CI481" s="30"/>
      <c r="CJ481" s="30"/>
      <c r="CK481" s="30"/>
      <c r="CL481" s="30"/>
      <c r="CM481" s="30"/>
      <c r="CN481" s="30"/>
      <c r="CO481" s="30"/>
      <c r="CP481" s="30"/>
      <c r="CQ481" s="30"/>
      <c r="CR481" s="30"/>
      <c r="CS481" s="30"/>
      <c r="CT481" s="30"/>
      <c r="CU481" s="30"/>
      <c r="CV481" s="30"/>
      <c r="CW481" s="30"/>
      <c r="CX481" s="30"/>
      <c r="CY481" s="30"/>
      <c r="CZ481" s="30"/>
      <c r="DA481" s="30"/>
      <c r="DB481" s="30"/>
      <c r="DC481" s="30"/>
      <c r="DD481" s="30"/>
    </row>
    <row r="482" spans="2:108" s="94" customFormat="1" x14ac:dyDescent="0.25">
      <c r="B482" s="100"/>
      <c r="C482" s="90"/>
      <c r="I482" s="101"/>
      <c r="J482" s="101"/>
      <c r="BT482" s="30"/>
      <c r="BU482" s="30"/>
      <c r="BV482" s="30"/>
      <c r="BW482" s="30"/>
      <c r="BX482" s="30"/>
      <c r="BY482" s="30"/>
      <c r="BZ482" s="30"/>
      <c r="CA482" s="30"/>
      <c r="CB482" s="30"/>
      <c r="CC482" s="30"/>
      <c r="CD482" s="30"/>
      <c r="CE482" s="30"/>
      <c r="CF482" s="30"/>
      <c r="CG482" s="30"/>
      <c r="CH482" s="30"/>
      <c r="CI482" s="30"/>
      <c r="CJ482" s="30"/>
      <c r="CK482" s="30"/>
      <c r="CL482" s="30"/>
      <c r="CM482" s="30"/>
      <c r="CN482" s="30"/>
      <c r="CO482" s="30"/>
      <c r="CP482" s="30"/>
      <c r="CQ482" s="30"/>
      <c r="CR482" s="30"/>
      <c r="CS482" s="30"/>
      <c r="CT482" s="30"/>
      <c r="CU482" s="30"/>
      <c r="CV482" s="30"/>
      <c r="CW482" s="30"/>
      <c r="CX482" s="30"/>
      <c r="CY482" s="30"/>
      <c r="CZ482" s="30"/>
      <c r="DA482" s="30"/>
      <c r="DB482" s="30"/>
      <c r="DC482" s="30"/>
      <c r="DD482" s="30"/>
    </row>
    <row r="483" spans="2:108" s="94" customFormat="1" x14ac:dyDescent="0.25">
      <c r="B483" s="100"/>
      <c r="C483" s="90"/>
      <c r="I483" s="101"/>
      <c r="J483" s="101"/>
      <c r="BT483" s="30"/>
      <c r="BU483" s="30"/>
      <c r="BV483" s="30"/>
      <c r="BW483" s="30"/>
      <c r="BX483" s="30"/>
      <c r="BY483" s="30"/>
      <c r="BZ483" s="30"/>
      <c r="CA483" s="30"/>
      <c r="CB483" s="30"/>
      <c r="CC483" s="30"/>
      <c r="CD483" s="30"/>
      <c r="CE483" s="30"/>
      <c r="CF483" s="30"/>
      <c r="CG483" s="30"/>
      <c r="CH483" s="30"/>
      <c r="CI483" s="30"/>
      <c r="CJ483" s="30"/>
      <c r="CK483" s="30"/>
      <c r="CL483" s="30"/>
      <c r="CM483" s="30"/>
      <c r="CN483" s="30"/>
      <c r="CO483" s="30"/>
      <c r="CP483" s="30"/>
      <c r="CQ483" s="30"/>
      <c r="CR483" s="30"/>
      <c r="CS483" s="30"/>
      <c r="CT483" s="30"/>
      <c r="CU483" s="30"/>
      <c r="CV483" s="30"/>
      <c r="CW483" s="30"/>
      <c r="CX483" s="30"/>
      <c r="CY483" s="30"/>
      <c r="CZ483" s="30"/>
      <c r="DA483" s="30"/>
      <c r="DB483" s="30"/>
      <c r="DC483" s="30"/>
      <c r="DD483" s="30"/>
    </row>
    <row r="484" spans="2:108" s="94" customFormat="1" x14ac:dyDescent="0.25">
      <c r="B484" s="100"/>
      <c r="C484" s="90"/>
      <c r="I484" s="101"/>
      <c r="J484" s="101"/>
      <c r="BT484" s="30"/>
      <c r="BU484" s="30"/>
      <c r="BV484" s="30"/>
      <c r="BW484" s="30"/>
      <c r="BX484" s="30"/>
      <c r="BY484" s="30"/>
      <c r="BZ484" s="30"/>
      <c r="CA484" s="30"/>
      <c r="CB484" s="30"/>
      <c r="CC484" s="30"/>
      <c r="CD484" s="30"/>
      <c r="CE484" s="30"/>
      <c r="CF484" s="30"/>
      <c r="CG484" s="30"/>
      <c r="CH484" s="30"/>
      <c r="CI484" s="30"/>
      <c r="CJ484" s="30"/>
      <c r="CK484" s="30"/>
      <c r="CL484" s="30"/>
      <c r="CM484" s="30"/>
      <c r="CN484" s="30"/>
      <c r="CO484" s="30"/>
      <c r="CP484" s="30"/>
      <c r="CQ484" s="30"/>
      <c r="CR484" s="30"/>
      <c r="CS484" s="30"/>
      <c r="CT484" s="30"/>
      <c r="CU484" s="30"/>
      <c r="CV484" s="30"/>
      <c r="CW484" s="30"/>
      <c r="CX484" s="30"/>
      <c r="CY484" s="30"/>
      <c r="CZ484" s="30"/>
      <c r="DA484" s="30"/>
      <c r="DB484" s="30"/>
      <c r="DC484" s="30"/>
      <c r="DD484" s="30"/>
    </row>
    <row r="485" spans="2:108" s="94" customFormat="1" x14ac:dyDescent="0.25">
      <c r="B485" s="100"/>
      <c r="C485" s="90"/>
      <c r="I485" s="101"/>
      <c r="J485" s="101"/>
      <c r="BT485" s="30"/>
      <c r="BU485" s="30"/>
      <c r="BV485" s="30"/>
      <c r="BW485" s="30"/>
      <c r="BX485" s="30"/>
      <c r="BY485" s="30"/>
      <c r="BZ485" s="30"/>
      <c r="CA485" s="30"/>
      <c r="CB485" s="30"/>
      <c r="CC485" s="30"/>
      <c r="CD485" s="30"/>
      <c r="CE485" s="30"/>
      <c r="CF485" s="30"/>
      <c r="CG485" s="30"/>
      <c r="CH485" s="30"/>
      <c r="CI485" s="30"/>
      <c r="CJ485" s="30"/>
      <c r="CK485" s="30"/>
      <c r="CL485" s="30"/>
      <c r="CM485" s="30"/>
      <c r="CN485" s="30"/>
      <c r="CO485" s="30"/>
      <c r="CP485" s="30"/>
      <c r="CQ485" s="30"/>
      <c r="CR485" s="30"/>
      <c r="CS485" s="30"/>
      <c r="CT485" s="30"/>
      <c r="CU485" s="30"/>
      <c r="CV485" s="30"/>
      <c r="CW485" s="30"/>
      <c r="CX485" s="30"/>
      <c r="CY485" s="30"/>
      <c r="CZ485" s="30"/>
      <c r="DA485" s="30"/>
      <c r="DB485" s="30"/>
      <c r="DC485" s="30"/>
      <c r="DD485" s="30"/>
    </row>
    <row r="486" spans="2:108" s="94" customFormat="1" x14ac:dyDescent="0.25">
      <c r="B486" s="100"/>
      <c r="C486" s="90"/>
      <c r="I486" s="101"/>
      <c r="J486" s="101"/>
      <c r="BT486" s="30"/>
      <c r="BU486" s="30"/>
      <c r="BV486" s="30"/>
      <c r="BW486" s="30"/>
      <c r="BX486" s="30"/>
      <c r="BY486" s="30"/>
      <c r="BZ486" s="30"/>
      <c r="CA486" s="30"/>
      <c r="CB486" s="30"/>
      <c r="CC486" s="30"/>
      <c r="CD486" s="30"/>
      <c r="CE486" s="30"/>
      <c r="CF486" s="30"/>
      <c r="CG486" s="30"/>
      <c r="CH486" s="30"/>
      <c r="CI486" s="30"/>
      <c r="CJ486" s="30"/>
      <c r="CK486" s="30"/>
      <c r="CL486" s="30"/>
      <c r="CM486" s="30"/>
      <c r="CN486" s="30"/>
      <c r="CO486" s="30"/>
      <c r="CP486" s="30"/>
      <c r="CQ486" s="30"/>
      <c r="CR486" s="30"/>
      <c r="CS486" s="30"/>
      <c r="CT486" s="30"/>
      <c r="CU486" s="30"/>
      <c r="CV486" s="30"/>
      <c r="CW486" s="30"/>
      <c r="CX486" s="30"/>
      <c r="CY486" s="30"/>
      <c r="CZ486" s="30"/>
      <c r="DA486" s="30"/>
      <c r="DB486" s="30"/>
      <c r="DC486" s="30"/>
      <c r="DD486" s="30"/>
    </row>
    <row r="487" spans="2:108" s="94" customFormat="1" x14ac:dyDescent="0.25">
      <c r="B487" s="100"/>
      <c r="C487" s="90"/>
      <c r="I487" s="101"/>
      <c r="J487" s="101"/>
      <c r="BT487" s="30"/>
      <c r="BU487" s="30"/>
      <c r="BV487" s="30"/>
      <c r="BW487" s="30"/>
      <c r="BX487" s="30"/>
      <c r="BY487" s="30"/>
      <c r="BZ487" s="30"/>
      <c r="CA487" s="30"/>
      <c r="CB487" s="30"/>
      <c r="CC487" s="30"/>
      <c r="CD487" s="30"/>
      <c r="CE487" s="30"/>
      <c r="CF487" s="30"/>
      <c r="CG487" s="30"/>
      <c r="CH487" s="30"/>
      <c r="CI487" s="30"/>
      <c r="CJ487" s="30"/>
      <c r="CK487" s="30"/>
      <c r="CL487" s="30"/>
      <c r="CM487" s="30"/>
      <c r="CN487" s="30"/>
      <c r="CO487" s="30"/>
      <c r="CP487" s="30"/>
      <c r="CQ487" s="30"/>
      <c r="CR487" s="30"/>
      <c r="CS487" s="30"/>
      <c r="CT487" s="30"/>
      <c r="CU487" s="30"/>
      <c r="CV487" s="30"/>
      <c r="CW487" s="30"/>
      <c r="CX487" s="30"/>
      <c r="CY487" s="30"/>
      <c r="CZ487" s="30"/>
      <c r="DA487" s="30"/>
      <c r="DB487" s="30"/>
      <c r="DC487" s="30"/>
      <c r="DD487" s="30"/>
    </row>
    <row r="488" spans="2:108" s="94" customFormat="1" x14ac:dyDescent="0.25">
      <c r="B488" s="100"/>
      <c r="C488" s="90"/>
      <c r="I488" s="101"/>
      <c r="J488" s="101"/>
      <c r="BT488" s="30"/>
      <c r="BU488" s="30"/>
      <c r="BV488" s="30"/>
      <c r="BW488" s="30"/>
      <c r="BX488" s="30"/>
      <c r="BY488" s="30"/>
      <c r="BZ488" s="30"/>
      <c r="CA488" s="30"/>
      <c r="CB488" s="30"/>
      <c r="CC488" s="30"/>
      <c r="CD488" s="30"/>
      <c r="CE488" s="30"/>
      <c r="CF488" s="30"/>
      <c r="CG488" s="30"/>
      <c r="CH488" s="30"/>
      <c r="CI488" s="30"/>
      <c r="CJ488" s="30"/>
      <c r="CK488" s="30"/>
      <c r="CL488" s="30"/>
      <c r="CM488" s="30"/>
      <c r="CN488" s="30"/>
      <c r="CO488" s="30"/>
      <c r="CP488" s="30"/>
      <c r="CQ488" s="30"/>
      <c r="CR488" s="30"/>
      <c r="CS488" s="30"/>
      <c r="CT488" s="30"/>
      <c r="CU488" s="30"/>
      <c r="CV488" s="30"/>
      <c r="CW488" s="30"/>
      <c r="CX488" s="30"/>
      <c r="CY488" s="30"/>
      <c r="CZ488" s="30"/>
      <c r="DA488" s="30"/>
      <c r="DB488" s="30"/>
      <c r="DC488" s="30"/>
      <c r="DD488" s="30"/>
    </row>
    <row r="489" spans="2:108" s="94" customFormat="1" x14ac:dyDescent="0.25">
      <c r="B489" s="100"/>
      <c r="C489" s="90"/>
      <c r="I489" s="101"/>
      <c r="J489" s="101"/>
      <c r="BT489" s="30"/>
      <c r="BU489" s="30"/>
      <c r="BV489" s="30"/>
      <c r="BW489" s="30"/>
      <c r="BX489" s="30"/>
      <c r="BY489" s="30"/>
      <c r="BZ489" s="30"/>
      <c r="CA489" s="30"/>
      <c r="CB489" s="30"/>
      <c r="CC489" s="30"/>
      <c r="CD489" s="30"/>
      <c r="CE489" s="30"/>
      <c r="CF489" s="30"/>
      <c r="CG489" s="30"/>
      <c r="CH489" s="30"/>
      <c r="CI489" s="30"/>
      <c r="CJ489" s="30"/>
      <c r="CK489" s="30"/>
      <c r="CL489" s="30"/>
      <c r="CM489" s="30"/>
      <c r="CN489" s="30"/>
      <c r="CO489" s="30"/>
      <c r="CP489" s="30"/>
      <c r="CQ489" s="30"/>
      <c r="CR489" s="30"/>
      <c r="CS489" s="30"/>
      <c r="CT489" s="30"/>
      <c r="CU489" s="30"/>
      <c r="CV489" s="30"/>
      <c r="CW489" s="30"/>
      <c r="CX489" s="30"/>
      <c r="CY489" s="30"/>
      <c r="CZ489" s="30"/>
      <c r="DA489" s="30"/>
      <c r="DB489" s="30"/>
      <c r="DC489" s="30"/>
      <c r="DD489" s="30"/>
    </row>
    <row r="490" spans="2:108" s="94" customFormat="1" x14ac:dyDescent="0.25">
      <c r="B490" s="100"/>
      <c r="C490" s="90"/>
      <c r="I490" s="101"/>
      <c r="J490" s="101"/>
      <c r="BT490" s="30"/>
      <c r="BU490" s="30"/>
      <c r="BV490" s="30"/>
      <c r="BW490" s="30"/>
      <c r="BX490" s="30"/>
      <c r="BY490" s="30"/>
      <c r="BZ490" s="30"/>
      <c r="CA490" s="30"/>
      <c r="CB490" s="30"/>
      <c r="CC490" s="30"/>
      <c r="CD490" s="30"/>
      <c r="CE490" s="30"/>
      <c r="CF490" s="30"/>
      <c r="CG490" s="30"/>
      <c r="CH490" s="30"/>
      <c r="CI490" s="30"/>
      <c r="CJ490" s="30"/>
      <c r="CK490" s="30"/>
      <c r="CL490" s="30"/>
      <c r="CM490" s="30"/>
      <c r="CN490" s="30"/>
      <c r="CO490" s="30"/>
      <c r="CP490" s="30"/>
      <c r="CQ490" s="30"/>
      <c r="CR490" s="30"/>
      <c r="CS490" s="30"/>
      <c r="CT490" s="30"/>
      <c r="CU490" s="30"/>
      <c r="CV490" s="30"/>
      <c r="CW490" s="30"/>
      <c r="CX490" s="30"/>
      <c r="CY490" s="30"/>
      <c r="CZ490" s="30"/>
      <c r="DA490" s="30"/>
      <c r="DB490" s="30"/>
      <c r="DC490" s="30"/>
      <c r="DD490" s="30"/>
    </row>
    <row r="491" spans="2:108" s="94" customFormat="1" x14ac:dyDescent="0.25">
      <c r="B491" s="100"/>
      <c r="C491" s="90"/>
      <c r="I491" s="101"/>
      <c r="J491" s="101"/>
      <c r="BT491" s="30"/>
      <c r="BU491" s="30"/>
      <c r="BV491" s="30"/>
      <c r="BW491" s="30"/>
      <c r="BX491" s="30"/>
      <c r="BY491" s="30"/>
      <c r="BZ491" s="30"/>
      <c r="CA491" s="30"/>
      <c r="CB491" s="30"/>
      <c r="CC491" s="30"/>
      <c r="CD491" s="30"/>
      <c r="CE491" s="30"/>
      <c r="CF491" s="30"/>
      <c r="CG491" s="30"/>
      <c r="CH491" s="30"/>
      <c r="CI491" s="30"/>
      <c r="CJ491" s="30"/>
      <c r="CK491" s="30"/>
      <c r="CL491" s="30"/>
      <c r="CM491" s="30"/>
      <c r="CN491" s="30"/>
      <c r="CO491" s="30"/>
      <c r="CP491" s="30"/>
      <c r="CQ491" s="30"/>
      <c r="CR491" s="30"/>
      <c r="CS491" s="30"/>
      <c r="CT491" s="30"/>
      <c r="CU491" s="30"/>
      <c r="CV491" s="30"/>
      <c r="CW491" s="30"/>
      <c r="CX491" s="30"/>
      <c r="CY491" s="30"/>
      <c r="CZ491" s="30"/>
      <c r="DA491" s="30"/>
      <c r="DB491" s="30"/>
      <c r="DC491" s="30"/>
      <c r="DD491" s="30"/>
    </row>
    <row r="492" spans="2:108" s="94" customFormat="1" x14ac:dyDescent="0.25">
      <c r="B492" s="100"/>
      <c r="C492" s="90"/>
      <c r="I492" s="101"/>
      <c r="J492" s="101"/>
      <c r="BT492" s="30"/>
      <c r="BU492" s="30"/>
      <c r="BV492" s="30"/>
      <c r="BW492" s="30"/>
      <c r="BX492" s="30"/>
      <c r="BY492" s="30"/>
      <c r="BZ492" s="30"/>
      <c r="CA492" s="30"/>
      <c r="CB492" s="30"/>
      <c r="CC492" s="30"/>
      <c r="CD492" s="30"/>
      <c r="CE492" s="30"/>
      <c r="CF492" s="30"/>
      <c r="CG492" s="30"/>
      <c r="CH492" s="30"/>
      <c r="CI492" s="30"/>
      <c r="CJ492" s="30"/>
      <c r="CK492" s="30"/>
      <c r="CL492" s="30"/>
      <c r="CM492" s="30"/>
      <c r="CN492" s="30"/>
      <c r="CO492" s="30"/>
      <c r="CP492" s="30"/>
      <c r="CQ492" s="30"/>
      <c r="CR492" s="30"/>
      <c r="CS492" s="30"/>
      <c r="CT492" s="30"/>
      <c r="CU492" s="30"/>
      <c r="CV492" s="30"/>
      <c r="CW492" s="30"/>
      <c r="CX492" s="30"/>
      <c r="CY492" s="30"/>
      <c r="CZ492" s="30"/>
      <c r="DA492" s="30"/>
      <c r="DB492" s="30"/>
      <c r="DC492" s="30"/>
      <c r="DD492" s="30"/>
    </row>
    <row r="493" spans="2:108" s="94" customFormat="1" x14ac:dyDescent="0.25">
      <c r="B493" s="100"/>
      <c r="C493" s="90"/>
      <c r="I493" s="101"/>
      <c r="J493" s="101"/>
      <c r="BT493" s="30"/>
      <c r="BU493" s="30"/>
      <c r="BV493" s="30"/>
      <c r="BW493" s="30"/>
      <c r="BX493" s="30"/>
      <c r="BY493" s="30"/>
      <c r="BZ493" s="30"/>
      <c r="CA493" s="30"/>
      <c r="CB493" s="30"/>
      <c r="CC493" s="30"/>
      <c r="CD493" s="30"/>
      <c r="CE493" s="30"/>
      <c r="CF493" s="30"/>
      <c r="CG493" s="30"/>
      <c r="CH493" s="30"/>
      <c r="CI493" s="30"/>
      <c r="CJ493" s="30"/>
      <c r="CK493" s="30"/>
      <c r="CL493" s="30"/>
      <c r="CM493" s="30"/>
      <c r="CN493" s="30"/>
      <c r="CO493" s="30"/>
      <c r="CP493" s="30"/>
      <c r="CQ493" s="30"/>
      <c r="CR493" s="30"/>
      <c r="CS493" s="30"/>
      <c r="CT493" s="30"/>
      <c r="CU493" s="30"/>
      <c r="CV493" s="30"/>
      <c r="CW493" s="30"/>
      <c r="CX493" s="30"/>
      <c r="CY493" s="30"/>
      <c r="CZ493" s="30"/>
      <c r="DA493" s="30"/>
      <c r="DB493" s="30"/>
      <c r="DC493" s="30"/>
      <c r="DD493" s="30"/>
    </row>
    <row r="494" spans="2:108" s="94" customFormat="1" x14ac:dyDescent="0.25">
      <c r="B494" s="100"/>
      <c r="C494" s="90"/>
      <c r="I494" s="101"/>
      <c r="J494" s="101"/>
      <c r="BT494" s="30"/>
      <c r="BU494" s="30"/>
      <c r="BV494" s="30"/>
      <c r="BW494" s="30"/>
      <c r="BX494" s="30"/>
      <c r="BY494" s="30"/>
      <c r="BZ494" s="30"/>
      <c r="CA494" s="30"/>
      <c r="CB494" s="30"/>
      <c r="CC494" s="30"/>
      <c r="CD494" s="30"/>
      <c r="CE494" s="30"/>
      <c r="CF494" s="30"/>
      <c r="CG494" s="30"/>
      <c r="CH494" s="30"/>
      <c r="CI494" s="30"/>
      <c r="CJ494" s="30"/>
      <c r="CK494" s="30"/>
      <c r="CL494" s="30"/>
      <c r="CM494" s="30"/>
      <c r="CN494" s="30"/>
      <c r="CO494" s="30"/>
      <c r="CP494" s="30"/>
      <c r="CQ494" s="30"/>
      <c r="CR494" s="30"/>
      <c r="CS494" s="30"/>
      <c r="CT494" s="30"/>
      <c r="CU494" s="30"/>
      <c r="CV494" s="30"/>
      <c r="CW494" s="30"/>
      <c r="CX494" s="30"/>
      <c r="CY494" s="30"/>
      <c r="CZ494" s="30"/>
      <c r="DA494" s="30"/>
      <c r="DB494" s="30"/>
      <c r="DC494" s="30"/>
      <c r="DD494" s="30"/>
    </row>
    <row r="495" spans="2:108" s="94" customFormat="1" x14ac:dyDescent="0.25">
      <c r="B495" s="100"/>
      <c r="C495" s="90"/>
      <c r="I495" s="101"/>
      <c r="J495" s="101"/>
      <c r="BT495" s="30"/>
      <c r="BU495" s="30"/>
      <c r="BV495" s="30"/>
      <c r="BW495" s="30"/>
      <c r="BX495" s="30"/>
      <c r="BY495" s="30"/>
      <c r="BZ495" s="30"/>
      <c r="CA495" s="30"/>
      <c r="CB495" s="30"/>
      <c r="CC495" s="30"/>
      <c r="CD495" s="30"/>
      <c r="CE495" s="30"/>
      <c r="CF495" s="30"/>
      <c r="CG495" s="30"/>
      <c r="CH495" s="30"/>
      <c r="CI495" s="30"/>
      <c r="CJ495" s="30"/>
      <c r="CK495" s="30"/>
      <c r="CL495" s="30"/>
      <c r="CM495" s="30"/>
      <c r="CN495" s="30"/>
      <c r="CO495" s="30"/>
      <c r="CP495" s="30"/>
      <c r="CQ495" s="30"/>
      <c r="CR495" s="30"/>
      <c r="CS495" s="30"/>
      <c r="CT495" s="30"/>
      <c r="CU495" s="30"/>
      <c r="CV495" s="30"/>
      <c r="CW495" s="30"/>
      <c r="CX495" s="30"/>
      <c r="CY495" s="30"/>
      <c r="CZ495" s="30"/>
      <c r="DA495" s="30"/>
      <c r="DB495" s="30"/>
      <c r="DC495" s="30"/>
      <c r="DD495" s="30"/>
    </row>
    <row r="496" spans="2:108" s="94" customFormat="1" x14ac:dyDescent="0.25">
      <c r="B496" s="100"/>
      <c r="C496" s="90"/>
      <c r="I496" s="101"/>
      <c r="J496" s="101"/>
      <c r="BT496" s="30"/>
      <c r="BU496" s="30"/>
      <c r="BV496" s="30"/>
      <c r="BW496" s="30"/>
      <c r="BX496" s="30"/>
      <c r="BY496" s="30"/>
      <c r="BZ496" s="30"/>
      <c r="CA496" s="30"/>
      <c r="CB496" s="30"/>
      <c r="CC496" s="30"/>
      <c r="CD496" s="30"/>
      <c r="CE496" s="30"/>
      <c r="CF496" s="30"/>
      <c r="CG496" s="30"/>
      <c r="CH496" s="30"/>
      <c r="CI496" s="30"/>
      <c r="CJ496" s="30"/>
      <c r="CK496" s="30"/>
      <c r="CL496" s="30"/>
      <c r="CM496" s="30"/>
      <c r="CN496" s="30"/>
      <c r="CO496" s="30"/>
      <c r="CP496" s="30"/>
      <c r="CQ496" s="30"/>
      <c r="CR496" s="30"/>
      <c r="CS496" s="30"/>
      <c r="CT496" s="30"/>
      <c r="CU496" s="30"/>
      <c r="CV496" s="30"/>
      <c r="CW496" s="30"/>
      <c r="CX496" s="30"/>
      <c r="CY496" s="30"/>
      <c r="CZ496" s="30"/>
      <c r="DA496" s="30"/>
      <c r="DB496" s="30"/>
      <c r="DC496" s="30"/>
      <c r="DD496" s="30"/>
    </row>
    <row r="497" spans="2:108" s="94" customFormat="1" x14ac:dyDescent="0.25">
      <c r="B497" s="100"/>
      <c r="C497" s="90"/>
      <c r="I497" s="101"/>
      <c r="J497" s="101"/>
      <c r="BT497" s="30"/>
      <c r="BU497" s="30"/>
      <c r="BV497" s="30"/>
      <c r="BW497" s="30"/>
      <c r="BX497" s="30"/>
      <c r="BY497" s="30"/>
      <c r="BZ497" s="30"/>
      <c r="CA497" s="30"/>
      <c r="CB497" s="30"/>
      <c r="CC497" s="30"/>
      <c r="CD497" s="30"/>
      <c r="CE497" s="30"/>
      <c r="CF497" s="30"/>
      <c r="CG497" s="30"/>
      <c r="CH497" s="30"/>
      <c r="CI497" s="30"/>
      <c r="CJ497" s="30"/>
      <c r="CK497" s="30"/>
      <c r="CL497" s="30"/>
      <c r="CM497" s="30"/>
      <c r="CN497" s="30"/>
      <c r="CO497" s="30"/>
      <c r="CP497" s="30"/>
      <c r="CQ497" s="30"/>
      <c r="CR497" s="30"/>
      <c r="CS497" s="30"/>
      <c r="CT497" s="30"/>
      <c r="CU497" s="30"/>
      <c r="CV497" s="30"/>
      <c r="CW497" s="30"/>
      <c r="CX497" s="30"/>
      <c r="CY497" s="30"/>
      <c r="CZ497" s="30"/>
      <c r="DA497" s="30"/>
      <c r="DB497" s="30"/>
      <c r="DC497" s="30"/>
      <c r="DD497" s="30"/>
    </row>
    <row r="498" spans="2:108" s="94" customFormat="1" x14ac:dyDescent="0.25">
      <c r="B498" s="100"/>
      <c r="C498" s="90"/>
      <c r="I498" s="101"/>
      <c r="J498" s="101"/>
      <c r="BT498" s="30"/>
      <c r="BU498" s="30"/>
      <c r="BV498" s="30"/>
      <c r="BW498" s="30"/>
      <c r="BX498" s="30"/>
      <c r="BY498" s="30"/>
      <c r="BZ498" s="30"/>
      <c r="CA498" s="30"/>
      <c r="CB498" s="30"/>
      <c r="CC498" s="30"/>
      <c r="CD498" s="30"/>
      <c r="CE498" s="30"/>
      <c r="CF498" s="30"/>
      <c r="CG498" s="30"/>
      <c r="CH498" s="30"/>
      <c r="CI498" s="30"/>
      <c r="CJ498" s="30"/>
      <c r="CK498" s="30"/>
      <c r="CL498" s="30"/>
      <c r="CM498" s="30"/>
      <c r="CN498" s="30"/>
      <c r="CO498" s="30"/>
      <c r="CP498" s="30"/>
      <c r="CQ498" s="30"/>
      <c r="CR498" s="30"/>
      <c r="CS498" s="30"/>
      <c r="CT498" s="30"/>
      <c r="CU498" s="30"/>
      <c r="CV498" s="30"/>
      <c r="CW498" s="30"/>
      <c r="CX498" s="30"/>
      <c r="CY498" s="30"/>
      <c r="CZ498" s="30"/>
      <c r="DA498" s="30"/>
      <c r="DB498" s="30"/>
      <c r="DC498" s="30"/>
      <c r="DD498" s="30"/>
    </row>
    <row r="499" spans="2:108" s="94" customFormat="1" x14ac:dyDescent="0.25">
      <c r="B499" s="100"/>
      <c r="C499" s="90"/>
      <c r="I499" s="101"/>
      <c r="J499" s="101"/>
      <c r="BT499" s="30"/>
      <c r="BU499" s="30"/>
      <c r="BV499" s="30"/>
      <c r="BW499" s="30"/>
      <c r="BX499" s="30"/>
      <c r="BY499" s="30"/>
      <c r="BZ499" s="30"/>
      <c r="CA499" s="30"/>
      <c r="CB499" s="30"/>
      <c r="CC499" s="30"/>
      <c r="CD499" s="30"/>
      <c r="CE499" s="30"/>
      <c r="CF499" s="30"/>
      <c r="CG499" s="30"/>
      <c r="CH499" s="30"/>
      <c r="CI499" s="30"/>
      <c r="CJ499" s="30"/>
      <c r="CK499" s="30"/>
      <c r="CL499" s="30"/>
      <c r="CM499" s="30"/>
      <c r="CN499" s="30"/>
      <c r="CO499" s="30"/>
      <c r="CP499" s="30"/>
      <c r="CQ499" s="30"/>
      <c r="CR499" s="30"/>
      <c r="CS499" s="30"/>
      <c r="CT499" s="30"/>
      <c r="CU499" s="30"/>
      <c r="CV499" s="30"/>
      <c r="CW499" s="30"/>
      <c r="CX499" s="30"/>
      <c r="CY499" s="30"/>
      <c r="CZ499" s="30"/>
      <c r="DA499" s="30"/>
      <c r="DB499" s="30"/>
      <c r="DC499" s="30"/>
      <c r="DD499" s="30"/>
    </row>
    <row r="500" spans="2:108" s="94" customFormat="1" x14ac:dyDescent="0.25">
      <c r="B500" s="100"/>
      <c r="C500" s="90"/>
      <c r="I500" s="101"/>
      <c r="J500" s="101"/>
      <c r="BT500" s="30"/>
      <c r="BU500" s="30"/>
      <c r="BV500" s="30"/>
      <c r="BW500" s="30"/>
      <c r="BX500" s="30"/>
      <c r="BY500" s="30"/>
      <c r="BZ500" s="30"/>
      <c r="CA500" s="30"/>
      <c r="CB500" s="30"/>
      <c r="CC500" s="30"/>
      <c r="CD500" s="30"/>
      <c r="CE500" s="30"/>
      <c r="CF500" s="30"/>
      <c r="CG500" s="30"/>
      <c r="CH500" s="30"/>
      <c r="CI500" s="30"/>
      <c r="CJ500" s="30"/>
      <c r="CK500" s="30"/>
      <c r="CL500" s="30"/>
      <c r="CM500" s="30"/>
      <c r="CN500" s="30"/>
      <c r="CO500" s="30"/>
      <c r="CP500" s="30"/>
      <c r="CQ500" s="30"/>
      <c r="CR500" s="30"/>
      <c r="CS500" s="30"/>
      <c r="CT500" s="30"/>
      <c r="CU500" s="30"/>
      <c r="CV500" s="30"/>
      <c r="CW500" s="30"/>
      <c r="CX500" s="30"/>
      <c r="CY500" s="30"/>
      <c r="CZ500" s="30"/>
      <c r="DA500" s="30"/>
      <c r="DB500" s="30"/>
      <c r="DC500" s="30"/>
      <c r="DD500" s="30"/>
    </row>
    <row r="501" spans="2:108" s="94" customFormat="1" x14ac:dyDescent="0.25">
      <c r="B501" s="100"/>
      <c r="C501" s="90"/>
      <c r="I501" s="101"/>
      <c r="J501" s="101"/>
      <c r="BT501" s="30"/>
      <c r="BU501" s="30"/>
      <c r="BV501" s="30"/>
      <c r="BW501" s="30"/>
      <c r="BX501" s="30"/>
      <c r="BY501" s="30"/>
      <c r="BZ501" s="30"/>
      <c r="CA501" s="30"/>
      <c r="CB501" s="30"/>
      <c r="CC501" s="30"/>
      <c r="CD501" s="30"/>
      <c r="CE501" s="30"/>
      <c r="CF501" s="30"/>
      <c r="CG501" s="30"/>
      <c r="CH501" s="30"/>
      <c r="CI501" s="30"/>
      <c r="CJ501" s="30"/>
      <c r="CK501" s="30"/>
      <c r="CL501" s="30"/>
      <c r="CM501" s="30"/>
      <c r="CN501" s="30"/>
      <c r="CO501" s="30"/>
      <c r="CP501" s="30"/>
      <c r="CQ501" s="30"/>
      <c r="CR501" s="30"/>
      <c r="CS501" s="30"/>
      <c r="CT501" s="30"/>
      <c r="CU501" s="30"/>
      <c r="CV501" s="30"/>
      <c r="CW501" s="30"/>
      <c r="CX501" s="30"/>
      <c r="CY501" s="30"/>
      <c r="CZ501" s="30"/>
      <c r="DA501" s="30"/>
      <c r="DB501" s="30"/>
      <c r="DC501" s="30"/>
      <c r="DD501" s="30"/>
    </row>
    <row r="502" spans="2:108" s="94" customFormat="1" x14ac:dyDescent="0.25">
      <c r="B502" s="100"/>
      <c r="C502" s="90"/>
      <c r="I502" s="101"/>
      <c r="J502" s="101"/>
      <c r="BT502" s="30"/>
      <c r="BU502" s="30"/>
      <c r="BV502" s="30"/>
      <c r="BW502" s="30"/>
      <c r="BX502" s="30"/>
      <c r="BY502" s="30"/>
      <c r="BZ502" s="30"/>
      <c r="CA502" s="30"/>
      <c r="CB502" s="30"/>
      <c r="CC502" s="30"/>
      <c r="CD502" s="30"/>
      <c r="CE502" s="30"/>
      <c r="CF502" s="30"/>
      <c r="CG502" s="30"/>
      <c r="CH502" s="30"/>
      <c r="CI502" s="30"/>
      <c r="CJ502" s="30"/>
      <c r="CK502" s="30"/>
      <c r="CL502" s="30"/>
      <c r="CM502" s="30"/>
      <c r="CN502" s="30"/>
      <c r="CO502" s="30"/>
      <c r="CP502" s="30"/>
      <c r="CQ502" s="30"/>
      <c r="CR502" s="30"/>
      <c r="CS502" s="30"/>
      <c r="CT502" s="30"/>
      <c r="CU502" s="30"/>
      <c r="CV502" s="30"/>
      <c r="CW502" s="30"/>
      <c r="CX502" s="30"/>
      <c r="CY502" s="30"/>
      <c r="CZ502" s="30"/>
      <c r="DA502" s="30"/>
      <c r="DB502" s="30"/>
      <c r="DC502" s="30"/>
      <c r="DD502" s="30"/>
    </row>
    <row r="503" spans="2:108" s="94" customFormat="1" x14ac:dyDescent="0.25">
      <c r="B503" s="100"/>
      <c r="C503" s="90"/>
      <c r="I503" s="101"/>
      <c r="J503" s="101"/>
      <c r="BT503" s="30"/>
      <c r="BU503" s="30"/>
      <c r="BV503" s="30"/>
      <c r="BW503" s="30"/>
      <c r="BX503" s="30"/>
      <c r="BY503" s="30"/>
      <c r="BZ503" s="30"/>
      <c r="CA503" s="30"/>
      <c r="CB503" s="30"/>
      <c r="CC503" s="30"/>
      <c r="CD503" s="30"/>
      <c r="CE503" s="30"/>
      <c r="CF503" s="30"/>
      <c r="CG503" s="30"/>
      <c r="CH503" s="30"/>
      <c r="CI503" s="30"/>
      <c r="CJ503" s="30"/>
      <c r="CK503" s="30"/>
      <c r="CL503" s="30"/>
      <c r="CM503" s="30"/>
      <c r="CN503" s="30"/>
      <c r="CO503" s="30"/>
      <c r="CP503" s="30"/>
      <c r="CQ503" s="30"/>
      <c r="CR503" s="30"/>
      <c r="CS503" s="30"/>
      <c r="CT503" s="30"/>
      <c r="CU503" s="30"/>
      <c r="CV503" s="30"/>
      <c r="CW503" s="30"/>
      <c r="CX503" s="30"/>
      <c r="CY503" s="30"/>
      <c r="CZ503" s="30"/>
      <c r="DA503" s="30"/>
      <c r="DB503" s="30"/>
      <c r="DC503" s="30"/>
      <c r="DD503" s="30"/>
    </row>
    <row r="504" spans="2:108" s="94" customFormat="1" x14ac:dyDescent="0.25">
      <c r="B504" s="100"/>
      <c r="C504" s="90"/>
      <c r="I504" s="101"/>
      <c r="J504" s="101"/>
      <c r="BT504" s="30"/>
      <c r="BU504" s="30"/>
      <c r="BV504" s="30"/>
      <c r="BW504" s="30"/>
      <c r="BX504" s="30"/>
      <c r="BY504" s="30"/>
      <c r="BZ504" s="30"/>
      <c r="CA504" s="30"/>
      <c r="CB504" s="30"/>
      <c r="CC504" s="30"/>
      <c r="CD504" s="30"/>
      <c r="CE504" s="30"/>
      <c r="CF504" s="30"/>
      <c r="CG504" s="30"/>
      <c r="CH504" s="30"/>
      <c r="CI504" s="30"/>
      <c r="CJ504" s="30"/>
      <c r="CK504" s="30"/>
      <c r="CL504" s="30"/>
      <c r="CM504" s="30"/>
      <c r="CN504" s="30"/>
      <c r="CO504" s="30"/>
      <c r="CP504" s="30"/>
      <c r="CQ504" s="30"/>
      <c r="CR504" s="30"/>
      <c r="CS504" s="30"/>
      <c r="CT504" s="30"/>
      <c r="CU504" s="30"/>
      <c r="CV504" s="30"/>
      <c r="CW504" s="30"/>
      <c r="CX504" s="30"/>
      <c r="CY504" s="30"/>
      <c r="CZ504" s="30"/>
      <c r="DA504" s="30"/>
      <c r="DB504" s="30"/>
      <c r="DC504" s="30"/>
      <c r="DD504" s="30"/>
    </row>
    <row r="505" spans="2:108" s="94" customFormat="1" x14ac:dyDescent="0.25">
      <c r="B505" s="100"/>
      <c r="C505" s="90"/>
      <c r="I505" s="101"/>
      <c r="J505" s="101"/>
      <c r="BT505" s="30"/>
      <c r="BU505" s="30"/>
      <c r="BV505" s="30"/>
      <c r="BW505" s="30"/>
      <c r="BX505" s="30"/>
      <c r="BY505" s="30"/>
      <c r="BZ505" s="30"/>
      <c r="CA505" s="30"/>
      <c r="CB505" s="30"/>
      <c r="CC505" s="30"/>
      <c r="CD505" s="30"/>
      <c r="CE505" s="30"/>
      <c r="CF505" s="30"/>
      <c r="CG505" s="30"/>
      <c r="CH505" s="30"/>
      <c r="CI505" s="30"/>
      <c r="CJ505" s="30"/>
      <c r="CK505" s="30"/>
      <c r="CL505" s="30"/>
      <c r="CM505" s="30"/>
      <c r="CN505" s="30"/>
      <c r="CO505" s="30"/>
      <c r="CP505" s="30"/>
      <c r="CQ505" s="30"/>
      <c r="CR505" s="30"/>
      <c r="CS505" s="30"/>
      <c r="CT505" s="30"/>
      <c r="CU505" s="30"/>
      <c r="CV505" s="30"/>
      <c r="CW505" s="30"/>
      <c r="CX505" s="30"/>
      <c r="CY505" s="30"/>
      <c r="CZ505" s="30"/>
      <c r="DA505" s="30"/>
      <c r="DB505" s="30"/>
      <c r="DC505" s="30"/>
      <c r="DD505" s="30"/>
    </row>
    <row r="506" spans="2:108" s="94" customFormat="1" x14ac:dyDescent="0.25">
      <c r="B506" s="100"/>
      <c r="C506" s="90"/>
      <c r="I506" s="101"/>
      <c r="J506" s="101"/>
      <c r="BT506" s="30"/>
      <c r="BU506" s="30"/>
      <c r="BV506" s="30"/>
      <c r="BW506" s="30"/>
      <c r="BX506" s="30"/>
      <c r="BY506" s="30"/>
      <c r="BZ506" s="30"/>
      <c r="CA506" s="30"/>
      <c r="CB506" s="30"/>
      <c r="CC506" s="30"/>
      <c r="CD506" s="30"/>
      <c r="CE506" s="30"/>
      <c r="CF506" s="30"/>
      <c r="CG506" s="30"/>
      <c r="CH506" s="30"/>
      <c r="CI506" s="30"/>
      <c r="CJ506" s="30"/>
      <c r="CK506" s="30"/>
      <c r="CL506" s="30"/>
      <c r="CM506" s="30"/>
      <c r="CN506" s="30"/>
      <c r="CO506" s="30"/>
      <c r="CP506" s="30"/>
      <c r="CQ506" s="30"/>
      <c r="CR506" s="30"/>
      <c r="CS506" s="30"/>
      <c r="CT506" s="30"/>
      <c r="CU506" s="30"/>
      <c r="CV506" s="30"/>
      <c r="CW506" s="30"/>
      <c r="CX506" s="30"/>
      <c r="CY506" s="30"/>
      <c r="CZ506" s="30"/>
      <c r="DA506" s="30"/>
      <c r="DB506" s="30"/>
      <c r="DC506" s="30"/>
      <c r="DD506" s="30"/>
    </row>
    <row r="507" spans="2:108" s="94" customFormat="1" x14ac:dyDescent="0.25">
      <c r="B507" s="100"/>
      <c r="C507" s="90"/>
      <c r="I507" s="101"/>
      <c r="J507" s="101"/>
      <c r="BT507" s="30"/>
      <c r="BU507" s="30"/>
      <c r="BV507" s="30"/>
      <c r="BW507" s="30"/>
      <c r="BX507" s="30"/>
      <c r="BY507" s="30"/>
      <c r="BZ507" s="30"/>
      <c r="CA507" s="30"/>
      <c r="CB507" s="30"/>
      <c r="CC507" s="30"/>
      <c r="CD507" s="30"/>
      <c r="CE507" s="30"/>
      <c r="CF507" s="30"/>
      <c r="CG507" s="30"/>
      <c r="CH507" s="30"/>
      <c r="CI507" s="30"/>
      <c r="CJ507" s="30"/>
      <c r="CK507" s="30"/>
      <c r="CL507" s="30"/>
      <c r="CM507" s="30"/>
      <c r="CN507" s="30"/>
      <c r="CO507" s="30"/>
      <c r="CP507" s="30"/>
      <c r="CQ507" s="30"/>
      <c r="CR507" s="30"/>
      <c r="CS507" s="30"/>
      <c r="CT507" s="30"/>
      <c r="CU507" s="30"/>
      <c r="CV507" s="30"/>
      <c r="CW507" s="30"/>
      <c r="CX507" s="30"/>
      <c r="CY507" s="30"/>
      <c r="CZ507" s="30"/>
      <c r="DA507" s="30"/>
      <c r="DB507" s="30"/>
      <c r="DC507" s="30"/>
      <c r="DD507" s="30"/>
    </row>
    <row r="508" spans="2:108" s="94" customFormat="1" x14ac:dyDescent="0.25">
      <c r="B508" s="100"/>
      <c r="C508" s="90"/>
      <c r="I508" s="101"/>
      <c r="J508" s="101"/>
      <c r="BT508" s="30"/>
      <c r="BU508" s="30"/>
      <c r="BV508" s="30"/>
      <c r="BW508" s="30"/>
      <c r="BX508" s="30"/>
      <c r="BY508" s="30"/>
      <c r="BZ508" s="30"/>
      <c r="CA508" s="30"/>
      <c r="CB508" s="30"/>
      <c r="CC508" s="30"/>
      <c r="CD508" s="30"/>
      <c r="CE508" s="30"/>
      <c r="CF508" s="30"/>
      <c r="CG508" s="30"/>
      <c r="CH508" s="30"/>
      <c r="CI508" s="30"/>
      <c r="CJ508" s="30"/>
      <c r="CK508" s="30"/>
      <c r="CL508" s="30"/>
      <c r="CM508" s="30"/>
      <c r="CN508" s="30"/>
      <c r="CO508" s="30"/>
      <c r="CP508" s="30"/>
      <c r="CQ508" s="30"/>
      <c r="CR508" s="30"/>
      <c r="CS508" s="30"/>
      <c r="CT508" s="30"/>
      <c r="CU508" s="30"/>
      <c r="CV508" s="30"/>
      <c r="CW508" s="30"/>
      <c r="CX508" s="30"/>
      <c r="CY508" s="30"/>
      <c r="CZ508" s="30"/>
      <c r="DA508" s="30"/>
      <c r="DB508" s="30"/>
      <c r="DC508" s="30"/>
      <c r="DD508" s="30"/>
    </row>
    <row r="509" spans="2:108" s="94" customFormat="1" x14ac:dyDescent="0.25">
      <c r="B509" s="100"/>
      <c r="C509" s="90"/>
      <c r="I509" s="101"/>
      <c r="J509" s="101"/>
      <c r="BT509" s="30"/>
      <c r="BU509" s="30"/>
      <c r="BV509" s="30"/>
      <c r="BW509" s="30"/>
      <c r="BX509" s="30"/>
      <c r="BY509" s="30"/>
      <c r="BZ509" s="30"/>
      <c r="CA509" s="30"/>
      <c r="CB509" s="30"/>
      <c r="CC509" s="30"/>
      <c r="CD509" s="30"/>
      <c r="CE509" s="30"/>
      <c r="CF509" s="30"/>
      <c r="CG509" s="30"/>
      <c r="CH509" s="30"/>
      <c r="CI509" s="30"/>
      <c r="CJ509" s="30"/>
      <c r="CK509" s="30"/>
      <c r="CL509" s="30"/>
      <c r="CM509" s="30"/>
      <c r="CN509" s="30"/>
      <c r="CO509" s="30"/>
      <c r="CP509" s="30"/>
      <c r="CQ509" s="30"/>
      <c r="CR509" s="30"/>
      <c r="CS509" s="30"/>
      <c r="CT509" s="30"/>
      <c r="CU509" s="30"/>
      <c r="CV509" s="30"/>
      <c r="CW509" s="30"/>
      <c r="CX509" s="30"/>
      <c r="CY509" s="30"/>
      <c r="CZ509" s="30"/>
      <c r="DA509" s="30"/>
      <c r="DB509" s="30"/>
      <c r="DC509" s="30"/>
      <c r="DD509" s="30"/>
    </row>
    <row r="510" spans="2:108" s="94" customFormat="1" x14ac:dyDescent="0.25">
      <c r="B510" s="100"/>
      <c r="C510" s="90"/>
      <c r="I510" s="101"/>
      <c r="J510" s="101"/>
      <c r="BT510" s="30"/>
      <c r="BU510" s="30"/>
      <c r="BV510" s="30"/>
      <c r="BW510" s="30"/>
      <c r="BX510" s="30"/>
      <c r="BY510" s="30"/>
      <c r="BZ510" s="30"/>
      <c r="CA510" s="30"/>
      <c r="CB510" s="30"/>
      <c r="CC510" s="30"/>
      <c r="CD510" s="30"/>
      <c r="CE510" s="30"/>
      <c r="CF510" s="30"/>
      <c r="CG510" s="30"/>
      <c r="CH510" s="30"/>
      <c r="CI510" s="30"/>
      <c r="CJ510" s="30"/>
      <c r="CK510" s="30"/>
      <c r="CL510" s="30"/>
      <c r="CM510" s="30"/>
      <c r="CN510" s="30"/>
      <c r="CO510" s="30"/>
      <c r="CP510" s="30"/>
      <c r="CQ510" s="30"/>
      <c r="CR510" s="30"/>
      <c r="CS510" s="30"/>
      <c r="CT510" s="30"/>
      <c r="CU510" s="30"/>
      <c r="CV510" s="30"/>
      <c r="CW510" s="30"/>
      <c r="CX510" s="30"/>
      <c r="CY510" s="30"/>
      <c r="CZ510" s="30"/>
      <c r="DA510" s="30"/>
      <c r="DB510" s="30"/>
      <c r="DC510" s="30"/>
      <c r="DD510" s="30"/>
    </row>
    <row r="511" spans="2:108" s="94" customFormat="1" x14ac:dyDescent="0.25">
      <c r="B511" s="100"/>
      <c r="C511" s="90"/>
      <c r="I511" s="101"/>
      <c r="J511" s="101"/>
      <c r="BT511" s="30"/>
      <c r="BU511" s="30"/>
      <c r="BV511" s="30"/>
      <c r="BW511" s="30"/>
      <c r="BX511" s="30"/>
      <c r="BY511" s="30"/>
      <c r="BZ511" s="30"/>
      <c r="CA511" s="30"/>
      <c r="CB511" s="30"/>
      <c r="CC511" s="30"/>
      <c r="CD511" s="30"/>
      <c r="CE511" s="30"/>
      <c r="CF511" s="30"/>
      <c r="CG511" s="30"/>
      <c r="CH511" s="30"/>
      <c r="CI511" s="30"/>
      <c r="CJ511" s="30"/>
      <c r="CK511" s="30"/>
      <c r="CL511" s="30"/>
      <c r="CM511" s="30"/>
      <c r="CN511" s="30"/>
      <c r="CO511" s="30"/>
      <c r="CP511" s="30"/>
      <c r="CQ511" s="30"/>
      <c r="CR511" s="30"/>
      <c r="CS511" s="30"/>
      <c r="CT511" s="30"/>
      <c r="CU511" s="30"/>
      <c r="CV511" s="30"/>
      <c r="CW511" s="30"/>
      <c r="CX511" s="30"/>
      <c r="CY511" s="30"/>
      <c r="CZ511" s="30"/>
      <c r="DA511" s="30"/>
      <c r="DB511" s="30"/>
      <c r="DC511" s="30"/>
      <c r="DD511" s="30"/>
    </row>
    <row r="512" spans="2:108" s="94" customFormat="1" x14ac:dyDescent="0.25">
      <c r="B512" s="100"/>
      <c r="C512" s="90"/>
      <c r="I512" s="101"/>
      <c r="J512" s="101"/>
      <c r="BT512" s="30"/>
      <c r="BU512" s="30"/>
      <c r="BV512" s="30"/>
      <c r="BW512" s="30"/>
      <c r="BX512" s="30"/>
      <c r="BY512" s="30"/>
      <c r="BZ512" s="30"/>
      <c r="CA512" s="30"/>
      <c r="CB512" s="30"/>
      <c r="CC512" s="30"/>
      <c r="CD512" s="30"/>
      <c r="CE512" s="30"/>
      <c r="CF512" s="30"/>
      <c r="CG512" s="30"/>
      <c r="CH512" s="30"/>
      <c r="CI512" s="30"/>
      <c r="CJ512" s="30"/>
      <c r="CK512" s="30"/>
      <c r="CL512" s="30"/>
      <c r="CM512" s="30"/>
      <c r="CN512" s="30"/>
      <c r="CO512" s="30"/>
      <c r="CP512" s="30"/>
      <c r="CQ512" s="30"/>
      <c r="CR512" s="30"/>
      <c r="CS512" s="30"/>
      <c r="CT512" s="30"/>
      <c r="CU512" s="30"/>
      <c r="CV512" s="30"/>
      <c r="CW512" s="30"/>
      <c r="CX512" s="30"/>
      <c r="CY512" s="30"/>
      <c r="CZ512" s="30"/>
      <c r="DA512" s="30"/>
      <c r="DB512" s="30"/>
      <c r="DC512" s="30"/>
      <c r="DD512" s="30"/>
    </row>
    <row r="513" spans="2:108" s="94" customFormat="1" x14ac:dyDescent="0.25">
      <c r="B513" s="100"/>
      <c r="C513" s="90"/>
      <c r="I513" s="101"/>
      <c r="J513" s="101"/>
      <c r="BT513" s="30"/>
      <c r="BU513" s="30"/>
      <c r="BV513" s="30"/>
      <c r="BW513" s="30"/>
      <c r="BX513" s="30"/>
      <c r="BY513" s="30"/>
      <c r="BZ513" s="30"/>
      <c r="CA513" s="30"/>
      <c r="CB513" s="30"/>
      <c r="CC513" s="30"/>
      <c r="CD513" s="30"/>
      <c r="CE513" s="30"/>
      <c r="CF513" s="30"/>
      <c r="CG513" s="30"/>
      <c r="CH513" s="30"/>
      <c r="CI513" s="30"/>
      <c r="CJ513" s="30"/>
      <c r="CK513" s="30"/>
      <c r="CL513" s="30"/>
      <c r="CM513" s="30"/>
      <c r="CN513" s="30"/>
      <c r="CO513" s="30"/>
      <c r="CP513" s="30"/>
      <c r="CQ513" s="30"/>
      <c r="CR513" s="30"/>
      <c r="CS513" s="30"/>
      <c r="CT513" s="30"/>
      <c r="CU513" s="30"/>
      <c r="CV513" s="30"/>
      <c r="CW513" s="30"/>
      <c r="CX513" s="30"/>
      <c r="CY513" s="30"/>
      <c r="CZ513" s="30"/>
      <c r="DA513" s="30"/>
      <c r="DB513" s="30"/>
      <c r="DC513" s="30"/>
      <c r="DD513" s="30"/>
    </row>
    <row r="514" spans="2:108" s="94" customFormat="1" x14ac:dyDescent="0.25">
      <c r="B514" s="100"/>
      <c r="C514" s="90"/>
      <c r="I514" s="101"/>
      <c r="J514" s="101"/>
      <c r="BT514" s="30"/>
      <c r="BU514" s="30"/>
      <c r="BV514" s="30"/>
      <c r="BW514" s="30"/>
      <c r="BX514" s="30"/>
      <c r="BY514" s="30"/>
      <c r="BZ514" s="30"/>
      <c r="CA514" s="30"/>
      <c r="CB514" s="30"/>
      <c r="CC514" s="30"/>
      <c r="CD514" s="30"/>
      <c r="CE514" s="30"/>
      <c r="CF514" s="30"/>
      <c r="CG514" s="30"/>
      <c r="CH514" s="30"/>
      <c r="CI514" s="30"/>
      <c r="CJ514" s="30"/>
      <c r="CK514" s="30"/>
      <c r="CL514" s="30"/>
      <c r="CM514" s="30"/>
      <c r="CN514" s="30"/>
      <c r="CO514" s="30"/>
      <c r="CP514" s="30"/>
      <c r="CQ514" s="30"/>
      <c r="CR514" s="30"/>
      <c r="CS514" s="30"/>
      <c r="CT514" s="30"/>
      <c r="CU514" s="30"/>
      <c r="CV514" s="30"/>
      <c r="CW514" s="30"/>
      <c r="CX514" s="30"/>
      <c r="CY514" s="30"/>
      <c r="CZ514" s="30"/>
      <c r="DA514" s="30"/>
      <c r="DB514" s="30"/>
      <c r="DC514" s="30"/>
      <c r="DD514" s="30"/>
    </row>
    <row r="515" spans="2:108" s="94" customFormat="1" x14ac:dyDescent="0.25">
      <c r="B515" s="100"/>
      <c r="C515" s="90"/>
      <c r="I515" s="101"/>
      <c r="J515" s="101"/>
      <c r="BT515" s="30"/>
      <c r="BU515" s="30"/>
      <c r="BV515" s="30"/>
      <c r="BW515" s="30"/>
      <c r="BX515" s="30"/>
      <c r="BY515" s="30"/>
      <c r="BZ515" s="30"/>
      <c r="CA515" s="30"/>
      <c r="CB515" s="30"/>
      <c r="CC515" s="30"/>
      <c r="CD515" s="30"/>
      <c r="CE515" s="30"/>
      <c r="CF515" s="30"/>
      <c r="CG515" s="30"/>
      <c r="CH515" s="30"/>
      <c r="CI515" s="30"/>
      <c r="CJ515" s="30"/>
      <c r="CK515" s="30"/>
      <c r="CL515" s="30"/>
      <c r="CM515" s="30"/>
      <c r="CN515" s="30"/>
      <c r="CO515" s="30"/>
      <c r="CP515" s="30"/>
      <c r="CQ515" s="30"/>
      <c r="CR515" s="30"/>
      <c r="CS515" s="30"/>
      <c r="CT515" s="30"/>
      <c r="CU515" s="30"/>
      <c r="CV515" s="30"/>
      <c r="CW515" s="30"/>
      <c r="CX515" s="30"/>
      <c r="CY515" s="30"/>
      <c r="CZ515" s="30"/>
      <c r="DA515" s="30"/>
      <c r="DB515" s="30"/>
      <c r="DC515" s="30"/>
      <c r="DD515" s="30"/>
    </row>
    <row r="516" spans="2:108" s="94" customFormat="1" x14ac:dyDescent="0.25">
      <c r="B516" s="100"/>
      <c r="C516" s="90"/>
      <c r="I516" s="101"/>
      <c r="J516" s="101"/>
      <c r="BT516" s="30"/>
      <c r="BU516" s="30"/>
      <c r="BV516" s="30"/>
      <c r="BW516" s="30"/>
      <c r="BX516" s="30"/>
      <c r="BY516" s="30"/>
      <c r="BZ516" s="30"/>
      <c r="CA516" s="30"/>
      <c r="CB516" s="30"/>
      <c r="CC516" s="30"/>
      <c r="CD516" s="30"/>
      <c r="CE516" s="30"/>
      <c r="CF516" s="30"/>
      <c r="CG516" s="30"/>
      <c r="CH516" s="30"/>
      <c r="CI516" s="30"/>
      <c r="CJ516" s="30"/>
      <c r="CK516" s="30"/>
      <c r="CL516" s="30"/>
      <c r="CM516" s="30"/>
      <c r="CN516" s="30"/>
      <c r="CO516" s="30"/>
      <c r="CP516" s="30"/>
      <c r="CQ516" s="30"/>
      <c r="CR516" s="30"/>
      <c r="CS516" s="30"/>
      <c r="CT516" s="30"/>
      <c r="CU516" s="30"/>
      <c r="CV516" s="30"/>
      <c r="CW516" s="30"/>
      <c r="CX516" s="30"/>
      <c r="CY516" s="30"/>
      <c r="CZ516" s="30"/>
      <c r="DA516" s="30"/>
      <c r="DB516" s="30"/>
      <c r="DC516" s="30"/>
      <c r="DD516" s="30"/>
    </row>
    <row r="517" spans="2:108" s="94" customFormat="1" x14ac:dyDescent="0.25">
      <c r="B517" s="100"/>
      <c r="C517" s="90"/>
      <c r="I517" s="101"/>
      <c r="J517" s="101"/>
      <c r="BT517" s="30"/>
      <c r="BU517" s="30"/>
      <c r="BV517" s="30"/>
      <c r="BW517" s="30"/>
      <c r="BX517" s="30"/>
      <c r="BY517" s="30"/>
      <c r="BZ517" s="30"/>
      <c r="CA517" s="30"/>
      <c r="CB517" s="30"/>
      <c r="CC517" s="30"/>
      <c r="CD517" s="30"/>
      <c r="CE517" s="30"/>
      <c r="CF517" s="30"/>
      <c r="CG517" s="30"/>
      <c r="CH517" s="30"/>
      <c r="CI517" s="30"/>
      <c r="CJ517" s="30"/>
      <c r="CK517" s="30"/>
      <c r="CL517" s="30"/>
      <c r="CM517" s="30"/>
      <c r="CN517" s="30"/>
      <c r="CO517" s="30"/>
      <c r="CP517" s="30"/>
      <c r="CQ517" s="30"/>
      <c r="CR517" s="30"/>
      <c r="CS517" s="30"/>
      <c r="CT517" s="30"/>
      <c r="CU517" s="30"/>
      <c r="CV517" s="30"/>
      <c r="CW517" s="30"/>
      <c r="CX517" s="30"/>
      <c r="CY517" s="30"/>
      <c r="CZ517" s="30"/>
      <c r="DA517" s="30"/>
      <c r="DB517" s="30"/>
      <c r="DC517" s="30"/>
      <c r="DD517" s="30"/>
    </row>
    <row r="518" spans="2:108" s="94" customFormat="1" x14ac:dyDescent="0.25">
      <c r="B518" s="100"/>
      <c r="C518" s="90"/>
      <c r="I518" s="101"/>
      <c r="J518" s="101"/>
      <c r="BT518" s="30"/>
      <c r="BU518" s="30"/>
      <c r="BV518" s="30"/>
      <c r="BW518" s="30"/>
      <c r="BX518" s="30"/>
      <c r="BY518" s="30"/>
      <c r="BZ518" s="30"/>
      <c r="CA518" s="30"/>
      <c r="CB518" s="30"/>
      <c r="CC518" s="30"/>
      <c r="CD518" s="30"/>
      <c r="CE518" s="30"/>
      <c r="CF518" s="30"/>
      <c r="CG518" s="30"/>
      <c r="CH518" s="30"/>
      <c r="CI518" s="30"/>
      <c r="CJ518" s="30"/>
      <c r="CK518" s="30"/>
      <c r="CL518" s="30"/>
      <c r="CM518" s="30"/>
      <c r="CN518" s="30"/>
      <c r="CO518" s="30"/>
      <c r="CP518" s="30"/>
      <c r="CQ518" s="30"/>
      <c r="CR518" s="30"/>
      <c r="CS518" s="30"/>
      <c r="CT518" s="30"/>
      <c r="CU518" s="30"/>
      <c r="CV518" s="30"/>
      <c r="CW518" s="30"/>
      <c r="CX518" s="30"/>
      <c r="CY518" s="30"/>
      <c r="CZ518" s="30"/>
      <c r="DA518" s="30"/>
      <c r="DB518" s="30"/>
      <c r="DC518" s="30"/>
      <c r="DD518" s="30"/>
    </row>
    <row r="519" spans="2:108" s="94" customFormat="1" x14ac:dyDescent="0.25">
      <c r="B519" s="100"/>
      <c r="C519" s="90"/>
      <c r="I519" s="101"/>
      <c r="J519" s="101"/>
      <c r="BT519" s="30"/>
      <c r="BU519" s="30"/>
      <c r="BV519" s="30"/>
      <c r="BW519" s="30"/>
      <c r="BX519" s="30"/>
      <c r="BY519" s="30"/>
      <c r="BZ519" s="30"/>
      <c r="CA519" s="30"/>
      <c r="CB519" s="30"/>
      <c r="CC519" s="30"/>
      <c r="CD519" s="30"/>
      <c r="CE519" s="30"/>
      <c r="CF519" s="30"/>
      <c r="CG519" s="30"/>
      <c r="CH519" s="30"/>
      <c r="CI519" s="30"/>
      <c r="CJ519" s="30"/>
      <c r="CK519" s="30"/>
      <c r="CL519" s="30"/>
      <c r="CM519" s="30"/>
      <c r="CN519" s="30"/>
      <c r="CO519" s="30"/>
      <c r="CP519" s="30"/>
      <c r="CQ519" s="30"/>
      <c r="CR519" s="30"/>
      <c r="CS519" s="30"/>
      <c r="CT519" s="30"/>
      <c r="CU519" s="30"/>
      <c r="CV519" s="30"/>
      <c r="CW519" s="30"/>
      <c r="CX519" s="30"/>
      <c r="CY519" s="30"/>
      <c r="CZ519" s="30"/>
      <c r="DA519" s="30"/>
      <c r="DB519" s="30"/>
      <c r="DC519" s="30"/>
      <c r="DD519" s="30"/>
    </row>
    <row r="520" spans="2:108" s="94" customFormat="1" x14ac:dyDescent="0.25">
      <c r="B520" s="100"/>
      <c r="C520" s="90"/>
      <c r="I520" s="101"/>
      <c r="J520" s="101"/>
      <c r="BT520" s="30"/>
      <c r="BU520" s="30"/>
      <c r="BV520" s="30"/>
      <c r="BW520" s="30"/>
      <c r="BX520" s="30"/>
      <c r="BY520" s="30"/>
      <c r="BZ520" s="30"/>
      <c r="CA520" s="30"/>
      <c r="CB520" s="30"/>
      <c r="CC520" s="30"/>
      <c r="CD520" s="30"/>
      <c r="CE520" s="30"/>
      <c r="CF520" s="30"/>
      <c r="CG520" s="30"/>
      <c r="CH520" s="30"/>
      <c r="CI520" s="30"/>
      <c r="CJ520" s="30"/>
      <c r="CK520" s="30"/>
      <c r="CL520" s="30"/>
      <c r="CM520" s="30"/>
      <c r="CN520" s="30"/>
      <c r="CO520" s="30"/>
      <c r="CP520" s="30"/>
      <c r="CQ520" s="30"/>
      <c r="CR520" s="30"/>
      <c r="CS520" s="30"/>
      <c r="CT520" s="30"/>
      <c r="CU520" s="30"/>
      <c r="CV520" s="30"/>
      <c r="CW520" s="30"/>
      <c r="CX520" s="30"/>
      <c r="CY520" s="30"/>
      <c r="CZ520" s="30"/>
      <c r="DA520" s="30"/>
      <c r="DB520" s="30"/>
      <c r="DC520" s="30"/>
      <c r="DD520" s="30"/>
    </row>
    <row r="521" spans="2:108" s="94" customFormat="1" x14ac:dyDescent="0.25">
      <c r="B521" s="100"/>
      <c r="C521" s="90"/>
      <c r="I521" s="101"/>
      <c r="J521" s="101"/>
      <c r="BT521" s="30"/>
      <c r="BU521" s="30"/>
      <c r="BV521" s="30"/>
      <c r="BW521" s="30"/>
      <c r="BX521" s="30"/>
      <c r="BY521" s="30"/>
      <c r="BZ521" s="30"/>
      <c r="CA521" s="30"/>
      <c r="CB521" s="30"/>
      <c r="CC521" s="30"/>
      <c r="CD521" s="30"/>
      <c r="CE521" s="30"/>
      <c r="CF521" s="30"/>
      <c r="CG521" s="30"/>
      <c r="CH521" s="30"/>
      <c r="CI521" s="30"/>
      <c r="CJ521" s="30"/>
      <c r="CK521" s="30"/>
      <c r="CL521" s="30"/>
      <c r="CM521" s="30"/>
      <c r="CN521" s="30"/>
      <c r="CO521" s="30"/>
      <c r="CP521" s="30"/>
      <c r="CQ521" s="30"/>
      <c r="CR521" s="30"/>
      <c r="CS521" s="30"/>
      <c r="CT521" s="30"/>
      <c r="CU521" s="30"/>
      <c r="CV521" s="30"/>
      <c r="CW521" s="30"/>
      <c r="CX521" s="30"/>
      <c r="CY521" s="30"/>
      <c r="CZ521" s="30"/>
      <c r="DA521" s="30"/>
      <c r="DB521" s="30"/>
      <c r="DC521" s="30"/>
      <c r="DD521" s="30"/>
    </row>
    <row r="522" spans="2:108" s="94" customFormat="1" x14ac:dyDescent="0.25">
      <c r="B522" s="100"/>
      <c r="C522" s="90"/>
      <c r="I522" s="101"/>
      <c r="J522" s="101"/>
      <c r="BT522" s="30"/>
      <c r="BU522" s="30"/>
      <c r="BV522" s="30"/>
      <c r="BW522" s="30"/>
      <c r="BX522" s="30"/>
      <c r="BY522" s="30"/>
      <c r="BZ522" s="30"/>
      <c r="CA522" s="30"/>
      <c r="CB522" s="30"/>
      <c r="CC522" s="30"/>
      <c r="CD522" s="30"/>
      <c r="CE522" s="30"/>
      <c r="CF522" s="30"/>
      <c r="CG522" s="30"/>
      <c r="CH522" s="30"/>
      <c r="CI522" s="30"/>
      <c r="CJ522" s="30"/>
      <c r="CK522" s="30"/>
      <c r="CL522" s="30"/>
      <c r="CM522" s="30"/>
      <c r="CN522" s="30"/>
      <c r="CO522" s="30"/>
      <c r="CP522" s="30"/>
      <c r="CQ522" s="30"/>
      <c r="CR522" s="30"/>
      <c r="CS522" s="30"/>
      <c r="CT522" s="30"/>
      <c r="CU522" s="30"/>
      <c r="CV522" s="30"/>
      <c r="CW522" s="30"/>
      <c r="CX522" s="30"/>
      <c r="CY522" s="30"/>
      <c r="CZ522" s="30"/>
      <c r="DA522" s="30"/>
      <c r="DB522" s="30"/>
      <c r="DC522" s="30"/>
      <c r="DD522" s="30"/>
    </row>
    <row r="523" spans="2:108" s="94" customFormat="1" x14ac:dyDescent="0.25">
      <c r="B523" s="100"/>
      <c r="C523" s="90"/>
      <c r="I523" s="101"/>
      <c r="J523" s="101"/>
      <c r="BT523" s="30"/>
      <c r="BU523" s="30"/>
      <c r="BV523" s="30"/>
      <c r="BW523" s="30"/>
      <c r="BX523" s="30"/>
      <c r="BY523" s="30"/>
      <c r="BZ523" s="30"/>
      <c r="CA523" s="30"/>
      <c r="CB523" s="30"/>
      <c r="CC523" s="30"/>
      <c r="CD523" s="30"/>
      <c r="CE523" s="30"/>
      <c r="CF523" s="30"/>
      <c r="CG523" s="30"/>
      <c r="CH523" s="30"/>
      <c r="CI523" s="30"/>
      <c r="CJ523" s="30"/>
      <c r="CK523" s="30"/>
      <c r="CL523" s="30"/>
      <c r="CM523" s="30"/>
      <c r="CN523" s="30"/>
      <c r="CO523" s="30"/>
      <c r="CP523" s="30"/>
      <c r="CQ523" s="30"/>
      <c r="CR523" s="30"/>
      <c r="CS523" s="30"/>
      <c r="CT523" s="30"/>
      <c r="CU523" s="30"/>
      <c r="CV523" s="30"/>
      <c r="CW523" s="30"/>
      <c r="CX523" s="30"/>
      <c r="CY523" s="30"/>
      <c r="CZ523" s="30"/>
      <c r="DA523" s="30"/>
      <c r="DB523" s="30"/>
      <c r="DC523" s="30"/>
      <c r="DD523" s="30"/>
    </row>
    <row r="524" spans="2:108" s="94" customFormat="1" x14ac:dyDescent="0.25">
      <c r="B524" s="100"/>
      <c r="C524" s="90"/>
      <c r="I524" s="101"/>
      <c r="J524" s="101"/>
      <c r="BT524" s="30"/>
      <c r="BU524" s="30"/>
      <c r="BV524" s="30"/>
      <c r="BW524" s="30"/>
      <c r="BX524" s="30"/>
      <c r="BY524" s="30"/>
      <c r="BZ524" s="30"/>
      <c r="CA524" s="30"/>
      <c r="CB524" s="30"/>
      <c r="CC524" s="30"/>
      <c r="CD524" s="30"/>
      <c r="CE524" s="30"/>
      <c r="CF524" s="30"/>
      <c r="CG524" s="30"/>
      <c r="CH524" s="30"/>
      <c r="CI524" s="30"/>
      <c r="CJ524" s="30"/>
      <c r="CK524" s="30"/>
      <c r="CL524" s="30"/>
      <c r="CM524" s="30"/>
      <c r="CN524" s="30"/>
      <c r="CO524" s="30"/>
      <c r="CP524" s="30"/>
      <c r="CQ524" s="30"/>
      <c r="CR524" s="30"/>
      <c r="CS524" s="30"/>
      <c r="CT524" s="30"/>
      <c r="CU524" s="30"/>
      <c r="CV524" s="30"/>
      <c r="CW524" s="30"/>
      <c r="CX524" s="30"/>
      <c r="CY524" s="30"/>
      <c r="CZ524" s="30"/>
      <c r="DA524" s="30"/>
      <c r="DB524" s="30"/>
      <c r="DC524" s="30"/>
      <c r="DD524" s="30"/>
    </row>
    <row r="525" spans="2:108" s="94" customFormat="1" x14ac:dyDescent="0.25">
      <c r="B525" s="100"/>
      <c r="C525" s="90"/>
      <c r="I525" s="101"/>
      <c r="J525" s="101"/>
      <c r="BT525" s="30"/>
      <c r="BU525" s="30"/>
      <c r="BV525" s="30"/>
      <c r="BW525" s="30"/>
      <c r="BX525" s="30"/>
      <c r="BY525" s="30"/>
      <c r="BZ525" s="30"/>
      <c r="CA525" s="30"/>
      <c r="CB525" s="30"/>
      <c r="CC525" s="30"/>
      <c r="CD525" s="30"/>
      <c r="CE525" s="30"/>
      <c r="CF525" s="30"/>
      <c r="CG525" s="30"/>
      <c r="CH525" s="30"/>
      <c r="CI525" s="30"/>
      <c r="CJ525" s="30"/>
      <c r="CK525" s="30"/>
      <c r="CL525" s="30"/>
      <c r="CM525" s="30"/>
      <c r="CN525" s="30"/>
      <c r="CO525" s="30"/>
      <c r="CP525" s="30"/>
      <c r="CQ525" s="30"/>
      <c r="CR525" s="30"/>
      <c r="CS525" s="30"/>
      <c r="CT525" s="30"/>
      <c r="CU525" s="30"/>
      <c r="CV525" s="30"/>
      <c r="CW525" s="30"/>
      <c r="CX525" s="30"/>
      <c r="CY525" s="30"/>
      <c r="CZ525" s="30"/>
      <c r="DA525" s="30"/>
      <c r="DB525" s="30"/>
      <c r="DC525" s="30"/>
      <c r="DD525" s="30"/>
    </row>
    <row r="526" spans="2:108" s="94" customFormat="1" x14ac:dyDescent="0.25">
      <c r="B526" s="100"/>
      <c r="C526" s="90"/>
      <c r="I526" s="101"/>
      <c r="J526" s="101"/>
      <c r="BT526" s="30"/>
      <c r="BU526" s="30"/>
      <c r="BV526" s="30"/>
      <c r="BW526" s="30"/>
      <c r="BX526" s="30"/>
      <c r="BY526" s="30"/>
      <c r="BZ526" s="30"/>
      <c r="CA526" s="30"/>
      <c r="CB526" s="30"/>
      <c r="CC526" s="30"/>
      <c r="CD526" s="30"/>
      <c r="CE526" s="30"/>
      <c r="CF526" s="30"/>
      <c r="CG526" s="30"/>
      <c r="CH526" s="30"/>
      <c r="CI526" s="30"/>
      <c r="CJ526" s="30"/>
      <c r="CK526" s="30"/>
      <c r="CL526" s="30"/>
      <c r="CM526" s="30"/>
      <c r="CN526" s="30"/>
      <c r="CO526" s="30"/>
      <c r="CP526" s="30"/>
      <c r="CQ526" s="30"/>
      <c r="CR526" s="30"/>
      <c r="CS526" s="30"/>
      <c r="CT526" s="30"/>
      <c r="CU526" s="30"/>
      <c r="CV526" s="30"/>
      <c r="CW526" s="30"/>
      <c r="CX526" s="30"/>
      <c r="CY526" s="30"/>
      <c r="CZ526" s="30"/>
      <c r="DA526" s="30"/>
      <c r="DB526" s="30"/>
      <c r="DC526" s="30"/>
      <c r="DD526" s="30"/>
    </row>
    <row r="527" spans="2:108" s="94" customFormat="1" x14ac:dyDescent="0.25">
      <c r="B527" s="100"/>
      <c r="C527" s="90"/>
      <c r="I527" s="101"/>
      <c r="J527" s="101"/>
      <c r="BT527" s="30"/>
      <c r="BU527" s="30"/>
      <c r="BV527" s="30"/>
      <c r="BW527" s="30"/>
      <c r="BX527" s="30"/>
      <c r="BY527" s="30"/>
      <c r="BZ527" s="30"/>
      <c r="CA527" s="30"/>
      <c r="CB527" s="30"/>
      <c r="CC527" s="30"/>
      <c r="CD527" s="30"/>
      <c r="CE527" s="30"/>
      <c r="CF527" s="30"/>
      <c r="CG527" s="30"/>
      <c r="CH527" s="30"/>
      <c r="CI527" s="30"/>
      <c r="CJ527" s="30"/>
      <c r="CK527" s="30"/>
      <c r="CL527" s="30"/>
      <c r="CM527" s="30"/>
      <c r="CN527" s="30"/>
      <c r="CO527" s="30"/>
      <c r="CP527" s="30"/>
      <c r="CQ527" s="30"/>
      <c r="CR527" s="30"/>
      <c r="CS527" s="30"/>
      <c r="CT527" s="30"/>
      <c r="CU527" s="30"/>
      <c r="CV527" s="30"/>
      <c r="CW527" s="30"/>
      <c r="CX527" s="30"/>
      <c r="CY527" s="30"/>
      <c r="CZ527" s="30"/>
      <c r="DA527" s="30"/>
      <c r="DB527" s="30"/>
      <c r="DC527" s="30"/>
      <c r="DD527" s="30"/>
    </row>
    <row r="528" spans="2:108" s="94" customFormat="1" x14ac:dyDescent="0.25">
      <c r="B528" s="100"/>
      <c r="C528" s="90"/>
      <c r="I528" s="101"/>
      <c r="J528" s="101"/>
      <c r="BT528" s="30"/>
      <c r="BU528" s="30"/>
      <c r="BV528" s="30"/>
      <c r="BW528" s="30"/>
      <c r="BX528" s="30"/>
      <c r="BY528" s="30"/>
      <c r="BZ528" s="30"/>
      <c r="CA528" s="30"/>
      <c r="CB528" s="30"/>
      <c r="CC528" s="30"/>
      <c r="CD528" s="30"/>
      <c r="CE528" s="30"/>
      <c r="CF528" s="30"/>
      <c r="CG528" s="30"/>
      <c r="CH528" s="30"/>
      <c r="CI528" s="30"/>
      <c r="CJ528" s="30"/>
      <c r="CK528" s="30"/>
      <c r="CL528" s="30"/>
      <c r="CM528" s="30"/>
      <c r="CN528" s="30"/>
      <c r="CO528" s="30"/>
      <c r="CP528" s="30"/>
      <c r="CQ528" s="30"/>
      <c r="CR528" s="30"/>
      <c r="CS528" s="30"/>
      <c r="CT528" s="30"/>
      <c r="CU528" s="30"/>
      <c r="CV528" s="30"/>
      <c r="CW528" s="30"/>
      <c r="CX528" s="30"/>
      <c r="CY528" s="30"/>
      <c r="CZ528" s="30"/>
      <c r="DA528" s="30"/>
      <c r="DB528" s="30"/>
      <c r="DC528" s="30"/>
      <c r="DD528" s="30"/>
    </row>
    <row r="529" spans="2:108" s="94" customFormat="1" x14ac:dyDescent="0.25">
      <c r="B529" s="100"/>
      <c r="C529" s="90"/>
      <c r="I529" s="101"/>
      <c r="J529" s="101"/>
      <c r="BT529" s="30"/>
      <c r="BU529" s="30"/>
      <c r="BV529" s="30"/>
      <c r="BW529" s="30"/>
      <c r="BX529" s="30"/>
      <c r="BY529" s="30"/>
      <c r="BZ529" s="30"/>
      <c r="CA529" s="30"/>
      <c r="CB529" s="30"/>
      <c r="CC529" s="30"/>
      <c r="CD529" s="30"/>
      <c r="CE529" s="30"/>
      <c r="CF529" s="30"/>
      <c r="CG529" s="30"/>
      <c r="CH529" s="30"/>
      <c r="CI529" s="30"/>
      <c r="CJ529" s="30"/>
      <c r="CK529" s="30"/>
      <c r="CL529" s="30"/>
      <c r="CM529" s="30"/>
      <c r="CN529" s="30"/>
      <c r="CO529" s="30"/>
      <c r="CP529" s="30"/>
      <c r="CQ529" s="30"/>
      <c r="CR529" s="30"/>
      <c r="CS529" s="30"/>
      <c r="CT529" s="30"/>
      <c r="CU529" s="30"/>
      <c r="CV529" s="30"/>
      <c r="CW529" s="30"/>
      <c r="CX529" s="30"/>
      <c r="CY529" s="30"/>
      <c r="CZ529" s="30"/>
      <c r="DA529" s="30"/>
      <c r="DB529" s="30"/>
      <c r="DC529" s="30"/>
      <c r="DD529" s="30"/>
    </row>
    <row r="530" spans="2:108" s="94" customFormat="1" x14ac:dyDescent="0.25">
      <c r="B530" s="100"/>
      <c r="C530" s="90"/>
      <c r="I530" s="101"/>
      <c r="J530" s="101"/>
      <c r="BT530" s="30"/>
      <c r="BU530" s="30"/>
      <c r="BV530" s="30"/>
      <c r="BW530" s="30"/>
      <c r="BX530" s="30"/>
      <c r="BY530" s="30"/>
      <c r="BZ530" s="30"/>
      <c r="CA530" s="30"/>
      <c r="CB530" s="30"/>
      <c r="CC530" s="30"/>
      <c r="CD530" s="30"/>
      <c r="CE530" s="30"/>
      <c r="CF530" s="30"/>
      <c r="CG530" s="30"/>
      <c r="CH530" s="30"/>
      <c r="CI530" s="30"/>
      <c r="CJ530" s="30"/>
      <c r="CK530" s="30"/>
      <c r="CL530" s="30"/>
      <c r="CM530" s="30"/>
      <c r="CN530" s="30"/>
      <c r="CO530" s="30"/>
      <c r="CP530" s="30"/>
      <c r="CQ530" s="30"/>
      <c r="CR530" s="30"/>
      <c r="CS530" s="30"/>
      <c r="CT530" s="30"/>
      <c r="CU530" s="30"/>
      <c r="CV530" s="30"/>
      <c r="CW530" s="30"/>
      <c r="CX530" s="30"/>
      <c r="CY530" s="30"/>
      <c r="CZ530" s="30"/>
      <c r="DA530" s="30"/>
      <c r="DB530" s="30"/>
      <c r="DC530" s="30"/>
      <c r="DD530" s="30"/>
    </row>
    <row r="531" spans="2:108" s="94" customFormat="1" x14ac:dyDescent="0.25">
      <c r="B531" s="100"/>
      <c r="C531" s="90"/>
      <c r="I531" s="101"/>
      <c r="J531" s="101"/>
      <c r="BT531" s="30"/>
      <c r="BU531" s="30"/>
      <c r="BV531" s="30"/>
      <c r="BW531" s="30"/>
      <c r="BX531" s="30"/>
      <c r="BY531" s="30"/>
      <c r="BZ531" s="30"/>
      <c r="CA531" s="30"/>
      <c r="CB531" s="30"/>
      <c r="CC531" s="30"/>
      <c r="CD531" s="30"/>
      <c r="CE531" s="30"/>
      <c r="CF531" s="30"/>
      <c r="CG531" s="30"/>
      <c r="CH531" s="30"/>
      <c r="CI531" s="30"/>
      <c r="CJ531" s="30"/>
      <c r="CK531" s="30"/>
      <c r="CL531" s="30"/>
      <c r="CM531" s="30"/>
      <c r="CN531" s="30"/>
      <c r="CO531" s="30"/>
      <c r="CP531" s="30"/>
      <c r="CQ531" s="30"/>
      <c r="CR531" s="30"/>
      <c r="CS531" s="30"/>
      <c r="CT531" s="30"/>
      <c r="CU531" s="30"/>
      <c r="CV531" s="30"/>
      <c r="CW531" s="30"/>
      <c r="CX531" s="30"/>
      <c r="CY531" s="30"/>
      <c r="CZ531" s="30"/>
      <c r="DA531" s="30"/>
      <c r="DB531" s="30"/>
      <c r="DC531" s="30"/>
      <c r="DD531" s="30"/>
    </row>
    <row r="532" spans="2:108" s="94" customFormat="1" x14ac:dyDescent="0.25">
      <c r="B532" s="100"/>
      <c r="C532" s="90"/>
      <c r="I532" s="101"/>
      <c r="J532" s="101"/>
      <c r="BT532" s="30"/>
      <c r="BU532" s="30"/>
      <c r="BV532" s="30"/>
      <c r="BW532" s="30"/>
      <c r="BX532" s="30"/>
      <c r="BY532" s="30"/>
      <c r="BZ532" s="30"/>
      <c r="CA532" s="30"/>
      <c r="CB532" s="30"/>
      <c r="CC532" s="30"/>
      <c r="CD532" s="30"/>
      <c r="CE532" s="30"/>
      <c r="CF532" s="30"/>
      <c r="CG532" s="30"/>
      <c r="CH532" s="30"/>
      <c r="CI532" s="30"/>
      <c r="CJ532" s="30"/>
      <c r="CK532" s="30"/>
      <c r="CL532" s="30"/>
      <c r="CM532" s="30"/>
      <c r="CN532" s="30"/>
      <c r="CO532" s="30"/>
      <c r="CP532" s="30"/>
      <c r="CQ532" s="30"/>
      <c r="CR532" s="30"/>
      <c r="CS532" s="30"/>
      <c r="CT532" s="30"/>
      <c r="CU532" s="30"/>
      <c r="CV532" s="30"/>
      <c r="CW532" s="30"/>
      <c r="CX532" s="30"/>
      <c r="CY532" s="30"/>
      <c r="CZ532" s="30"/>
      <c r="DA532" s="30"/>
      <c r="DB532" s="30"/>
      <c r="DC532" s="30"/>
      <c r="DD532" s="30"/>
    </row>
    <row r="533" spans="2:108" s="94" customFormat="1" x14ac:dyDescent="0.25">
      <c r="B533" s="100"/>
      <c r="C533" s="90"/>
      <c r="I533" s="101"/>
      <c r="J533" s="101"/>
      <c r="BT533" s="30"/>
      <c r="BU533" s="30"/>
      <c r="BV533" s="30"/>
      <c r="BW533" s="30"/>
      <c r="BX533" s="30"/>
      <c r="BY533" s="30"/>
      <c r="BZ533" s="30"/>
      <c r="CA533" s="30"/>
      <c r="CB533" s="30"/>
      <c r="CC533" s="30"/>
      <c r="CD533" s="30"/>
      <c r="CE533" s="30"/>
      <c r="CF533" s="30"/>
      <c r="CG533" s="30"/>
      <c r="CH533" s="30"/>
      <c r="CI533" s="30"/>
      <c r="CJ533" s="30"/>
      <c r="CK533" s="30"/>
      <c r="CL533" s="30"/>
      <c r="CM533" s="30"/>
      <c r="CN533" s="30"/>
      <c r="CO533" s="30"/>
      <c r="CP533" s="30"/>
      <c r="CQ533" s="30"/>
      <c r="CR533" s="30"/>
      <c r="CS533" s="30"/>
      <c r="CT533" s="30"/>
      <c r="CU533" s="30"/>
      <c r="CV533" s="30"/>
      <c r="CW533" s="30"/>
      <c r="CX533" s="30"/>
      <c r="CY533" s="30"/>
      <c r="CZ533" s="30"/>
      <c r="DA533" s="30"/>
      <c r="DB533" s="30"/>
      <c r="DC533" s="30"/>
      <c r="DD533" s="30"/>
    </row>
    <row r="534" spans="2:108" s="94" customFormat="1" x14ac:dyDescent="0.25">
      <c r="B534" s="100"/>
      <c r="C534" s="90"/>
      <c r="I534" s="101"/>
      <c r="J534" s="101"/>
      <c r="BT534" s="30"/>
      <c r="BU534" s="30"/>
      <c r="BV534" s="30"/>
      <c r="BW534" s="30"/>
      <c r="BX534" s="30"/>
      <c r="BY534" s="30"/>
      <c r="BZ534" s="30"/>
      <c r="CA534" s="30"/>
      <c r="CB534" s="30"/>
      <c r="CC534" s="30"/>
      <c r="CD534" s="30"/>
      <c r="CE534" s="30"/>
      <c r="CF534" s="30"/>
      <c r="CG534" s="30"/>
      <c r="CH534" s="30"/>
      <c r="CI534" s="30"/>
      <c r="CJ534" s="30"/>
      <c r="CK534" s="30"/>
      <c r="CL534" s="30"/>
      <c r="CM534" s="30"/>
      <c r="CN534" s="30"/>
      <c r="CO534" s="30"/>
      <c r="CP534" s="30"/>
      <c r="CQ534" s="30"/>
      <c r="CR534" s="30"/>
      <c r="CS534" s="30"/>
      <c r="CT534" s="30"/>
      <c r="CU534" s="30"/>
      <c r="CV534" s="30"/>
      <c r="CW534" s="30"/>
      <c r="CX534" s="30"/>
      <c r="CY534" s="30"/>
      <c r="CZ534" s="30"/>
      <c r="DA534" s="30"/>
      <c r="DB534" s="30"/>
      <c r="DC534" s="30"/>
      <c r="DD534" s="30"/>
    </row>
    <row r="535" spans="2:108" s="94" customFormat="1" x14ac:dyDescent="0.25">
      <c r="B535" s="100"/>
      <c r="C535" s="90"/>
      <c r="I535" s="101"/>
      <c r="J535" s="101"/>
      <c r="BT535" s="30"/>
      <c r="BU535" s="30"/>
      <c r="BV535" s="30"/>
      <c r="BW535" s="30"/>
      <c r="BX535" s="30"/>
      <c r="BY535" s="30"/>
      <c r="BZ535" s="30"/>
      <c r="CA535" s="30"/>
      <c r="CB535" s="30"/>
      <c r="CC535" s="30"/>
      <c r="CD535" s="30"/>
      <c r="CE535" s="30"/>
      <c r="CF535" s="30"/>
      <c r="CG535" s="30"/>
      <c r="CH535" s="30"/>
      <c r="CI535" s="30"/>
      <c r="CJ535" s="30"/>
      <c r="CK535" s="30"/>
      <c r="CL535" s="30"/>
      <c r="CM535" s="30"/>
      <c r="CN535" s="30"/>
      <c r="CO535" s="30"/>
      <c r="CP535" s="30"/>
      <c r="CQ535" s="30"/>
      <c r="CR535" s="30"/>
      <c r="CS535" s="30"/>
      <c r="CT535" s="30"/>
      <c r="CU535" s="30"/>
      <c r="CV535" s="30"/>
      <c r="CW535" s="30"/>
      <c r="CX535" s="30"/>
      <c r="CY535" s="30"/>
      <c r="CZ535" s="30"/>
      <c r="DA535" s="30"/>
      <c r="DB535" s="30"/>
      <c r="DC535" s="30"/>
      <c r="DD535" s="30"/>
    </row>
    <row r="536" spans="2:108" s="94" customFormat="1" x14ac:dyDescent="0.25">
      <c r="B536" s="100"/>
      <c r="C536" s="90"/>
      <c r="I536" s="101"/>
      <c r="J536" s="101"/>
      <c r="BT536" s="30"/>
      <c r="BU536" s="30"/>
      <c r="BV536" s="30"/>
      <c r="BW536" s="30"/>
      <c r="BX536" s="30"/>
      <c r="BY536" s="30"/>
      <c r="BZ536" s="30"/>
      <c r="CA536" s="30"/>
      <c r="CB536" s="30"/>
      <c r="CC536" s="30"/>
      <c r="CD536" s="30"/>
      <c r="CE536" s="30"/>
      <c r="CF536" s="30"/>
      <c r="CG536" s="30"/>
      <c r="CH536" s="30"/>
      <c r="CI536" s="30"/>
      <c r="CJ536" s="30"/>
      <c r="CK536" s="30"/>
      <c r="CL536" s="30"/>
      <c r="CM536" s="30"/>
      <c r="CN536" s="30"/>
      <c r="CO536" s="30"/>
      <c r="CP536" s="30"/>
      <c r="CQ536" s="30"/>
      <c r="CR536" s="30"/>
      <c r="CS536" s="30"/>
      <c r="CT536" s="30"/>
      <c r="CU536" s="30"/>
      <c r="CV536" s="30"/>
      <c r="CW536" s="30"/>
      <c r="CX536" s="30"/>
      <c r="CY536" s="30"/>
      <c r="CZ536" s="30"/>
      <c r="DA536" s="30"/>
      <c r="DB536" s="30"/>
      <c r="DC536" s="30"/>
      <c r="DD536" s="30"/>
    </row>
    <row r="537" spans="2:108" s="94" customFormat="1" x14ac:dyDescent="0.25">
      <c r="B537" s="100"/>
      <c r="C537" s="90"/>
      <c r="I537" s="101"/>
      <c r="J537" s="101"/>
      <c r="BT537" s="30"/>
      <c r="BU537" s="30"/>
      <c r="BV537" s="30"/>
      <c r="BW537" s="30"/>
      <c r="BX537" s="30"/>
      <c r="BY537" s="30"/>
      <c r="BZ537" s="30"/>
      <c r="CA537" s="30"/>
      <c r="CB537" s="30"/>
      <c r="CC537" s="30"/>
      <c r="CD537" s="30"/>
      <c r="CE537" s="30"/>
      <c r="CF537" s="30"/>
      <c r="CG537" s="30"/>
      <c r="CH537" s="30"/>
      <c r="CI537" s="30"/>
      <c r="CJ537" s="30"/>
      <c r="CK537" s="30"/>
      <c r="CL537" s="30"/>
      <c r="CM537" s="30"/>
      <c r="CN537" s="30"/>
      <c r="CO537" s="30"/>
      <c r="CP537" s="30"/>
      <c r="CQ537" s="30"/>
      <c r="CR537" s="30"/>
      <c r="CS537" s="30"/>
      <c r="CT537" s="30"/>
      <c r="CU537" s="30"/>
      <c r="CV537" s="30"/>
      <c r="CW537" s="30"/>
      <c r="CX537" s="30"/>
      <c r="CY537" s="30"/>
      <c r="CZ537" s="30"/>
      <c r="DA537" s="30"/>
      <c r="DB537" s="30"/>
      <c r="DC537" s="30"/>
      <c r="DD537" s="30"/>
    </row>
    <row r="538" spans="2:108" s="94" customFormat="1" x14ac:dyDescent="0.25">
      <c r="B538" s="100"/>
      <c r="C538" s="90"/>
      <c r="I538" s="101"/>
      <c r="J538" s="101"/>
      <c r="BT538" s="30"/>
      <c r="BU538" s="30"/>
      <c r="BV538" s="30"/>
      <c r="BW538" s="30"/>
      <c r="BX538" s="30"/>
      <c r="BY538" s="30"/>
      <c r="BZ538" s="30"/>
      <c r="CA538" s="30"/>
      <c r="CB538" s="30"/>
      <c r="CC538" s="30"/>
      <c r="CD538" s="30"/>
      <c r="CE538" s="30"/>
      <c r="CF538" s="30"/>
      <c r="CG538" s="30"/>
      <c r="CH538" s="30"/>
      <c r="CI538" s="30"/>
      <c r="CJ538" s="30"/>
      <c r="CK538" s="30"/>
      <c r="CL538" s="30"/>
      <c r="CM538" s="30"/>
      <c r="CN538" s="30"/>
      <c r="CO538" s="30"/>
      <c r="CP538" s="30"/>
      <c r="CQ538" s="30"/>
      <c r="CR538" s="30"/>
      <c r="CS538" s="30"/>
      <c r="CT538" s="30"/>
      <c r="CU538" s="30"/>
      <c r="CV538" s="30"/>
      <c r="CW538" s="30"/>
      <c r="CX538" s="30"/>
      <c r="CY538" s="30"/>
      <c r="CZ538" s="30"/>
      <c r="DA538" s="30"/>
      <c r="DB538" s="30"/>
      <c r="DC538" s="30"/>
      <c r="DD538" s="30"/>
    </row>
    <row r="539" spans="2:108" s="94" customFormat="1" x14ac:dyDescent="0.25">
      <c r="B539" s="100"/>
      <c r="C539" s="90"/>
      <c r="I539" s="101"/>
      <c r="J539" s="101"/>
      <c r="BT539" s="30"/>
      <c r="BU539" s="30"/>
      <c r="BV539" s="30"/>
      <c r="BW539" s="30"/>
      <c r="BX539" s="30"/>
      <c r="BY539" s="30"/>
      <c r="BZ539" s="30"/>
      <c r="CA539" s="30"/>
      <c r="CB539" s="30"/>
      <c r="CC539" s="30"/>
      <c r="CD539" s="30"/>
      <c r="CE539" s="30"/>
      <c r="CF539" s="30"/>
      <c r="CG539" s="30"/>
      <c r="CH539" s="30"/>
      <c r="CI539" s="30"/>
      <c r="CJ539" s="30"/>
      <c r="CK539" s="30"/>
      <c r="CL539" s="30"/>
      <c r="CM539" s="30"/>
      <c r="CN539" s="30"/>
      <c r="CO539" s="30"/>
      <c r="CP539" s="30"/>
      <c r="CQ539" s="30"/>
      <c r="CR539" s="30"/>
      <c r="CS539" s="30"/>
      <c r="CT539" s="30"/>
      <c r="CU539" s="30"/>
      <c r="CV539" s="30"/>
      <c r="CW539" s="30"/>
      <c r="CX539" s="30"/>
      <c r="CY539" s="30"/>
      <c r="CZ539" s="30"/>
      <c r="DA539" s="30"/>
      <c r="DB539" s="30"/>
      <c r="DC539" s="30"/>
      <c r="DD539" s="30"/>
    </row>
    <row r="540" spans="2:108" s="94" customFormat="1" x14ac:dyDescent="0.25">
      <c r="B540" s="100"/>
      <c r="C540" s="90"/>
      <c r="I540" s="101"/>
      <c r="J540" s="101"/>
      <c r="BT540" s="30"/>
      <c r="BU540" s="30"/>
      <c r="BV540" s="30"/>
      <c r="BW540" s="30"/>
      <c r="BX540" s="30"/>
      <c r="BY540" s="30"/>
      <c r="BZ540" s="30"/>
      <c r="CA540" s="30"/>
      <c r="CB540" s="30"/>
      <c r="CC540" s="30"/>
      <c r="CD540" s="30"/>
      <c r="CE540" s="30"/>
      <c r="CF540" s="30"/>
      <c r="CG540" s="30"/>
      <c r="CH540" s="30"/>
      <c r="CI540" s="30"/>
      <c r="CJ540" s="30"/>
      <c r="CK540" s="30"/>
      <c r="CL540" s="30"/>
      <c r="CM540" s="30"/>
      <c r="CN540" s="30"/>
      <c r="CO540" s="30"/>
      <c r="CP540" s="30"/>
      <c r="CQ540" s="30"/>
      <c r="CR540" s="30"/>
      <c r="CS540" s="30"/>
      <c r="CT540" s="30"/>
      <c r="CU540" s="30"/>
      <c r="CV540" s="30"/>
      <c r="CW540" s="30"/>
      <c r="CX540" s="30"/>
      <c r="CY540" s="30"/>
      <c r="CZ540" s="30"/>
      <c r="DA540" s="30"/>
      <c r="DB540" s="30"/>
      <c r="DC540" s="30"/>
      <c r="DD540" s="30"/>
    </row>
    <row r="541" spans="2:108" s="94" customFormat="1" x14ac:dyDescent="0.25">
      <c r="B541" s="100"/>
      <c r="C541" s="90"/>
      <c r="I541" s="101"/>
      <c r="J541" s="101"/>
      <c r="BT541" s="30"/>
      <c r="BU541" s="30"/>
      <c r="BV541" s="30"/>
      <c r="BW541" s="30"/>
      <c r="BX541" s="30"/>
      <c r="BY541" s="30"/>
      <c r="BZ541" s="30"/>
      <c r="CA541" s="30"/>
      <c r="CB541" s="30"/>
      <c r="CC541" s="30"/>
      <c r="CD541" s="30"/>
      <c r="CE541" s="30"/>
      <c r="CF541" s="30"/>
      <c r="CG541" s="30"/>
      <c r="CH541" s="30"/>
      <c r="CI541" s="30"/>
      <c r="CJ541" s="30"/>
      <c r="CK541" s="30"/>
      <c r="CL541" s="30"/>
      <c r="CM541" s="30"/>
      <c r="CN541" s="30"/>
      <c r="CO541" s="30"/>
      <c r="CP541" s="30"/>
      <c r="CQ541" s="30"/>
      <c r="CR541" s="30"/>
      <c r="CS541" s="30"/>
      <c r="CT541" s="30"/>
      <c r="CU541" s="30"/>
      <c r="CV541" s="30"/>
      <c r="CW541" s="30"/>
      <c r="CX541" s="30"/>
      <c r="CY541" s="30"/>
      <c r="CZ541" s="30"/>
      <c r="DA541" s="30"/>
      <c r="DB541" s="30"/>
      <c r="DC541" s="30"/>
      <c r="DD541" s="30"/>
    </row>
    <row r="542" spans="2:108" s="94" customFormat="1" x14ac:dyDescent="0.25">
      <c r="B542" s="100"/>
      <c r="C542" s="90"/>
      <c r="I542" s="101"/>
      <c r="J542" s="101"/>
      <c r="BT542" s="30"/>
      <c r="BU542" s="30"/>
      <c r="BV542" s="30"/>
      <c r="BW542" s="30"/>
      <c r="BX542" s="30"/>
      <c r="BY542" s="30"/>
      <c r="BZ542" s="30"/>
      <c r="CA542" s="30"/>
      <c r="CB542" s="30"/>
      <c r="CC542" s="30"/>
      <c r="CD542" s="30"/>
      <c r="CE542" s="30"/>
      <c r="CF542" s="30"/>
      <c r="CG542" s="30"/>
      <c r="CH542" s="30"/>
      <c r="CI542" s="30"/>
      <c r="CJ542" s="30"/>
      <c r="CK542" s="30"/>
      <c r="CL542" s="30"/>
      <c r="CM542" s="30"/>
      <c r="CN542" s="30"/>
      <c r="CO542" s="30"/>
      <c r="CP542" s="30"/>
      <c r="CQ542" s="30"/>
      <c r="CR542" s="30"/>
      <c r="CS542" s="30"/>
      <c r="CT542" s="30"/>
      <c r="CU542" s="30"/>
      <c r="CV542" s="30"/>
      <c r="CW542" s="30"/>
      <c r="CX542" s="30"/>
      <c r="CY542" s="30"/>
      <c r="CZ542" s="30"/>
      <c r="DA542" s="30"/>
      <c r="DB542" s="30"/>
      <c r="DC542" s="30"/>
      <c r="DD542" s="30"/>
    </row>
    <row r="543" spans="2:108" s="94" customFormat="1" x14ac:dyDescent="0.25">
      <c r="B543" s="100"/>
      <c r="C543" s="90"/>
      <c r="I543" s="101"/>
      <c r="J543" s="101"/>
      <c r="BT543" s="30"/>
      <c r="BU543" s="30"/>
      <c r="BV543" s="30"/>
      <c r="BW543" s="30"/>
      <c r="BX543" s="30"/>
      <c r="BY543" s="30"/>
      <c r="BZ543" s="30"/>
      <c r="CA543" s="30"/>
      <c r="CB543" s="30"/>
      <c r="CC543" s="30"/>
      <c r="CD543" s="30"/>
      <c r="CE543" s="30"/>
      <c r="CF543" s="30"/>
      <c r="CG543" s="30"/>
      <c r="CH543" s="30"/>
      <c r="CI543" s="30"/>
      <c r="CJ543" s="30"/>
      <c r="CK543" s="30"/>
      <c r="CL543" s="30"/>
      <c r="CM543" s="30"/>
      <c r="CN543" s="30"/>
      <c r="CO543" s="30"/>
      <c r="CP543" s="30"/>
      <c r="CQ543" s="30"/>
      <c r="CR543" s="30"/>
      <c r="CS543" s="30"/>
      <c r="CT543" s="30"/>
      <c r="CU543" s="30"/>
      <c r="CV543" s="30"/>
      <c r="CW543" s="30"/>
      <c r="CX543" s="30"/>
      <c r="CY543" s="30"/>
      <c r="CZ543" s="30"/>
      <c r="DA543" s="30"/>
      <c r="DB543" s="30"/>
      <c r="DC543" s="30"/>
      <c r="DD543" s="30"/>
    </row>
    <row r="544" spans="2:108" s="94" customFormat="1" x14ac:dyDescent="0.25">
      <c r="B544" s="100"/>
      <c r="C544" s="90"/>
      <c r="I544" s="101"/>
      <c r="J544" s="101"/>
      <c r="BT544" s="30"/>
      <c r="BU544" s="30"/>
      <c r="BV544" s="30"/>
      <c r="BW544" s="30"/>
      <c r="BX544" s="30"/>
      <c r="BY544" s="30"/>
      <c r="BZ544" s="30"/>
      <c r="CA544" s="30"/>
      <c r="CB544" s="30"/>
      <c r="CC544" s="30"/>
      <c r="CD544" s="30"/>
      <c r="CE544" s="30"/>
      <c r="CF544" s="30"/>
      <c r="CG544" s="30"/>
      <c r="CH544" s="30"/>
      <c r="CI544" s="30"/>
      <c r="CJ544" s="30"/>
      <c r="CK544" s="30"/>
      <c r="CL544" s="30"/>
      <c r="CM544" s="30"/>
      <c r="CN544" s="30"/>
      <c r="CO544" s="30"/>
      <c r="CP544" s="30"/>
      <c r="CQ544" s="30"/>
      <c r="CR544" s="30"/>
      <c r="CS544" s="30"/>
      <c r="CT544" s="30"/>
      <c r="CU544" s="30"/>
      <c r="CV544" s="30"/>
      <c r="CW544" s="30"/>
      <c r="CX544" s="30"/>
      <c r="CY544" s="30"/>
      <c r="CZ544" s="30"/>
      <c r="DA544" s="30"/>
      <c r="DB544" s="30"/>
      <c r="DC544" s="30"/>
      <c r="DD544" s="30"/>
    </row>
    <row r="545" spans="2:108" s="94" customFormat="1" x14ac:dyDescent="0.25">
      <c r="B545" s="100"/>
      <c r="C545" s="90"/>
      <c r="I545" s="101"/>
      <c r="J545" s="101"/>
      <c r="BT545" s="30"/>
      <c r="BU545" s="30"/>
      <c r="BV545" s="30"/>
      <c r="BW545" s="30"/>
      <c r="BX545" s="30"/>
      <c r="BY545" s="30"/>
      <c r="BZ545" s="30"/>
      <c r="CA545" s="30"/>
      <c r="CB545" s="30"/>
      <c r="CC545" s="30"/>
      <c r="CD545" s="30"/>
      <c r="CE545" s="30"/>
      <c r="CF545" s="30"/>
      <c r="CG545" s="30"/>
      <c r="CH545" s="30"/>
      <c r="CI545" s="30"/>
      <c r="CJ545" s="30"/>
      <c r="CK545" s="30"/>
      <c r="CL545" s="30"/>
      <c r="CM545" s="30"/>
      <c r="CN545" s="30"/>
      <c r="CO545" s="30"/>
      <c r="CP545" s="30"/>
      <c r="CQ545" s="30"/>
      <c r="CR545" s="30"/>
      <c r="CS545" s="30"/>
      <c r="CT545" s="30"/>
      <c r="CU545" s="30"/>
      <c r="CV545" s="30"/>
      <c r="CW545" s="30"/>
      <c r="CX545" s="30"/>
      <c r="CY545" s="30"/>
      <c r="CZ545" s="30"/>
      <c r="DA545" s="30"/>
      <c r="DB545" s="30"/>
      <c r="DC545" s="30"/>
      <c r="DD545" s="30"/>
    </row>
    <row r="546" spans="2:108" s="94" customFormat="1" x14ac:dyDescent="0.25">
      <c r="B546" s="100"/>
      <c r="C546" s="90"/>
      <c r="I546" s="101"/>
      <c r="J546" s="101"/>
      <c r="BT546" s="30"/>
      <c r="BU546" s="30"/>
      <c r="BV546" s="30"/>
      <c r="BW546" s="30"/>
      <c r="BX546" s="30"/>
      <c r="BY546" s="30"/>
      <c r="BZ546" s="30"/>
      <c r="CA546" s="30"/>
      <c r="CB546" s="30"/>
      <c r="CC546" s="30"/>
      <c r="CD546" s="30"/>
      <c r="CE546" s="30"/>
      <c r="CF546" s="30"/>
      <c r="CG546" s="30"/>
      <c r="CH546" s="30"/>
      <c r="CI546" s="30"/>
      <c r="CJ546" s="30"/>
      <c r="CK546" s="30"/>
      <c r="CL546" s="30"/>
      <c r="CM546" s="30"/>
      <c r="CN546" s="30"/>
      <c r="CO546" s="30"/>
      <c r="CP546" s="30"/>
      <c r="CQ546" s="30"/>
      <c r="CR546" s="30"/>
      <c r="CS546" s="30"/>
      <c r="CT546" s="30"/>
      <c r="CU546" s="30"/>
      <c r="CV546" s="30"/>
      <c r="CW546" s="30"/>
      <c r="CX546" s="30"/>
      <c r="CY546" s="30"/>
      <c r="CZ546" s="30"/>
      <c r="DA546" s="30"/>
      <c r="DB546" s="30"/>
      <c r="DC546" s="30"/>
      <c r="DD546" s="30"/>
    </row>
    <row r="547" spans="2:108" s="94" customFormat="1" x14ac:dyDescent="0.25">
      <c r="B547" s="100"/>
      <c r="C547" s="90"/>
      <c r="I547" s="101"/>
      <c r="J547" s="101"/>
      <c r="BT547" s="30"/>
      <c r="BU547" s="30"/>
      <c r="BV547" s="30"/>
      <c r="BW547" s="30"/>
      <c r="BX547" s="30"/>
      <c r="BY547" s="30"/>
      <c r="BZ547" s="30"/>
      <c r="CA547" s="30"/>
      <c r="CB547" s="30"/>
      <c r="CC547" s="30"/>
      <c r="CD547" s="30"/>
      <c r="CE547" s="30"/>
      <c r="CF547" s="30"/>
      <c r="CG547" s="30"/>
      <c r="CH547" s="30"/>
      <c r="CI547" s="30"/>
      <c r="CJ547" s="30"/>
      <c r="CK547" s="30"/>
      <c r="CL547" s="30"/>
      <c r="CM547" s="30"/>
      <c r="CN547" s="30"/>
      <c r="CO547" s="30"/>
      <c r="CP547" s="30"/>
      <c r="CQ547" s="30"/>
      <c r="CR547" s="30"/>
      <c r="CS547" s="30"/>
      <c r="CT547" s="30"/>
      <c r="CU547" s="30"/>
      <c r="CV547" s="30"/>
      <c r="CW547" s="30"/>
      <c r="CX547" s="30"/>
      <c r="CY547" s="30"/>
      <c r="CZ547" s="30"/>
      <c r="DA547" s="30"/>
      <c r="DB547" s="30"/>
      <c r="DC547" s="30"/>
      <c r="DD547" s="30"/>
    </row>
    <row r="548" spans="2:108" s="94" customFormat="1" x14ac:dyDescent="0.25">
      <c r="B548" s="100"/>
      <c r="C548" s="90"/>
      <c r="I548" s="101"/>
      <c r="J548" s="101"/>
      <c r="BT548" s="30"/>
      <c r="BU548" s="30"/>
      <c r="BV548" s="30"/>
      <c r="BW548" s="30"/>
      <c r="BX548" s="30"/>
      <c r="BY548" s="30"/>
      <c r="BZ548" s="30"/>
      <c r="CA548" s="30"/>
      <c r="CB548" s="30"/>
      <c r="CC548" s="30"/>
      <c r="CD548" s="30"/>
      <c r="CE548" s="30"/>
      <c r="CF548" s="30"/>
      <c r="CG548" s="30"/>
      <c r="CH548" s="30"/>
      <c r="CI548" s="30"/>
      <c r="CJ548" s="30"/>
      <c r="CK548" s="30"/>
      <c r="CL548" s="30"/>
      <c r="CM548" s="30"/>
      <c r="CN548" s="30"/>
      <c r="CO548" s="30"/>
      <c r="CP548" s="30"/>
      <c r="CQ548" s="30"/>
      <c r="CR548" s="30"/>
      <c r="CS548" s="30"/>
      <c r="CT548" s="30"/>
      <c r="CU548" s="30"/>
      <c r="CV548" s="30"/>
      <c r="CW548" s="30"/>
      <c r="CX548" s="30"/>
      <c r="CY548" s="30"/>
      <c r="CZ548" s="30"/>
      <c r="DA548" s="30"/>
      <c r="DB548" s="30"/>
      <c r="DC548" s="30"/>
      <c r="DD548" s="30"/>
    </row>
    <row r="549" spans="2:108" s="94" customFormat="1" x14ac:dyDescent="0.25">
      <c r="B549" s="100"/>
      <c r="C549" s="90"/>
      <c r="I549" s="101"/>
      <c r="J549" s="101"/>
      <c r="BT549" s="30"/>
      <c r="BU549" s="30"/>
      <c r="BV549" s="30"/>
      <c r="BW549" s="30"/>
      <c r="BX549" s="30"/>
      <c r="BY549" s="30"/>
      <c r="BZ549" s="30"/>
      <c r="CA549" s="30"/>
      <c r="CB549" s="30"/>
      <c r="CC549" s="30"/>
      <c r="CD549" s="30"/>
      <c r="CE549" s="30"/>
      <c r="CF549" s="30"/>
      <c r="CG549" s="30"/>
      <c r="CH549" s="30"/>
      <c r="CI549" s="30"/>
      <c r="CJ549" s="30"/>
      <c r="CK549" s="30"/>
      <c r="CL549" s="30"/>
      <c r="CM549" s="30"/>
      <c r="CN549" s="30"/>
      <c r="CO549" s="30"/>
      <c r="CP549" s="30"/>
      <c r="CQ549" s="30"/>
      <c r="CR549" s="30"/>
      <c r="CS549" s="30"/>
      <c r="CT549" s="30"/>
      <c r="CU549" s="30"/>
      <c r="CV549" s="30"/>
      <c r="CW549" s="30"/>
      <c r="CX549" s="30"/>
      <c r="CY549" s="30"/>
      <c r="CZ549" s="30"/>
      <c r="DA549" s="30"/>
      <c r="DB549" s="30"/>
      <c r="DC549" s="30"/>
      <c r="DD549" s="30"/>
    </row>
    <row r="550" spans="2:108" s="94" customFormat="1" x14ac:dyDescent="0.25">
      <c r="B550" s="100"/>
      <c r="C550" s="90"/>
      <c r="I550" s="101"/>
      <c r="J550" s="101"/>
      <c r="BT550" s="30"/>
      <c r="BU550" s="30"/>
      <c r="BV550" s="30"/>
      <c r="BW550" s="30"/>
      <c r="BX550" s="30"/>
      <c r="BY550" s="30"/>
      <c r="BZ550" s="30"/>
      <c r="CA550" s="30"/>
      <c r="CB550" s="30"/>
      <c r="CC550" s="30"/>
      <c r="CD550" s="30"/>
      <c r="CE550" s="30"/>
      <c r="CF550" s="30"/>
      <c r="CG550" s="30"/>
      <c r="CH550" s="30"/>
      <c r="CI550" s="30"/>
      <c r="CJ550" s="30"/>
      <c r="CK550" s="30"/>
      <c r="CL550" s="30"/>
      <c r="CM550" s="30"/>
      <c r="CN550" s="30"/>
      <c r="CO550" s="30"/>
      <c r="CP550" s="30"/>
      <c r="CQ550" s="30"/>
      <c r="CR550" s="30"/>
      <c r="CS550" s="30"/>
      <c r="CT550" s="30"/>
      <c r="CU550" s="30"/>
      <c r="CV550" s="30"/>
      <c r="CW550" s="30"/>
      <c r="CX550" s="30"/>
      <c r="CY550" s="30"/>
      <c r="CZ550" s="30"/>
      <c r="DA550" s="30"/>
      <c r="DB550" s="30"/>
      <c r="DC550" s="30"/>
      <c r="DD550" s="30"/>
    </row>
    <row r="551" spans="2:108" s="94" customFormat="1" x14ac:dyDescent="0.25">
      <c r="B551" s="100"/>
      <c r="C551" s="90"/>
      <c r="I551" s="101"/>
      <c r="J551" s="101"/>
      <c r="BT551" s="30"/>
      <c r="BU551" s="30"/>
      <c r="BV551" s="30"/>
      <c r="BW551" s="30"/>
      <c r="BX551" s="30"/>
      <c r="BY551" s="30"/>
      <c r="BZ551" s="30"/>
      <c r="CA551" s="30"/>
      <c r="CB551" s="30"/>
      <c r="CC551" s="30"/>
      <c r="CD551" s="30"/>
      <c r="CE551" s="30"/>
      <c r="CF551" s="30"/>
      <c r="CG551" s="30"/>
      <c r="CH551" s="30"/>
      <c r="CI551" s="30"/>
      <c r="CJ551" s="30"/>
      <c r="CK551" s="30"/>
      <c r="CL551" s="30"/>
      <c r="CM551" s="30"/>
      <c r="CN551" s="30"/>
      <c r="CO551" s="30"/>
      <c r="CP551" s="30"/>
      <c r="CQ551" s="30"/>
      <c r="CR551" s="30"/>
      <c r="CS551" s="30"/>
      <c r="CT551" s="30"/>
      <c r="CU551" s="30"/>
      <c r="CV551" s="30"/>
      <c r="CW551" s="30"/>
      <c r="CX551" s="30"/>
      <c r="CY551" s="30"/>
      <c r="CZ551" s="30"/>
      <c r="DA551" s="30"/>
      <c r="DB551" s="30"/>
      <c r="DC551" s="30"/>
      <c r="DD551" s="30"/>
    </row>
    <row r="552" spans="2:108" s="94" customFormat="1" x14ac:dyDescent="0.25">
      <c r="B552" s="100"/>
      <c r="C552" s="90"/>
      <c r="I552" s="101"/>
      <c r="J552" s="101"/>
      <c r="BT552" s="30"/>
      <c r="BU552" s="30"/>
      <c r="BV552" s="30"/>
      <c r="BW552" s="30"/>
      <c r="BX552" s="30"/>
      <c r="BY552" s="30"/>
      <c r="BZ552" s="30"/>
      <c r="CA552" s="30"/>
      <c r="CB552" s="30"/>
      <c r="CC552" s="30"/>
      <c r="CD552" s="30"/>
      <c r="CE552" s="30"/>
      <c r="CF552" s="30"/>
      <c r="CG552" s="30"/>
      <c r="CH552" s="30"/>
      <c r="CI552" s="30"/>
      <c r="CJ552" s="30"/>
      <c r="CK552" s="30"/>
      <c r="CL552" s="30"/>
      <c r="CM552" s="30"/>
      <c r="CN552" s="30"/>
      <c r="CO552" s="30"/>
      <c r="CP552" s="30"/>
      <c r="CQ552" s="30"/>
      <c r="CR552" s="30"/>
      <c r="CS552" s="30"/>
      <c r="CT552" s="30"/>
      <c r="CU552" s="30"/>
      <c r="CV552" s="30"/>
      <c r="CW552" s="30"/>
      <c r="CX552" s="30"/>
      <c r="CY552" s="30"/>
      <c r="CZ552" s="30"/>
      <c r="DA552" s="30"/>
      <c r="DB552" s="30"/>
      <c r="DC552" s="30"/>
      <c r="DD552" s="30"/>
    </row>
    <row r="553" spans="2:108" s="94" customFormat="1" x14ac:dyDescent="0.25">
      <c r="B553" s="100"/>
      <c r="C553" s="90"/>
      <c r="I553" s="101"/>
      <c r="J553" s="101"/>
      <c r="BT553" s="30"/>
      <c r="BU553" s="30"/>
      <c r="BV553" s="30"/>
      <c r="BW553" s="30"/>
      <c r="BX553" s="30"/>
      <c r="BY553" s="30"/>
      <c r="BZ553" s="30"/>
      <c r="CA553" s="30"/>
      <c r="CB553" s="30"/>
      <c r="CC553" s="30"/>
      <c r="CD553" s="30"/>
      <c r="CE553" s="30"/>
      <c r="CF553" s="30"/>
      <c r="CG553" s="30"/>
      <c r="CH553" s="30"/>
      <c r="CI553" s="30"/>
      <c r="CJ553" s="30"/>
      <c r="CK553" s="30"/>
      <c r="CL553" s="30"/>
      <c r="CM553" s="30"/>
      <c r="CN553" s="30"/>
      <c r="CO553" s="30"/>
      <c r="CP553" s="30"/>
      <c r="CQ553" s="30"/>
      <c r="CR553" s="30"/>
      <c r="CS553" s="30"/>
      <c r="CT553" s="30"/>
      <c r="CU553" s="30"/>
      <c r="CV553" s="30"/>
      <c r="CW553" s="30"/>
      <c r="CX553" s="30"/>
      <c r="CY553" s="30"/>
      <c r="CZ553" s="30"/>
      <c r="DA553" s="30"/>
      <c r="DB553" s="30"/>
      <c r="DC553" s="30"/>
      <c r="DD553" s="30"/>
    </row>
    <row r="554" spans="2:108" s="94" customFormat="1" x14ac:dyDescent="0.25">
      <c r="B554" s="100"/>
      <c r="C554" s="90"/>
      <c r="I554" s="101"/>
      <c r="J554" s="101"/>
      <c r="BT554" s="30"/>
      <c r="BU554" s="30"/>
      <c r="BV554" s="30"/>
      <c r="BW554" s="30"/>
      <c r="BX554" s="30"/>
      <c r="BY554" s="30"/>
      <c r="BZ554" s="30"/>
      <c r="CA554" s="30"/>
      <c r="CB554" s="30"/>
      <c r="CC554" s="30"/>
      <c r="CD554" s="30"/>
      <c r="CE554" s="30"/>
      <c r="CF554" s="30"/>
      <c r="CG554" s="30"/>
      <c r="CH554" s="30"/>
      <c r="CI554" s="30"/>
      <c r="CJ554" s="30"/>
      <c r="CK554" s="30"/>
      <c r="CL554" s="30"/>
      <c r="CM554" s="30"/>
      <c r="CN554" s="30"/>
      <c r="CO554" s="30"/>
      <c r="CP554" s="30"/>
      <c r="CQ554" s="30"/>
      <c r="CR554" s="30"/>
      <c r="CS554" s="30"/>
      <c r="CT554" s="30"/>
      <c r="CU554" s="30"/>
      <c r="CV554" s="30"/>
      <c r="CW554" s="30"/>
      <c r="CX554" s="30"/>
      <c r="CY554" s="30"/>
      <c r="CZ554" s="30"/>
      <c r="DA554" s="30"/>
      <c r="DB554" s="30"/>
      <c r="DC554" s="30"/>
      <c r="DD554" s="30"/>
    </row>
    <row r="555" spans="2:108" s="94" customFormat="1" x14ac:dyDescent="0.25">
      <c r="B555" s="100"/>
      <c r="C555" s="90"/>
      <c r="I555" s="101"/>
      <c r="J555" s="101"/>
      <c r="BT555" s="30"/>
      <c r="BU555" s="30"/>
      <c r="BV555" s="30"/>
      <c r="BW555" s="30"/>
      <c r="BX555" s="30"/>
      <c r="BY555" s="30"/>
      <c r="BZ555" s="30"/>
      <c r="CA555" s="30"/>
      <c r="CB555" s="30"/>
      <c r="CC555" s="30"/>
      <c r="CD555" s="30"/>
      <c r="CE555" s="30"/>
      <c r="CF555" s="30"/>
      <c r="CG555" s="30"/>
      <c r="CH555" s="30"/>
      <c r="CI555" s="30"/>
      <c r="CJ555" s="30"/>
      <c r="CK555" s="30"/>
      <c r="CL555" s="30"/>
      <c r="CM555" s="30"/>
      <c r="CN555" s="30"/>
      <c r="CO555" s="30"/>
      <c r="CP555" s="30"/>
      <c r="CQ555" s="30"/>
      <c r="CR555" s="30"/>
      <c r="CS555" s="30"/>
      <c r="CT555" s="30"/>
      <c r="CU555" s="30"/>
      <c r="CV555" s="30"/>
      <c r="CW555" s="30"/>
      <c r="CX555" s="30"/>
      <c r="CY555" s="30"/>
      <c r="CZ555" s="30"/>
      <c r="DA555" s="30"/>
      <c r="DB555" s="30"/>
      <c r="DC555" s="30"/>
      <c r="DD555" s="30"/>
    </row>
    <row r="556" spans="2:108" s="94" customFormat="1" x14ac:dyDescent="0.25">
      <c r="B556" s="100"/>
      <c r="C556" s="90"/>
      <c r="I556" s="101"/>
      <c r="J556" s="101"/>
      <c r="BT556" s="30"/>
      <c r="BU556" s="30"/>
      <c r="BV556" s="30"/>
      <c r="BW556" s="30"/>
      <c r="BX556" s="30"/>
      <c r="BY556" s="30"/>
      <c r="BZ556" s="30"/>
      <c r="CA556" s="30"/>
      <c r="CB556" s="30"/>
      <c r="CC556" s="30"/>
      <c r="CD556" s="30"/>
      <c r="CE556" s="30"/>
      <c r="CF556" s="30"/>
      <c r="CG556" s="30"/>
      <c r="CH556" s="30"/>
      <c r="CI556" s="30"/>
      <c r="CJ556" s="30"/>
      <c r="CK556" s="30"/>
      <c r="CL556" s="30"/>
      <c r="CM556" s="30"/>
      <c r="CN556" s="30"/>
      <c r="CO556" s="30"/>
      <c r="CP556" s="30"/>
      <c r="CQ556" s="30"/>
      <c r="CR556" s="30"/>
      <c r="CS556" s="30"/>
      <c r="CT556" s="30"/>
      <c r="CU556" s="30"/>
      <c r="CV556" s="30"/>
      <c r="CW556" s="30"/>
      <c r="CX556" s="30"/>
      <c r="CY556" s="30"/>
      <c r="CZ556" s="30"/>
      <c r="DA556" s="30"/>
      <c r="DB556" s="30"/>
      <c r="DC556" s="30"/>
      <c r="DD556" s="30"/>
    </row>
    <row r="557" spans="2:108" s="94" customFormat="1" x14ac:dyDescent="0.25">
      <c r="B557" s="100"/>
      <c r="C557" s="90"/>
      <c r="I557" s="101"/>
      <c r="J557" s="101"/>
      <c r="BT557" s="30"/>
      <c r="BU557" s="30"/>
      <c r="BV557" s="30"/>
      <c r="BW557" s="30"/>
      <c r="BX557" s="30"/>
      <c r="BY557" s="30"/>
      <c r="BZ557" s="30"/>
      <c r="CA557" s="30"/>
      <c r="CB557" s="30"/>
      <c r="CC557" s="30"/>
      <c r="CD557" s="30"/>
      <c r="CE557" s="30"/>
      <c r="CF557" s="30"/>
      <c r="CG557" s="30"/>
      <c r="CH557" s="30"/>
      <c r="CI557" s="30"/>
      <c r="CJ557" s="30"/>
      <c r="CK557" s="30"/>
      <c r="CL557" s="30"/>
      <c r="CM557" s="30"/>
      <c r="CN557" s="30"/>
      <c r="CO557" s="30"/>
      <c r="CP557" s="30"/>
      <c r="CQ557" s="30"/>
      <c r="CR557" s="30"/>
      <c r="CS557" s="30"/>
      <c r="CT557" s="30"/>
      <c r="CU557" s="30"/>
      <c r="CV557" s="30"/>
      <c r="CW557" s="30"/>
      <c r="CX557" s="30"/>
      <c r="CY557" s="30"/>
      <c r="CZ557" s="30"/>
      <c r="DA557" s="30"/>
      <c r="DB557" s="30"/>
      <c r="DC557" s="30"/>
      <c r="DD557" s="30"/>
    </row>
    <row r="558" spans="2:108" s="94" customFormat="1" x14ac:dyDescent="0.25">
      <c r="B558" s="100"/>
      <c r="C558" s="90"/>
      <c r="I558" s="101"/>
      <c r="J558" s="101"/>
      <c r="BT558" s="30"/>
      <c r="BU558" s="30"/>
      <c r="BV558" s="30"/>
      <c r="BW558" s="30"/>
      <c r="BX558" s="30"/>
      <c r="BY558" s="30"/>
      <c r="BZ558" s="30"/>
      <c r="CA558" s="30"/>
      <c r="CB558" s="30"/>
      <c r="CC558" s="30"/>
      <c r="CD558" s="30"/>
      <c r="CE558" s="30"/>
      <c r="CF558" s="30"/>
      <c r="CG558" s="30"/>
      <c r="CH558" s="30"/>
      <c r="CI558" s="30"/>
      <c r="CJ558" s="30"/>
      <c r="CK558" s="30"/>
      <c r="CL558" s="30"/>
      <c r="CM558" s="30"/>
      <c r="CN558" s="30"/>
      <c r="CO558" s="30"/>
      <c r="CP558" s="30"/>
      <c r="CQ558" s="30"/>
      <c r="CR558" s="30"/>
      <c r="CS558" s="30"/>
      <c r="CT558" s="30"/>
      <c r="CU558" s="30"/>
      <c r="CV558" s="30"/>
      <c r="CW558" s="30"/>
      <c r="CX558" s="30"/>
      <c r="CY558" s="30"/>
      <c r="CZ558" s="30"/>
      <c r="DA558" s="30"/>
      <c r="DB558" s="30"/>
      <c r="DC558" s="30"/>
      <c r="DD558" s="30"/>
    </row>
    <row r="559" spans="2:108" s="94" customFormat="1" x14ac:dyDescent="0.25">
      <c r="B559" s="100"/>
      <c r="C559" s="90"/>
      <c r="I559" s="101"/>
      <c r="J559" s="101"/>
      <c r="BT559" s="30"/>
      <c r="BU559" s="30"/>
      <c r="BV559" s="30"/>
      <c r="BW559" s="30"/>
      <c r="BX559" s="30"/>
      <c r="BY559" s="30"/>
      <c r="BZ559" s="30"/>
      <c r="CA559" s="30"/>
      <c r="CB559" s="30"/>
      <c r="CC559" s="30"/>
      <c r="CD559" s="30"/>
      <c r="CE559" s="30"/>
      <c r="CF559" s="30"/>
      <c r="CG559" s="30"/>
      <c r="CH559" s="30"/>
      <c r="CI559" s="30"/>
      <c r="CJ559" s="30"/>
      <c r="CK559" s="30"/>
      <c r="CL559" s="30"/>
      <c r="CM559" s="30"/>
      <c r="CN559" s="30"/>
      <c r="CO559" s="30"/>
      <c r="CP559" s="30"/>
      <c r="CQ559" s="30"/>
      <c r="CR559" s="30"/>
      <c r="CS559" s="30"/>
      <c r="CT559" s="30"/>
      <c r="CU559" s="30"/>
      <c r="CV559" s="30"/>
      <c r="CW559" s="30"/>
      <c r="CX559" s="30"/>
      <c r="CY559" s="30"/>
      <c r="CZ559" s="30"/>
      <c r="DA559" s="30"/>
      <c r="DB559" s="30"/>
      <c r="DC559" s="30"/>
      <c r="DD559" s="30"/>
    </row>
    <row r="560" spans="2:108" s="94" customFormat="1" x14ac:dyDescent="0.25">
      <c r="B560" s="100"/>
      <c r="C560" s="90"/>
      <c r="I560" s="101"/>
      <c r="J560" s="101"/>
      <c r="BT560" s="30"/>
      <c r="BU560" s="30"/>
      <c r="BV560" s="30"/>
      <c r="BW560" s="30"/>
      <c r="BX560" s="30"/>
      <c r="BY560" s="30"/>
      <c r="BZ560" s="30"/>
      <c r="CA560" s="30"/>
      <c r="CB560" s="30"/>
      <c r="CC560" s="30"/>
      <c r="CD560" s="30"/>
      <c r="CE560" s="30"/>
      <c r="CF560" s="30"/>
      <c r="CG560" s="30"/>
      <c r="CH560" s="30"/>
      <c r="CI560" s="30"/>
      <c r="CJ560" s="30"/>
      <c r="CK560" s="30"/>
      <c r="CL560" s="30"/>
      <c r="CM560" s="30"/>
      <c r="CN560" s="30"/>
      <c r="CO560" s="30"/>
      <c r="CP560" s="30"/>
      <c r="CQ560" s="30"/>
      <c r="CR560" s="30"/>
      <c r="CS560" s="30"/>
      <c r="CT560" s="30"/>
      <c r="CU560" s="30"/>
      <c r="CV560" s="30"/>
      <c r="CW560" s="30"/>
      <c r="CX560" s="30"/>
      <c r="CY560" s="30"/>
      <c r="CZ560" s="30"/>
      <c r="DA560" s="30"/>
      <c r="DB560" s="30"/>
      <c r="DC560" s="30"/>
      <c r="DD560" s="30"/>
    </row>
    <row r="561" spans="2:108" s="94" customFormat="1" x14ac:dyDescent="0.25">
      <c r="B561" s="100"/>
      <c r="C561" s="90"/>
      <c r="I561" s="101"/>
      <c r="J561" s="101"/>
      <c r="BT561" s="30"/>
      <c r="BU561" s="30"/>
      <c r="BV561" s="30"/>
      <c r="BW561" s="30"/>
      <c r="BX561" s="30"/>
      <c r="BY561" s="30"/>
      <c r="BZ561" s="30"/>
      <c r="CA561" s="30"/>
      <c r="CB561" s="30"/>
      <c r="CC561" s="30"/>
      <c r="CD561" s="30"/>
      <c r="CE561" s="30"/>
      <c r="CF561" s="30"/>
      <c r="CG561" s="30"/>
      <c r="CH561" s="30"/>
      <c r="CI561" s="30"/>
      <c r="CJ561" s="30"/>
      <c r="CK561" s="30"/>
      <c r="CL561" s="30"/>
      <c r="CM561" s="30"/>
      <c r="CN561" s="30"/>
      <c r="CO561" s="30"/>
      <c r="CP561" s="30"/>
      <c r="CQ561" s="30"/>
      <c r="CR561" s="30"/>
      <c r="CS561" s="30"/>
      <c r="CT561" s="30"/>
      <c r="CU561" s="30"/>
      <c r="CV561" s="30"/>
      <c r="CW561" s="30"/>
      <c r="CX561" s="30"/>
      <c r="CY561" s="30"/>
      <c r="CZ561" s="30"/>
      <c r="DA561" s="30"/>
      <c r="DB561" s="30"/>
      <c r="DC561" s="30"/>
      <c r="DD561" s="30"/>
    </row>
    <row r="562" spans="2:108" s="94" customFormat="1" x14ac:dyDescent="0.25">
      <c r="B562" s="100"/>
      <c r="C562" s="90"/>
      <c r="I562" s="101"/>
      <c r="J562" s="101"/>
      <c r="BT562" s="30"/>
      <c r="BU562" s="30"/>
      <c r="BV562" s="30"/>
      <c r="BW562" s="30"/>
      <c r="BX562" s="30"/>
      <c r="BY562" s="30"/>
      <c r="BZ562" s="30"/>
      <c r="CA562" s="30"/>
      <c r="CB562" s="30"/>
      <c r="CC562" s="30"/>
      <c r="CD562" s="30"/>
      <c r="CE562" s="30"/>
      <c r="CF562" s="30"/>
      <c r="CG562" s="30"/>
      <c r="CH562" s="30"/>
      <c r="CI562" s="30"/>
      <c r="CJ562" s="30"/>
      <c r="CK562" s="30"/>
      <c r="CL562" s="30"/>
      <c r="CM562" s="30"/>
      <c r="CN562" s="30"/>
      <c r="CO562" s="30"/>
      <c r="CP562" s="30"/>
      <c r="CQ562" s="30"/>
      <c r="CR562" s="30"/>
      <c r="CS562" s="30"/>
      <c r="CT562" s="30"/>
      <c r="CU562" s="30"/>
      <c r="CV562" s="30"/>
      <c r="CW562" s="30"/>
      <c r="CX562" s="30"/>
      <c r="CY562" s="30"/>
      <c r="CZ562" s="30"/>
      <c r="DA562" s="30"/>
      <c r="DB562" s="30"/>
      <c r="DC562" s="30"/>
      <c r="DD562" s="30"/>
    </row>
    <row r="563" spans="2:108" s="94" customFormat="1" x14ac:dyDescent="0.25">
      <c r="B563" s="100"/>
      <c r="C563" s="90"/>
      <c r="I563" s="101"/>
      <c r="J563" s="101"/>
      <c r="BT563" s="30"/>
      <c r="BU563" s="30"/>
      <c r="BV563" s="30"/>
      <c r="BW563" s="30"/>
      <c r="BX563" s="30"/>
      <c r="BY563" s="30"/>
      <c r="BZ563" s="30"/>
      <c r="CA563" s="30"/>
      <c r="CB563" s="30"/>
      <c r="CC563" s="30"/>
      <c r="CD563" s="30"/>
      <c r="CE563" s="30"/>
      <c r="CF563" s="30"/>
      <c r="CG563" s="30"/>
      <c r="CH563" s="30"/>
      <c r="CI563" s="30"/>
      <c r="CJ563" s="30"/>
      <c r="CK563" s="30"/>
      <c r="CL563" s="30"/>
      <c r="CM563" s="30"/>
      <c r="CN563" s="30"/>
      <c r="CO563" s="30"/>
      <c r="CP563" s="30"/>
      <c r="CQ563" s="30"/>
      <c r="CR563" s="30"/>
      <c r="CS563" s="30"/>
      <c r="CT563" s="30"/>
      <c r="CU563" s="30"/>
      <c r="CV563" s="30"/>
      <c r="CW563" s="30"/>
      <c r="CX563" s="30"/>
      <c r="CY563" s="30"/>
      <c r="CZ563" s="30"/>
      <c r="DA563" s="30"/>
      <c r="DB563" s="30"/>
      <c r="DC563" s="30"/>
      <c r="DD563" s="30"/>
    </row>
    <row r="564" spans="2:108" s="94" customFormat="1" x14ac:dyDescent="0.25">
      <c r="B564" s="100"/>
      <c r="C564" s="90"/>
      <c r="I564" s="101"/>
      <c r="J564" s="101"/>
      <c r="BT564" s="30"/>
      <c r="BU564" s="30"/>
      <c r="BV564" s="30"/>
      <c r="BW564" s="30"/>
      <c r="BX564" s="30"/>
      <c r="BY564" s="30"/>
      <c r="BZ564" s="30"/>
      <c r="CA564" s="30"/>
      <c r="CB564" s="30"/>
      <c r="CC564" s="30"/>
      <c r="CD564" s="30"/>
      <c r="CE564" s="30"/>
      <c r="CF564" s="30"/>
      <c r="CG564" s="30"/>
      <c r="CH564" s="30"/>
      <c r="CI564" s="30"/>
      <c r="CJ564" s="30"/>
      <c r="CK564" s="30"/>
      <c r="CL564" s="30"/>
      <c r="CM564" s="30"/>
      <c r="CN564" s="30"/>
      <c r="CO564" s="30"/>
      <c r="CP564" s="30"/>
      <c r="CQ564" s="30"/>
      <c r="CR564" s="30"/>
      <c r="CS564" s="30"/>
      <c r="CT564" s="30"/>
      <c r="CU564" s="30"/>
      <c r="CV564" s="30"/>
      <c r="CW564" s="30"/>
      <c r="CX564" s="30"/>
      <c r="CY564" s="30"/>
      <c r="CZ564" s="30"/>
      <c r="DA564" s="30"/>
      <c r="DB564" s="30"/>
      <c r="DC564" s="30"/>
      <c r="DD564" s="30"/>
    </row>
    <row r="565" spans="2:108" s="94" customFormat="1" x14ac:dyDescent="0.25">
      <c r="B565" s="100"/>
      <c r="C565" s="90"/>
      <c r="I565" s="101"/>
      <c r="J565" s="101"/>
      <c r="BT565" s="30"/>
      <c r="BU565" s="30"/>
      <c r="BV565" s="30"/>
      <c r="BW565" s="30"/>
      <c r="BX565" s="30"/>
      <c r="BY565" s="30"/>
      <c r="BZ565" s="30"/>
      <c r="CA565" s="30"/>
      <c r="CB565" s="30"/>
      <c r="CC565" s="30"/>
      <c r="CD565" s="30"/>
      <c r="CE565" s="30"/>
      <c r="CF565" s="30"/>
      <c r="CG565" s="30"/>
      <c r="CH565" s="30"/>
      <c r="CI565" s="30"/>
      <c r="CJ565" s="30"/>
      <c r="CK565" s="30"/>
      <c r="CL565" s="30"/>
      <c r="CM565" s="30"/>
      <c r="CN565" s="30"/>
      <c r="CO565" s="30"/>
      <c r="CP565" s="30"/>
      <c r="CQ565" s="30"/>
      <c r="CR565" s="30"/>
      <c r="CS565" s="30"/>
      <c r="CT565" s="30"/>
      <c r="CU565" s="30"/>
      <c r="CV565" s="30"/>
      <c r="CW565" s="30"/>
      <c r="CX565" s="30"/>
      <c r="CY565" s="30"/>
      <c r="CZ565" s="30"/>
      <c r="DA565" s="30"/>
      <c r="DB565" s="30"/>
      <c r="DC565" s="30"/>
      <c r="DD565" s="30"/>
    </row>
    <row r="566" spans="2:108" s="94" customFormat="1" x14ac:dyDescent="0.25">
      <c r="B566" s="100"/>
      <c r="C566" s="90"/>
      <c r="I566" s="101"/>
      <c r="J566" s="101"/>
      <c r="BT566" s="30"/>
      <c r="BU566" s="30"/>
      <c r="BV566" s="30"/>
      <c r="BW566" s="30"/>
      <c r="BX566" s="30"/>
      <c r="BY566" s="30"/>
      <c r="BZ566" s="30"/>
      <c r="CA566" s="30"/>
      <c r="CB566" s="30"/>
      <c r="CC566" s="30"/>
      <c r="CD566" s="30"/>
      <c r="CE566" s="30"/>
      <c r="CF566" s="30"/>
      <c r="CG566" s="30"/>
      <c r="CH566" s="30"/>
      <c r="CI566" s="30"/>
      <c r="CJ566" s="30"/>
      <c r="CK566" s="30"/>
      <c r="CL566" s="30"/>
      <c r="CM566" s="30"/>
      <c r="CN566" s="30"/>
      <c r="CO566" s="30"/>
      <c r="CP566" s="30"/>
      <c r="CQ566" s="30"/>
      <c r="CR566" s="30"/>
      <c r="CS566" s="30"/>
      <c r="CT566" s="30"/>
      <c r="CU566" s="30"/>
      <c r="CV566" s="30"/>
      <c r="CW566" s="30"/>
      <c r="CX566" s="30"/>
      <c r="CY566" s="30"/>
      <c r="CZ566" s="30"/>
      <c r="DA566" s="30"/>
      <c r="DB566" s="30"/>
      <c r="DC566" s="30"/>
      <c r="DD566" s="30"/>
    </row>
    <row r="567" spans="2:108" s="94" customFormat="1" x14ac:dyDescent="0.25">
      <c r="B567" s="100"/>
      <c r="C567" s="90"/>
      <c r="I567" s="101"/>
      <c r="J567" s="101"/>
      <c r="BT567" s="30"/>
      <c r="BU567" s="30"/>
      <c r="BV567" s="30"/>
      <c r="BW567" s="30"/>
      <c r="BX567" s="30"/>
      <c r="BY567" s="30"/>
      <c r="BZ567" s="30"/>
      <c r="CA567" s="30"/>
      <c r="CB567" s="30"/>
      <c r="CC567" s="30"/>
      <c r="CD567" s="30"/>
      <c r="CE567" s="30"/>
      <c r="CF567" s="30"/>
      <c r="CG567" s="30"/>
      <c r="CH567" s="30"/>
      <c r="CI567" s="30"/>
      <c r="CJ567" s="30"/>
      <c r="CK567" s="30"/>
      <c r="CL567" s="30"/>
      <c r="CM567" s="30"/>
      <c r="CN567" s="30"/>
      <c r="CO567" s="30"/>
      <c r="CP567" s="30"/>
      <c r="CQ567" s="30"/>
      <c r="CR567" s="30"/>
      <c r="CS567" s="30"/>
      <c r="CT567" s="30"/>
      <c r="CU567" s="30"/>
      <c r="CV567" s="30"/>
      <c r="CW567" s="30"/>
      <c r="CX567" s="30"/>
      <c r="CY567" s="30"/>
      <c r="CZ567" s="30"/>
      <c r="DA567" s="30"/>
      <c r="DB567" s="30"/>
      <c r="DC567" s="30"/>
      <c r="DD567" s="30"/>
    </row>
    <row r="568" spans="2:108" s="94" customFormat="1" x14ac:dyDescent="0.25">
      <c r="B568" s="100"/>
      <c r="C568" s="90"/>
      <c r="I568" s="101"/>
      <c r="J568" s="101"/>
      <c r="BT568" s="30"/>
      <c r="BU568" s="30"/>
      <c r="BV568" s="30"/>
      <c r="BW568" s="30"/>
      <c r="BX568" s="30"/>
      <c r="BY568" s="30"/>
      <c r="BZ568" s="30"/>
      <c r="CA568" s="30"/>
      <c r="CB568" s="30"/>
      <c r="CC568" s="30"/>
      <c r="CD568" s="30"/>
      <c r="CE568" s="30"/>
      <c r="CF568" s="30"/>
      <c r="CG568" s="30"/>
      <c r="CH568" s="30"/>
      <c r="CI568" s="30"/>
      <c r="CJ568" s="30"/>
      <c r="CK568" s="30"/>
      <c r="CL568" s="30"/>
      <c r="CM568" s="30"/>
      <c r="CN568" s="30"/>
      <c r="CO568" s="30"/>
      <c r="CP568" s="30"/>
      <c r="CQ568" s="30"/>
      <c r="CR568" s="30"/>
      <c r="CS568" s="30"/>
      <c r="CT568" s="30"/>
      <c r="CU568" s="30"/>
      <c r="CV568" s="30"/>
      <c r="CW568" s="30"/>
      <c r="CX568" s="30"/>
      <c r="CY568" s="30"/>
      <c r="CZ568" s="30"/>
      <c r="DA568" s="30"/>
      <c r="DB568" s="30"/>
      <c r="DC568" s="30"/>
      <c r="DD568" s="30"/>
    </row>
    <row r="569" spans="2:108" s="94" customFormat="1" x14ac:dyDescent="0.25">
      <c r="B569" s="100"/>
      <c r="C569" s="90"/>
      <c r="I569" s="101"/>
      <c r="J569" s="101"/>
      <c r="BT569" s="30"/>
      <c r="BU569" s="30"/>
      <c r="BV569" s="30"/>
      <c r="BW569" s="30"/>
      <c r="BX569" s="30"/>
      <c r="BY569" s="30"/>
      <c r="BZ569" s="30"/>
      <c r="CA569" s="30"/>
      <c r="CB569" s="30"/>
      <c r="CC569" s="30"/>
      <c r="CD569" s="30"/>
      <c r="CE569" s="30"/>
      <c r="CF569" s="30"/>
      <c r="CG569" s="30"/>
      <c r="CH569" s="30"/>
      <c r="CI569" s="30"/>
      <c r="CJ569" s="30"/>
      <c r="CK569" s="30"/>
      <c r="CL569" s="30"/>
      <c r="CM569" s="30"/>
      <c r="CN569" s="30"/>
      <c r="CO569" s="30"/>
      <c r="CP569" s="30"/>
      <c r="CQ569" s="30"/>
      <c r="CR569" s="30"/>
      <c r="CS569" s="30"/>
      <c r="CT569" s="30"/>
      <c r="CU569" s="30"/>
      <c r="CV569" s="30"/>
      <c r="CW569" s="30"/>
      <c r="CX569" s="30"/>
      <c r="CY569" s="30"/>
      <c r="CZ569" s="30"/>
      <c r="DA569" s="30"/>
      <c r="DB569" s="30"/>
      <c r="DC569" s="30"/>
      <c r="DD569" s="30"/>
    </row>
    <row r="570" spans="2:108" s="94" customFormat="1" x14ac:dyDescent="0.25">
      <c r="B570" s="100"/>
      <c r="C570" s="90"/>
      <c r="I570" s="101"/>
      <c r="J570" s="101"/>
      <c r="BT570" s="30"/>
      <c r="BU570" s="30"/>
      <c r="BV570" s="30"/>
      <c r="BW570" s="30"/>
      <c r="BX570" s="30"/>
      <c r="BY570" s="30"/>
      <c r="BZ570" s="30"/>
      <c r="CA570" s="30"/>
      <c r="CB570" s="30"/>
      <c r="CC570" s="30"/>
      <c r="CD570" s="30"/>
      <c r="CE570" s="30"/>
      <c r="CF570" s="30"/>
      <c r="CG570" s="30"/>
      <c r="CH570" s="30"/>
      <c r="CI570" s="30"/>
      <c r="CJ570" s="30"/>
      <c r="CK570" s="30"/>
      <c r="CL570" s="30"/>
      <c r="CM570" s="30"/>
      <c r="CN570" s="30"/>
      <c r="CO570" s="30"/>
      <c r="CP570" s="30"/>
      <c r="CQ570" s="30"/>
      <c r="CR570" s="30"/>
      <c r="CS570" s="30"/>
      <c r="CT570" s="30"/>
      <c r="CU570" s="30"/>
      <c r="CV570" s="30"/>
      <c r="CW570" s="30"/>
      <c r="CX570" s="30"/>
      <c r="CY570" s="30"/>
      <c r="CZ570" s="30"/>
      <c r="DA570" s="30"/>
      <c r="DB570" s="30"/>
      <c r="DC570" s="30"/>
      <c r="DD570" s="30"/>
    </row>
    <row r="571" spans="2:108" s="94" customFormat="1" x14ac:dyDescent="0.25">
      <c r="B571" s="100"/>
      <c r="C571" s="90"/>
      <c r="I571" s="101"/>
      <c r="J571" s="101"/>
      <c r="BT571" s="30"/>
      <c r="BU571" s="30"/>
      <c r="BV571" s="30"/>
      <c r="BW571" s="30"/>
      <c r="BX571" s="30"/>
      <c r="BY571" s="30"/>
      <c r="BZ571" s="30"/>
      <c r="CA571" s="30"/>
      <c r="CB571" s="30"/>
      <c r="CC571" s="30"/>
      <c r="CD571" s="30"/>
      <c r="CE571" s="30"/>
      <c r="CF571" s="30"/>
      <c r="CG571" s="30"/>
      <c r="CH571" s="30"/>
      <c r="CI571" s="30"/>
      <c r="CJ571" s="30"/>
      <c r="CK571" s="30"/>
      <c r="CL571" s="30"/>
      <c r="CM571" s="30"/>
      <c r="CN571" s="30"/>
      <c r="CO571" s="30"/>
      <c r="CP571" s="30"/>
      <c r="CQ571" s="30"/>
      <c r="CR571" s="30"/>
      <c r="CS571" s="30"/>
      <c r="CT571" s="30"/>
      <c r="CU571" s="30"/>
      <c r="CV571" s="30"/>
      <c r="CW571" s="30"/>
      <c r="CX571" s="30"/>
      <c r="CY571" s="30"/>
      <c r="CZ571" s="30"/>
      <c r="DA571" s="30"/>
      <c r="DB571" s="30"/>
      <c r="DC571" s="30"/>
      <c r="DD571" s="30"/>
    </row>
    <row r="572" spans="2:108" s="94" customFormat="1" x14ac:dyDescent="0.25">
      <c r="B572" s="100"/>
      <c r="C572" s="90"/>
      <c r="I572" s="101"/>
      <c r="J572" s="101"/>
      <c r="BT572" s="30"/>
      <c r="BU572" s="30"/>
      <c r="BV572" s="30"/>
      <c r="BW572" s="30"/>
      <c r="BX572" s="30"/>
      <c r="BY572" s="30"/>
      <c r="BZ572" s="30"/>
      <c r="CA572" s="30"/>
      <c r="CB572" s="30"/>
      <c r="CC572" s="30"/>
      <c r="CD572" s="30"/>
      <c r="CE572" s="30"/>
      <c r="CF572" s="30"/>
      <c r="CG572" s="30"/>
      <c r="CH572" s="30"/>
      <c r="CI572" s="30"/>
      <c r="CJ572" s="30"/>
      <c r="CK572" s="30"/>
      <c r="CL572" s="30"/>
      <c r="CM572" s="30"/>
      <c r="CN572" s="30"/>
      <c r="CO572" s="30"/>
      <c r="CP572" s="30"/>
      <c r="CQ572" s="30"/>
      <c r="CR572" s="30"/>
      <c r="CS572" s="30"/>
      <c r="CT572" s="30"/>
      <c r="CU572" s="30"/>
      <c r="CV572" s="30"/>
      <c r="CW572" s="30"/>
      <c r="CX572" s="30"/>
      <c r="CY572" s="30"/>
      <c r="CZ572" s="30"/>
      <c r="DA572" s="30"/>
      <c r="DB572" s="30"/>
      <c r="DC572" s="30"/>
      <c r="DD572" s="30"/>
    </row>
    <row r="573" spans="2:108" s="94" customFormat="1" x14ac:dyDescent="0.25">
      <c r="B573" s="100"/>
      <c r="C573" s="90"/>
      <c r="I573" s="101"/>
      <c r="J573" s="101"/>
      <c r="BT573" s="30"/>
      <c r="BU573" s="30"/>
      <c r="BV573" s="30"/>
      <c r="BW573" s="30"/>
      <c r="BX573" s="30"/>
      <c r="BY573" s="30"/>
      <c r="BZ573" s="30"/>
      <c r="CA573" s="30"/>
      <c r="CB573" s="30"/>
      <c r="CC573" s="30"/>
      <c r="CD573" s="30"/>
      <c r="CE573" s="30"/>
      <c r="CF573" s="30"/>
      <c r="CG573" s="30"/>
      <c r="CH573" s="30"/>
      <c r="CI573" s="30"/>
      <c r="CJ573" s="30"/>
      <c r="CK573" s="30"/>
      <c r="CL573" s="30"/>
      <c r="CM573" s="30"/>
      <c r="CN573" s="30"/>
      <c r="CO573" s="30"/>
      <c r="CP573" s="30"/>
      <c r="CQ573" s="30"/>
      <c r="CR573" s="30"/>
      <c r="CS573" s="30"/>
      <c r="CT573" s="30"/>
      <c r="CU573" s="30"/>
      <c r="CV573" s="30"/>
      <c r="CW573" s="30"/>
      <c r="CX573" s="30"/>
      <c r="CY573" s="30"/>
      <c r="CZ573" s="30"/>
      <c r="DA573" s="30"/>
      <c r="DB573" s="30"/>
      <c r="DC573" s="30"/>
      <c r="DD573" s="30"/>
    </row>
    <row r="574" spans="2:108" s="94" customFormat="1" x14ac:dyDescent="0.25">
      <c r="B574" s="100"/>
      <c r="C574" s="90"/>
      <c r="I574" s="101"/>
      <c r="J574" s="101"/>
      <c r="BT574" s="30"/>
      <c r="BU574" s="30"/>
      <c r="BV574" s="30"/>
      <c r="BW574" s="30"/>
      <c r="BX574" s="30"/>
      <c r="BY574" s="30"/>
      <c r="BZ574" s="30"/>
      <c r="CA574" s="30"/>
      <c r="CB574" s="30"/>
      <c r="CC574" s="30"/>
      <c r="CD574" s="30"/>
      <c r="CE574" s="30"/>
      <c r="CF574" s="30"/>
      <c r="CG574" s="30"/>
      <c r="CH574" s="30"/>
      <c r="CI574" s="30"/>
      <c r="CJ574" s="30"/>
      <c r="CK574" s="30"/>
      <c r="CL574" s="30"/>
      <c r="CM574" s="30"/>
      <c r="CN574" s="30"/>
      <c r="CO574" s="30"/>
      <c r="CP574" s="30"/>
      <c r="CQ574" s="30"/>
      <c r="CR574" s="30"/>
      <c r="CS574" s="30"/>
      <c r="CT574" s="30"/>
      <c r="CU574" s="30"/>
      <c r="CV574" s="30"/>
      <c r="CW574" s="30"/>
      <c r="CX574" s="30"/>
      <c r="CY574" s="30"/>
      <c r="CZ574" s="30"/>
      <c r="DA574" s="30"/>
      <c r="DB574" s="30"/>
      <c r="DC574" s="30"/>
      <c r="DD574" s="30"/>
    </row>
    <row r="575" spans="2:108" s="94" customFormat="1" x14ac:dyDescent="0.25">
      <c r="B575" s="100"/>
      <c r="C575" s="90"/>
      <c r="I575" s="101"/>
      <c r="J575" s="101"/>
      <c r="BT575" s="30"/>
      <c r="BU575" s="30"/>
      <c r="BV575" s="30"/>
      <c r="BW575" s="30"/>
      <c r="BX575" s="30"/>
      <c r="BY575" s="30"/>
      <c r="BZ575" s="30"/>
      <c r="CA575" s="30"/>
      <c r="CB575" s="30"/>
      <c r="CC575" s="30"/>
      <c r="CD575" s="30"/>
      <c r="CE575" s="30"/>
      <c r="CF575" s="30"/>
      <c r="CG575" s="30"/>
      <c r="CH575" s="30"/>
      <c r="CI575" s="30"/>
      <c r="CJ575" s="30"/>
      <c r="CK575" s="30"/>
      <c r="CL575" s="30"/>
      <c r="CM575" s="30"/>
      <c r="CN575" s="30"/>
      <c r="CO575" s="30"/>
      <c r="CP575" s="30"/>
      <c r="CQ575" s="30"/>
      <c r="CR575" s="30"/>
      <c r="CS575" s="30"/>
      <c r="CT575" s="30"/>
      <c r="CU575" s="30"/>
      <c r="CV575" s="30"/>
      <c r="CW575" s="30"/>
      <c r="CX575" s="30"/>
      <c r="CY575" s="30"/>
      <c r="CZ575" s="30"/>
      <c r="DA575" s="30"/>
      <c r="DB575" s="30"/>
      <c r="DC575" s="30"/>
      <c r="DD575" s="30"/>
    </row>
    <row r="576" spans="2:108" s="94" customFormat="1" x14ac:dyDescent="0.25">
      <c r="B576" s="100"/>
      <c r="C576" s="90"/>
      <c r="I576" s="101"/>
      <c r="J576" s="101"/>
      <c r="BT576" s="30"/>
      <c r="BU576" s="30"/>
      <c r="BV576" s="30"/>
      <c r="BW576" s="30"/>
      <c r="BX576" s="30"/>
      <c r="BY576" s="30"/>
      <c r="BZ576" s="30"/>
      <c r="CA576" s="30"/>
      <c r="CB576" s="30"/>
      <c r="CC576" s="30"/>
      <c r="CD576" s="30"/>
      <c r="CE576" s="30"/>
      <c r="CF576" s="30"/>
      <c r="CG576" s="30"/>
      <c r="CH576" s="30"/>
      <c r="CI576" s="30"/>
      <c r="CJ576" s="30"/>
      <c r="CK576" s="30"/>
      <c r="CL576" s="30"/>
      <c r="CM576" s="30"/>
      <c r="CN576" s="30"/>
      <c r="CO576" s="30"/>
      <c r="CP576" s="30"/>
      <c r="CQ576" s="30"/>
      <c r="CR576" s="30"/>
      <c r="CS576" s="30"/>
      <c r="CT576" s="30"/>
      <c r="CU576" s="30"/>
      <c r="CV576" s="30"/>
      <c r="CW576" s="30"/>
      <c r="CX576" s="30"/>
      <c r="CY576" s="30"/>
      <c r="CZ576" s="30"/>
      <c r="DA576" s="30"/>
      <c r="DB576" s="30"/>
      <c r="DC576" s="30"/>
      <c r="DD576" s="30"/>
    </row>
    <row r="577" spans="2:108" s="94" customFormat="1" x14ac:dyDescent="0.25">
      <c r="B577" s="100"/>
      <c r="C577" s="90"/>
      <c r="I577" s="101"/>
      <c r="J577" s="101"/>
      <c r="BT577" s="30"/>
      <c r="BU577" s="30"/>
      <c r="BV577" s="30"/>
      <c r="BW577" s="30"/>
      <c r="BX577" s="30"/>
      <c r="BY577" s="30"/>
      <c r="BZ577" s="30"/>
      <c r="CA577" s="30"/>
      <c r="CB577" s="30"/>
      <c r="CC577" s="30"/>
      <c r="CD577" s="30"/>
      <c r="CE577" s="30"/>
      <c r="CF577" s="30"/>
      <c r="CG577" s="30"/>
      <c r="CH577" s="30"/>
      <c r="CI577" s="30"/>
      <c r="CJ577" s="30"/>
      <c r="CK577" s="30"/>
      <c r="CL577" s="30"/>
      <c r="CM577" s="30"/>
      <c r="CN577" s="30"/>
      <c r="CO577" s="30"/>
      <c r="CP577" s="30"/>
      <c r="CQ577" s="30"/>
      <c r="CR577" s="30"/>
      <c r="CS577" s="30"/>
      <c r="CT577" s="30"/>
      <c r="CU577" s="30"/>
      <c r="CV577" s="30"/>
      <c r="CW577" s="30"/>
      <c r="CX577" s="30"/>
      <c r="CY577" s="30"/>
      <c r="CZ577" s="30"/>
      <c r="DA577" s="30"/>
      <c r="DB577" s="30"/>
      <c r="DC577" s="30"/>
      <c r="DD577" s="30"/>
    </row>
    <row r="578" spans="2:108" s="94" customFormat="1" x14ac:dyDescent="0.25">
      <c r="B578" s="100"/>
      <c r="C578" s="90"/>
      <c r="I578" s="101"/>
      <c r="J578" s="101"/>
      <c r="BT578" s="30"/>
      <c r="BU578" s="30"/>
      <c r="BV578" s="30"/>
      <c r="BW578" s="30"/>
      <c r="BX578" s="30"/>
      <c r="BY578" s="30"/>
      <c r="BZ578" s="30"/>
      <c r="CA578" s="30"/>
      <c r="CB578" s="30"/>
      <c r="CC578" s="30"/>
      <c r="CD578" s="30"/>
      <c r="CE578" s="30"/>
      <c r="CF578" s="30"/>
      <c r="CG578" s="30"/>
      <c r="CH578" s="30"/>
      <c r="CI578" s="30"/>
      <c r="CJ578" s="30"/>
      <c r="CK578" s="30"/>
      <c r="CL578" s="30"/>
      <c r="CM578" s="30"/>
      <c r="CN578" s="30"/>
      <c r="CO578" s="30"/>
      <c r="CP578" s="30"/>
      <c r="CQ578" s="30"/>
      <c r="CR578" s="30"/>
      <c r="CS578" s="30"/>
      <c r="CT578" s="30"/>
      <c r="CU578" s="30"/>
      <c r="CV578" s="30"/>
      <c r="CW578" s="30"/>
      <c r="CX578" s="30"/>
      <c r="CY578" s="30"/>
      <c r="CZ578" s="30"/>
      <c r="DA578" s="30"/>
      <c r="DB578" s="30"/>
      <c r="DC578" s="30"/>
      <c r="DD578" s="30"/>
    </row>
    <row r="579" spans="2:108" s="94" customFormat="1" x14ac:dyDescent="0.25">
      <c r="B579" s="100"/>
      <c r="C579" s="90"/>
      <c r="I579" s="101"/>
      <c r="J579" s="101"/>
      <c r="BT579" s="30"/>
      <c r="BU579" s="30"/>
      <c r="BV579" s="30"/>
      <c r="BW579" s="30"/>
      <c r="BX579" s="30"/>
      <c r="BY579" s="30"/>
      <c r="BZ579" s="30"/>
      <c r="CA579" s="30"/>
      <c r="CB579" s="30"/>
      <c r="CC579" s="30"/>
      <c r="CD579" s="30"/>
      <c r="CE579" s="30"/>
      <c r="CF579" s="30"/>
      <c r="CG579" s="30"/>
      <c r="CH579" s="30"/>
      <c r="CI579" s="30"/>
      <c r="CJ579" s="30"/>
      <c r="CK579" s="30"/>
      <c r="CL579" s="30"/>
      <c r="CM579" s="30"/>
      <c r="CN579" s="30"/>
      <c r="CO579" s="30"/>
      <c r="CP579" s="30"/>
      <c r="CQ579" s="30"/>
      <c r="CR579" s="30"/>
      <c r="CS579" s="30"/>
      <c r="CT579" s="30"/>
      <c r="CU579" s="30"/>
      <c r="CV579" s="30"/>
      <c r="CW579" s="30"/>
      <c r="CX579" s="30"/>
      <c r="CY579" s="30"/>
      <c r="CZ579" s="30"/>
      <c r="DA579" s="30"/>
      <c r="DB579" s="30"/>
      <c r="DC579" s="30"/>
      <c r="DD579" s="30"/>
    </row>
    <row r="580" spans="2:108" s="94" customFormat="1" x14ac:dyDescent="0.25">
      <c r="B580" s="100"/>
      <c r="C580" s="90"/>
      <c r="I580" s="101"/>
      <c r="J580" s="101"/>
      <c r="BT580" s="30"/>
      <c r="BU580" s="30"/>
      <c r="BV580" s="30"/>
      <c r="BW580" s="30"/>
      <c r="BX580" s="30"/>
      <c r="BY580" s="30"/>
      <c r="BZ580" s="30"/>
      <c r="CA580" s="30"/>
      <c r="CB580" s="30"/>
      <c r="CC580" s="30"/>
      <c r="CD580" s="30"/>
      <c r="CE580" s="30"/>
      <c r="CF580" s="30"/>
      <c r="CG580" s="30"/>
      <c r="CH580" s="30"/>
      <c r="CI580" s="30"/>
      <c r="CJ580" s="30"/>
      <c r="CK580" s="30"/>
      <c r="CL580" s="30"/>
      <c r="CM580" s="30"/>
      <c r="CN580" s="30"/>
      <c r="CO580" s="30"/>
      <c r="CP580" s="30"/>
      <c r="CQ580" s="30"/>
      <c r="CR580" s="30"/>
      <c r="CS580" s="30"/>
      <c r="CT580" s="30"/>
      <c r="CU580" s="30"/>
      <c r="CV580" s="30"/>
      <c r="CW580" s="30"/>
      <c r="CX580" s="30"/>
      <c r="CY580" s="30"/>
      <c r="CZ580" s="30"/>
      <c r="DA580" s="30"/>
      <c r="DB580" s="30"/>
      <c r="DC580" s="30"/>
      <c r="DD580" s="30"/>
    </row>
    <row r="581" spans="2:108" s="94" customFormat="1" x14ac:dyDescent="0.25">
      <c r="B581" s="100"/>
      <c r="C581" s="90"/>
      <c r="I581" s="101"/>
      <c r="J581" s="101"/>
      <c r="BT581" s="30"/>
      <c r="BU581" s="30"/>
      <c r="BV581" s="30"/>
      <c r="BW581" s="30"/>
      <c r="BX581" s="30"/>
      <c r="BY581" s="30"/>
      <c r="BZ581" s="30"/>
      <c r="CA581" s="30"/>
      <c r="CB581" s="30"/>
      <c r="CC581" s="30"/>
      <c r="CD581" s="30"/>
      <c r="CE581" s="30"/>
      <c r="CF581" s="30"/>
      <c r="CG581" s="30"/>
      <c r="CH581" s="30"/>
      <c r="CI581" s="30"/>
      <c r="CJ581" s="30"/>
      <c r="CK581" s="30"/>
      <c r="CL581" s="30"/>
      <c r="CM581" s="30"/>
      <c r="CN581" s="30"/>
      <c r="CO581" s="30"/>
      <c r="CP581" s="30"/>
      <c r="CQ581" s="30"/>
      <c r="CR581" s="30"/>
      <c r="CS581" s="30"/>
      <c r="CT581" s="30"/>
      <c r="CU581" s="30"/>
      <c r="CV581" s="30"/>
      <c r="CW581" s="30"/>
      <c r="CX581" s="30"/>
      <c r="CY581" s="30"/>
      <c r="CZ581" s="30"/>
      <c r="DA581" s="30"/>
      <c r="DB581" s="30"/>
      <c r="DC581" s="30"/>
      <c r="DD581" s="30"/>
    </row>
    <row r="582" spans="2:108" s="94" customFormat="1" x14ac:dyDescent="0.25">
      <c r="B582" s="100"/>
      <c r="C582" s="90"/>
      <c r="I582" s="101"/>
      <c r="J582" s="101"/>
      <c r="BT582" s="30"/>
      <c r="BU582" s="30"/>
      <c r="BV582" s="30"/>
      <c r="BW582" s="30"/>
      <c r="BX582" s="30"/>
      <c r="BY582" s="30"/>
      <c r="BZ582" s="30"/>
      <c r="CA582" s="30"/>
      <c r="CB582" s="30"/>
      <c r="CC582" s="30"/>
      <c r="CD582" s="30"/>
      <c r="CE582" s="30"/>
      <c r="CF582" s="30"/>
      <c r="CG582" s="30"/>
      <c r="CH582" s="30"/>
      <c r="CI582" s="30"/>
      <c r="CJ582" s="30"/>
      <c r="CK582" s="30"/>
      <c r="CL582" s="30"/>
      <c r="CM582" s="30"/>
      <c r="CN582" s="30"/>
      <c r="CO582" s="30"/>
      <c r="CP582" s="30"/>
      <c r="CQ582" s="30"/>
      <c r="CR582" s="30"/>
      <c r="CS582" s="30"/>
      <c r="CT582" s="30"/>
      <c r="CU582" s="30"/>
      <c r="CV582" s="30"/>
      <c r="CW582" s="30"/>
      <c r="CX582" s="30"/>
      <c r="CY582" s="30"/>
      <c r="CZ582" s="30"/>
      <c r="DA582" s="30"/>
      <c r="DB582" s="30"/>
      <c r="DC582" s="30"/>
      <c r="DD582" s="30"/>
    </row>
    <row r="583" spans="2:108" s="94" customFormat="1" x14ac:dyDescent="0.25">
      <c r="B583" s="100"/>
      <c r="C583" s="90"/>
      <c r="I583" s="101"/>
      <c r="J583" s="101"/>
      <c r="BT583" s="30"/>
      <c r="BU583" s="30"/>
      <c r="BV583" s="30"/>
      <c r="BW583" s="30"/>
      <c r="BX583" s="30"/>
      <c r="BY583" s="30"/>
      <c r="BZ583" s="30"/>
      <c r="CA583" s="30"/>
      <c r="CB583" s="30"/>
      <c r="CC583" s="30"/>
      <c r="CD583" s="30"/>
      <c r="CE583" s="30"/>
      <c r="CF583" s="30"/>
      <c r="CG583" s="30"/>
      <c r="CH583" s="30"/>
      <c r="CI583" s="30"/>
      <c r="CJ583" s="30"/>
      <c r="CK583" s="30"/>
      <c r="CL583" s="30"/>
      <c r="CM583" s="30"/>
      <c r="CN583" s="30"/>
      <c r="CO583" s="30"/>
      <c r="CP583" s="30"/>
      <c r="CQ583" s="30"/>
      <c r="CR583" s="30"/>
      <c r="CS583" s="30"/>
      <c r="CT583" s="30"/>
      <c r="CU583" s="30"/>
      <c r="CV583" s="30"/>
      <c r="CW583" s="30"/>
      <c r="CX583" s="30"/>
      <c r="CY583" s="30"/>
      <c r="CZ583" s="30"/>
      <c r="DA583" s="30"/>
      <c r="DB583" s="30"/>
      <c r="DC583" s="30"/>
      <c r="DD583" s="30"/>
    </row>
    <row r="584" spans="2:108" s="94" customFormat="1" x14ac:dyDescent="0.25">
      <c r="B584" s="100"/>
      <c r="C584" s="90"/>
      <c r="I584" s="101"/>
      <c r="J584" s="101"/>
      <c r="BT584" s="30"/>
      <c r="BU584" s="30"/>
      <c r="BV584" s="30"/>
      <c r="BW584" s="30"/>
      <c r="BX584" s="30"/>
      <c r="BY584" s="30"/>
      <c r="BZ584" s="30"/>
      <c r="CA584" s="30"/>
      <c r="CB584" s="30"/>
      <c r="CC584" s="30"/>
      <c r="CD584" s="30"/>
      <c r="CE584" s="30"/>
      <c r="CF584" s="30"/>
      <c r="CG584" s="30"/>
      <c r="CH584" s="30"/>
      <c r="CI584" s="30"/>
      <c r="CJ584" s="30"/>
      <c r="CK584" s="30"/>
      <c r="CL584" s="30"/>
      <c r="CM584" s="30"/>
      <c r="CN584" s="30"/>
      <c r="CO584" s="30"/>
      <c r="CP584" s="30"/>
      <c r="CQ584" s="30"/>
      <c r="CR584" s="30"/>
      <c r="CS584" s="30"/>
      <c r="CT584" s="30"/>
      <c r="CU584" s="30"/>
      <c r="CV584" s="30"/>
      <c r="CW584" s="30"/>
      <c r="CX584" s="30"/>
      <c r="CY584" s="30"/>
      <c r="CZ584" s="30"/>
      <c r="DA584" s="30"/>
      <c r="DB584" s="30"/>
      <c r="DC584" s="30"/>
      <c r="DD584" s="30"/>
    </row>
    <row r="585" spans="2:108" s="94" customFormat="1" x14ac:dyDescent="0.25">
      <c r="B585" s="100"/>
      <c r="C585" s="90"/>
      <c r="I585" s="101"/>
      <c r="J585" s="101"/>
      <c r="BT585" s="30"/>
      <c r="BU585" s="30"/>
      <c r="BV585" s="30"/>
      <c r="BW585" s="30"/>
      <c r="BX585" s="30"/>
      <c r="BY585" s="30"/>
      <c r="BZ585" s="30"/>
      <c r="CA585" s="30"/>
      <c r="CB585" s="30"/>
      <c r="CC585" s="30"/>
      <c r="CD585" s="30"/>
      <c r="CE585" s="30"/>
      <c r="CF585" s="30"/>
      <c r="CG585" s="30"/>
      <c r="CH585" s="30"/>
      <c r="CI585" s="30"/>
      <c r="CJ585" s="30"/>
      <c r="CK585" s="30"/>
      <c r="CL585" s="30"/>
      <c r="CM585" s="30"/>
      <c r="CN585" s="30"/>
      <c r="CO585" s="30"/>
      <c r="CP585" s="30"/>
      <c r="CQ585" s="30"/>
      <c r="CR585" s="30"/>
      <c r="CS585" s="30"/>
      <c r="CT585" s="30"/>
      <c r="CU585" s="30"/>
      <c r="CV585" s="30"/>
      <c r="CW585" s="30"/>
      <c r="CX585" s="30"/>
      <c r="CY585" s="30"/>
      <c r="CZ585" s="30"/>
      <c r="DA585" s="30"/>
      <c r="DB585" s="30"/>
      <c r="DC585" s="30"/>
      <c r="DD585" s="30"/>
    </row>
    <row r="586" spans="2:108" s="94" customFormat="1" x14ac:dyDescent="0.25">
      <c r="B586" s="100"/>
      <c r="C586" s="90"/>
      <c r="I586" s="101"/>
      <c r="J586" s="101"/>
      <c r="BT586" s="30"/>
      <c r="BU586" s="30"/>
      <c r="BV586" s="30"/>
      <c r="BW586" s="30"/>
      <c r="BX586" s="30"/>
      <c r="BY586" s="30"/>
      <c r="BZ586" s="30"/>
      <c r="CA586" s="30"/>
      <c r="CB586" s="30"/>
      <c r="CC586" s="30"/>
      <c r="CD586" s="30"/>
      <c r="CE586" s="30"/>
      <c r="CF586" s="30"/>
      <c r="CG586" s="30"/>
      <c r="CH586" s="30"/>
      <c r="CI586" s="30"/>
      <c r="CJ586" s="30"/>
      <c r="CK586" s="30"/>
      <c r="CL586" s="30"/>
      <c r="CM586" s="30"/>
      <c r="CN586" s="30"/>
      <c r="CO586" s="30"/>
      <c r="CP586" s="30"/>
      <c r="CQ586" s="30"/>
      <c r="CR586" s="30"/>
      <c r="CS586" s="30"/>
      <c r="CT586" s="30"/>
      <c r="CU586" s="30"/>
      <c r="CV586" s="30"/>
      <c r="CW586" s="30"/>
      <c r="CX586" s="30"/>
      <c r="CY586" s="30"/>
      <c r="CZ586" s="30"/>
      <c r="DA586" s="30"/>
      <c r="DB586" s="30"/>
      <c r="DC586" s="30"/>
      <c r="DD586" s="30"/>
    </row>
    <row r="587" spans="2:108" s="94" customFormat="1" x14ac:dyDescent="0.25">
      <c r="B587" s="100"/>
      <c r="C587" s="90"/>
      <c r="I587" s="101"/>
      <c r="J587" s="101"/>
      <c r="BT587" s="30"/>
      <c r="BU587" s="30"/>
      <c r="BV587" s="30"/>
      <c r="BW587" s="30"/>
      <c r="BX587" s="30"/>
      <c r="BY587" s="30"/>
      <c r="BZ587" s="30"/>
      <c r="CA587" s="30"/>
      <c r="CB587" s="30"/>
      <c r="CC587" s="30"/>
      <c r="CD587" s="30"/>
      <c r="CE587" s="30"/>
      <c r="CF587" s="30"/>
      <c r="CG587" s="30"/>
      <c r="CH587" s="30"/>
      <c r="CI587" s="30"/>
      <c r="CJ587" s="30"/>
      <c r="CK587" s="30"/>
      <c r="CL587" s="30"/>
      <c r="CM587" s="30"/>
      <c r="CN587" s="30"/>
      <c r="CO587" s="30"/>
      <c r="CP587" s="30"/>
      <c r="CQ587" s="30"/>
      <c r="CR587" s="30"/>
      <c r="CS587" s="30"/>
      <c r="CT587" s="30"/>
      <c r="CU587" s="30"/>
      <c r="CV587" s="30"/>
      <c r="CW587" s="30"/>
      <c r="CX587" s="30"/>
      <c r="CY587" s="30"/>
      <c r="CZ587" s="30"/>
      <c r="DA587" s="30"/>
      <c r="DB587" s="30"/>
      <c r="DC587" s="30"/>
      <c r="DD587" s="30"/>
    </row>
    <row r="588" spans="2:108" s="94" customFormat="1" x14ac:dyDescent="0.25">
      <c r="B588" s="100"/>
      <c r="C588" s="90"/>
      <c r="I588" s="101"/>
      <c r="J588" s="101"/>
      <c r="BT588" s="30"/>
      <c r="BU588" s="30"/>
      <c r="BV588" s="30"/>
      <c r="BW588" s="30"/>
      <c r="BX588" s="30"/>
      <c r="BY588" s="30"/>
      <c r="BZ588" s="30"/>
      <c r="CA588" s="30"/>
      <c r="CB588" s="30"/>
      <c r="CC588" s="30"/>
      <c r="CD588" s="30"/>
      <c r="CE588" s="30"/>
      <c r="CF588" s="30"/>
      <c r="CG588" s="30"/>
      <c r="CH588" s="30"/>
      <c r="CI588" s="30"/>
      <c r="CJ588" s="30"/>
      <c r="CK588" s="30"/>
      <c r="CL588" s="30"/>
      <c r="CM588" s="30"/>
      <c r="CN588" s="30"/>
      <c r="CO588" s="30"/>
      <c r="CP588" s="30"/>
      <c r="CQ588" s="30"/>
      <c r="CR588" s="30"/>
      <c r="CS588" s="30"/>
      <c r="CT588" s="30"/>
      <c r="CU588" s="30"/>
      <c r="CV588" s="30"/>
      <c r="CW588" s="30"/>
      <c r="CX588" s="30"/>
      <c r="CY588" s="30"/>
      <c r="CZ588" s="30"/>
      <c r="DA588" s="30"/>
      <c r="DB588" s="30"/>
      <c r="DC588" s="30"/>
      <c r="DD588" s="30"/>
    </row>
    <row r="589" spans="2:108" s="94" customFormat="1" x14ac:dyDescent="0.25">
      <c r="B589" s="100"/>
      <c r="C589" s="90"/>
      <c r="I589" s="101"/>
      <c r="J589" s="101"/>
      <c r="BT589" s="30"/>
      <c r="BU589" s="30"/>
      <c r="BV589" s="30"/>
      <c r="BW589" s="30"/>
      <c r="BX589" s="30"/>
      <c r="BY589" s="30"/>
      <c r="BZ589" s="30"/>
      <c r="CA589" s="30"/>
      <c r="CB589" s="30"/>
      <c r="CC589" s="30"/>
      <c r="CD589" s="30"/>
      <c r="CE589" s="30"/>
      <c r="CF589" s="30"/>
      <c r="CG589" s="30"/>
      <c r="CH589" s="30"/>
      <c r="CI589" s="30"/>
      <c r="CJ589" s="30"/>
      <c r="CK589" s="30"/>
      <c r="CL589" s="30"/>
      <c r="CM589" s="30"/>
      <c r="CN589" s="30"/>
      <c r="CO589" s="30"/>
      <c r="CP589" s="30"/>
      <c r="CQ589" s="30"/>
      <c r="CR589" s="30"/>
      <c r="CS589" s="30"/>
      <c r="CT589" s="30"/>
      <c r="CU589" s="30"/>
      <c r="CV589" s="30"/>
      <c r="CW589" s="30"/>
      <c r="CX589" s="30"/>
      <c r="CY589" s="30"/>
      <c r="CZ589" s="30"/>
      <c r="DA589" s="30"/>
      <c r="DB589" s="30"/>
      <c r="DC589" s="30"/>
      <c r="DD589" s="30"/>
    </row>
    <row r="590" spans="2:108" s="94" customFormat="1" x14ac:dyDescent="0.25">
      <c r="B590" s="100"/>
      <c r="C590" s="90"/>
      <c r="I590" s="101"/>
      <c r="J590" s="101"/>
      <c r="BT590" s="30"/>
      <c r="BU590" s="30"/>
      <c r="BV590" s="30"/>
      <c r="BW590" s="30"/>
      <c r="BX590" s="30"/>
      <c r="BY590" s="30"/>
      <c r="BZ590" s="30"/>
      <c r="CA590" s="30"/>
      <c r="CB590" s="30"/>
      <c r="CC590" s="30"/>
      <c r="CD590" s="30"/>
      <c r="CE590" s="30"/>
      <c r="CF590" s="30"/>
      <c r="CG590" s="30"/>
      <c r="CH590" s="30"/>
      <c r="CI590" s="30"/>
      <c r="CJ590" s="30"/>
      <c r="CK590" s="30"/>
      <c r="CL590" s="30"/>
      <c r="CM590" s="30"/>
      <c r="CN590" s="30"/>
      <c r="CO590" s="30"/>
      <c r="CP590" s="30"/>
      <c r="CQ590" s="30"/>
      <c r="CR590" s="30"/>
      <c r="CS590" s="30"/>
      <c r="CT590" s="30"/>
      <c r="CU590" s="30"/>
      <c r="CV590" s="30"/>
      <c r="CW590" s="30"/>
      <c r="CX590" s="30"/>
      <c r="CY590" s="30"/>
      <c r="CZ590" s="30"/>
      <c r="DA590" s="30"/>
      <c r="DB590" s="30"/>
      <c r="DC590" s="30"/>
      <c r="DD590" s="30"/>
    </row>
    <row r="591" spans="2:108" s="94" customFormat="1" x14ac:dyDescent="0.25">
      <c r="B591" s="100"/>
      <c r="C591" s="90"/>
      <c r="I591" s="101"/>
      <c r="J591" s="101"/>
      <c r="BT591" s="30"/>
      <c r="BU591" s="30"/>
      <c r="BV591" s="30"/>
      <c r="BW591" s="30"/>
      <c r="BX591" s="30"/>
      <c r="BY591" s="30"/>
      <c r="BZ591" s="30"/>
      <c r="CA591" s="30"/>
      <c r="CB591" s="30"/>
      <c r="CC591" s="30"/>
      <c r="CD591" s="30"/>
      <c r="CE591" s="30"/>
      <c r="CF591" s="30"/>
      <c r="CG591" s="30"/>
      <c r="CH591" s="30"/>
      <c r="CI591" s="30"/>
      <c r="CJ591" s="30"/>
      <c r="CK591" s="30"/>
      <c r="CL591" s="30"/>
      <c r="CM591" s="30"/>
      <c r="CN591" s="30"/>
      <c r="CO591" s="30"/>
      <c r="CP591" s="30"/>
      <c r="CQ591" s="30"/>
      <c r="CR591" s="30"/>
      <c r="CS591" s="30"/>
      <c r="CT591" s="30"/>
      <c r="CU591" s="30"/>
      <c r="CV591" s="30"/>
      <c r="CW591" s="30"/>
      <c r="CX591" s="30"/>
      <c r="CY591" s="30"/>
      <c r="CZ591" s="30"/>
      <c r="DA591" s="30"/>
      <c r="DB591" s="30"/>
      <c r="DC591" s="30"/>
      <c r="DD591" s="30"/>
    </row>
    <row r="592" spans="2:108" s="94" customFormat="1" x14ac:dyDescent="0.25">
      <c r="B592" s="100"/>
      <c r="C592" s="90"/>
      <c r="I592" s="101"/>
      <c r="J592" s="101"/>
      <c r="BT592" s="30"/>
      <c r="BU592" s="30"/>
      <c r="BV592" s="30"/>
      <c r="BW592" s="30"/>
      <c r="BX592" s="30"/>
      <c r="BY592" s="30"/>
      <c r="BZ592" s="30"/>
      <c r="CA592" s="30"/>
      <c r="CB592" s="30"/>
      <c r="CC592" s="30"/>
      <c r="CD592" s="30"/>
      <c r="CE592" s="30"/>
      <c r="CF592" s="30"/>
      <c r="CG592" s="30"/>
      <c r="CH592" s="30"/>
      <c r="CI592" s="30"/>
      <c r="CJ592" s="30"/>
      <c r="CK592" s="30"/>
      <c r="CL592" s="30"/>
      <c r="CM592" s="30"/>
      <c r="CN592" s="30"/>
      <c r="CO592" s="30"/>
      <c r="CP592" s="30"/>
      <c r="CQ592" s="30"/>
      <c r="CR592" s="30"/>
      <c r="CS592" s="30"/>
      <c r="CT592" s="30"/>
      <c r="CU592" s="30"/>
      <c r="CV592" s="30"/>
      <c r="CW592" s="30"/>
      <c r="CX592" s="30"/>
      <c r="CY592" s="30"/>
      <c r="CZ592" s="30"/>
      <c r="DA592" s="30"/>
      <c r="DB592" s="30"/>
      <c r="DC592" s="30"/>
      <c r="DD592" s="30"/>
    </row>
    <row r="593" spans="2:108" s="94" customFormat="1" x14ac:dyDescent="0.25">
      <c r="B593" s="100"/>
      <c r="C593" s="90"/>
      <c r="I593" s="101"/>
      <c r="J593" s="101"/>
      <c r="BT593" s="30"/>
      <c r="BU593" s="30"/>
      <c r="BV593" s="30"/>
      <c r="BW593" s="30"/>
      <c r="BX593" s="30"/>
      <c r="BY593" s="30"/>
      <c r="BZ593" s="30"/>
      <c r="CA593" s="30"/>
      <c r="CB593" s="30"/>
      <c r="CC593" s="30"/>
      <c r="CD593" s="30"/>
      <c r="CE593" s="30"/>
      <c r="CF593" s="30"/>
      <c r="CG593" s="30"/>
      <c r="CH593" s="30"/>
      <c r="CI593" s="30"/>
      <c r="CJ593" s="30"/>
      <c r="CK593" s="30"/>
      <c r="CL593" s="30"/>
      <c r="CM593" s="30"/>
      <c r="CN593" s="30"/>
      <c r="CO593" s="30"/>
      <c r="CP593" s="30"/>
      <c r="CQ593" s="30"/>
      <c r="CR593" s="30"/>
      <c r="CS593" s="30"/>
      <c r="CT593" s="30"/>
      <c r="CU593" s="30"/>
      <c r="CV593" s="30"/>
      <c r="CW593" s="30"/>
      <c r="CX593" s="30"/>
      <c r="CY593" s="30"/>
      <c r="CZ593" s="30"/>
      <c r="DA593" s="30"/>
      <c r="DB593" s="30"/>
      <c r="DC593" s="30"/>
      <c r="DD593" s="30"/>
    </row>
    <row r="594" spans="2:108" s="94" customFormat="1" x14ac:dyDescent="0.25">
      <c r="B594" s="100"/>
      <c r="C594" s="90"/>
      <c r="I594" s="101"/>
      <c r="J594" s="101"/>
      <c r="BT594" s="30"/>
      <c r="BU594" s="30"/>
      <c r="BV594" s="30"/>
      <c r="BW594" s="30"/>
      <c r="BX594" s="30"/>
      <c r="BY594" s="30"/>
      <c r="BZ594" s="30"/>
      <c r="CA594" s="30"/>
      <c r="CB594" s="30"/>
      <c r="CC594" s="30"/>
      <c r="CD594" s="30"/>
      <c r="CE594" s="30"/>
      <c r="CF594" s="30"/>
      <c r="CG594" s="30"/>
      <c r="CH594" s="30"/>
      <c r="CI594" s="30"/>
      <c r="CJ594" s="30"/>
      <c r="CK594" s="30"/>
      <c r="CL594" s="30"/>
      <c r="CM594" s="30"/>
      <c r="CN594" s="30"/>
      <c r="CO594" s="30"/>
      <c r="CP594" s="30"/>
      <c r="CQ594" s="30"/>
      <c r="CR594" s="30"/>
      <c r="CS594" s="30"/>
      <c r="CT594" s="30"/>
      <c r="CU594" s="30"/>
      <c r="CV594" s="30"/>
      <c r="CW594" s="30"/>
      <c r="CX594" s="30"/>
      <c r="CY594" s="30"/>
      <c r="CZ594" s="30"/>
      <c r="DA594" s="30"/>
      <c r="DB594" s="30"/>
      <c r="DC594" s="30"/>
      <c r="DD594" s="30"/>
    </row>
    <row r="595" spans="2:108" s="94" customFormat="1" x14ac:dyDescent="0.25">
      <c r="B595" s="100"/>
      <c r="C595" s="90"/>
      <c r="I595" s="101"/>
      <c r="J595" s="101"/>
      <c r="BT595" s="30"/>
      <c r="BU595" s="30"/>
      <c r="BV595" s="30"/>
      <c r="BW595" s="30"/>
      <c r="BX595" s="30"/>
      <c r="BY595" s="30"/>
      <c r="BZ595" s="30"/>
      <c r="CA595" s="30"/>
      <c r="CB595" s="30"/>
      <c r="CC595" s="30"/>
      <c r="CD595" s="30"/>
      <c r="CE595" s="30"/>
      <c r="CF595" s="30"/>
      <c r="CG595" s="30"/>
      <c r="CH595" s="30"/>
      <c r="CI595" s="30"/>
      <c r="CJ595" s="30"/>
      <c r="CK595" s="30"/>
      <c r="CL595" s="30"/>
      <c r="CM595" s="30"/>
      <c r="CN595" s="30"/>
      <c r="CO595" s="30"/>
      <c r="CP595" s="30"/>
      <c r="CQ595" s="30"/>
      <c r="CR595" s="30"/>
      <c r="CS595" s="30"/>
      <c r="CT595" s="30"/>
      <c r="CU595" s="30"/>
      <c r="CV595" s="30"/>
      <c r="CW595" s="30"/>
      <c r="CX595" s="30"/>
      <c r="CY595" s="30"/>
      <c r="CZ595" s="30"/>
      <c r="DA595" s="30"/>
      <c r="DB595" s="30"/>
      <c r="DC595" s="30"/>
      <c r="DD595" s="30"/>
    </row>
    <row r="596" spans="2:108" s="94" customFormat="1" x14ac:dyDescent="0.25">
      <c r="B596" s="100"/>
      <c r="C596" s="90"/>
      <c r="I596" s="101"/>
      <c r="J596" s="101"/>
      <c r="BT596" s="30"/>
      <c r="BU596" s="30"/>
      <c r="BV596" s="30"/>
      <c r="BW596" s="30"/>
      <c r="BX596" s="30"/>
      <c r="BY596" s="30"/>
      <c r="BZ596" s="30"/>
      <c r="CA596" s="30"/>
      <c r="CB596" s="30"/>
      <c r="CC596" s="30"/>
      <c r="CD596" s="30"/>
      <c r="CE596" s="30"/>
      <c r="CF596" s="30"/>
      <c r="CG596" s="30"/>
      <c r="CH596" s="30"/>
      <c r="CI596" s="30"/>
      <c r="CJ596" s="30"/>
      <c r="CK596" s="30"/>
      <c r="CL596" s="30"/>
      <c r="CM596" s="30"/>
      <c r="CN596" s="30"/>
      <c r="CO596" s="30"/>
      <c r="CP596" s="30"/>
      <c r="CQ596" s="30"/>
      <c r="CR596" s="30"/>
      <c r="CS596" s="30"/>
      <c r="CT596" s="30"/>
      <c r="CU596" s="30"/>
      <c r="CV596" s="30"/>
      <c r="CW596" s="30"/>
      <c r="CX596" s="30"/>
      <c r="CY596" s="30"/>
      <c r="CZ596" s="30"/>
      <c r="DA596" s="30"/>
      <c r="DB596" s="30"/>
      <c r="DC596" s="30"/>
      <c r="DD596" s="30"/>
    </row>
    <row r="597" spans="2:108" s="94" customFormat="1" x14ac:dyDescent="0.25">
      <c r="B597" s="100"/>
      <c r="C597" s="90"/>
      <c r="I597" s="101"/>
      <c r="J597" s="101"/>
      <c r="BT597" s="30"/>
      <c r="BU597" s="30"/>
      <c r="BV597" s="30"/>
      <c r="BW597" s="30"/>
      <c r="BX597" s="30"/>
      <c r="BY597" s="30"/>
      <c r="BZ597" s="30"/>
      <c r="CA597" s="30"/>
      <c r="CB597" s="30"/>
      <c r="CC597" s="30"/>
      <c r="CD597" s="30"/>
      <c r="CE597" s="30"/>
      <c r="CF597" s="30"/>
      <c r="CG597" s="30"/>
      <c r="CH597" s="30"/>
      <c r="CI597" s="30"/>
      <c r="CJ597" s="30"/>
      <c r="CK597" s="30"/>
      <c r="CL597" s="30"/>
      <c r="CM597" s="30"/>
      <c r="CN597" s="30"/>
      <c r="CO597" s="30"/>
      <c r="CP597" s="30"/>
      <c r="CQ597" s="30"/>
      <c r="CR597" s="30"/>
      <c r="CS597" s="30"/>
      <c r="CT597" s="30"/>
      <c r="CU597" s="30"/>
      <c r="CV597" s="30"/>
      <c r="CW597" s="30"/>
      <c r="CX597" s="30"/>
      <c r="CY597" s="30"/>
      <c r="CZ597" s="30"/>
      <c r="DA597" s="30"/>
      <c r="DB597" s="30"/>
      <c r="DC597" s="30"/>
      <c r="DD597" s="30"/>
    </row>
    <row r="598" spans="2:108" s="94" customFormat="1" x14ac:dyDescent="0.25">
      <c r="B598" s="100"/>
      <c r="C598" s="90"/>
      <c r="I598" s="101"/>
      <c r="J598" s="101"/>
      <c r="BT598" s="30"/>
      <c r="BU598" s="30"/>
      <c r="BV598" s="30"/>
      <c r="BW598" s="30"/>
      <c r="BX598" s="30"/>
      <c r="BY598" s="30"/>
      <c r="BZ598" s="30"/>
      <c r="CA598" s="30"/>
      <c r="CB598" s="30"/>
      <c r="CC598" s="30"/>
      <c r="CD598" s="30"/>
      <c r="CE598" s="30"/>
      <c r="CF598" s="30"/>
      <c r="CG598" s="30"/>
      <c r="CH598" s="30"/>
      <c r="CI598" s="30"/>
      <c r="CJ598" s="30"/>
      <c r="CK598" s="30"/>
      <c r="CL598" s="30"/>
      <c r="CM598" s="30"/>
      <c r="CN598" s="30"/>
      <c r="CO598" s="30"/>
      <c r="CP598" s="30"/>
      <c r="CQ598" s="30"/>
      <c r="CR598" s="30"/>
      <c r="CS598" s="30"/>
      <c r="CT598" s="30"/>
      <c r="CU598" s="30"/>
      <c r="CV598" s="30"/>
      <c r="CW598" s="30"/>
      <c r="CX598" s="30"/>
      <c r="CY598" s="30"/>
      <c r="CZ598" s="30"/>
      <c r="DA598" s="30"/>
      <c r="DB598" s="30"/>
      <c r="DC598" s="30"/>
      <c r="DD598" s="30"/>
    </row>
    <row r="599" spans="2:108" s="94" customFormat="1" x14ac:dyDescent="0.25">
      <c r="B599" s="100"/>
      <c r="C599" s="90"/>
      <c r="I599" s="101"/>
      <c r="J599" s="101"/>
      <c r="BT599" s="30"/>
      <c r="BU599" s="30"/>
      <c r="BV599" s="30"/>
      <c r="BW599" s="30"/>
      <c r="BX599" s="30"/>
      <c r="BY599" s="30"/>
      <c r="BZ599" s="30"/>
      <c r="CA599" s="30"/>
      <c r="CB599" s="30"/>
      <c r="CC599" s="30"/>
      <c r="CD599" s="30"/>
      <c r="CE599" s="30"/>
      <c r="CF599" s="30"/>
      <c r="CG599" s="30"/>
      <c r="CH599" s="30"/>
      <c r="CI599" s="30"/>
      <c r="CJ599" s="30"/>
      <c r="CK599" s="30"/>
      <c r="CL599" s="30"/>
      <c r="CM599" s="30"/>
      <c r="CN599" s="30"/>
      <c r="CO599" s="30"/>
      <c r="CP599" s="30"/>
      <c r="CQ599" s="30"/>
      <c r="CR599" s="30"/>
      <c r="CS599" s="30"/>
      <c r="CT599" s="30"/>
      <c r="CU599" s="30"/>
      <c r="CV599" s="30"/>
      <c r="CW599" s="30"/>
      <c r="CX599" s="30"/>
      <c r="CY599" s="30"/>
      <c r="CZ599" s="30"/>
      <c r="DA599" s="30"/>
      <c r="DB599" s="30"/>
      <c r="DC599" s="30"/>
      <c r="DD599" s="30"/>
    </row>
    <row r="600" spans="2:108" s="94" customFormat="1" x14ac:dyDescent="0.25">
      <c r="B600" s="100"/>
      <c r="C600" s="90"/>
      <c r="I600" s="101"/>
      <c r="J600" s="101"/>
      <c r="BT600" s="30"/>
      <c r="BU600" s="30"/>
      <c r="BV600" s="30"/>
      <c r="BW600" s="30"/>
      <c r="BX600" s="30"/>
      <c r="BY600" s="30"/>
      <c r="BZ600" s="30"/>
      <c r="CA600" s="30"/>
      <c r="CB600" s="30"/>
      <c r="CC600" s="30"/>
      <c r="CD600" s="30"/>
      <c r="CE600" s="30"/>
      <c r="CF600" s="30"/>
      <c r="CG600" s="30"/>
      <c r="CH600" s="30"/>
      <c r="CI600" s="30"/>
      <c r="CJ600" s="30"/>
      <c r="CK600" s="30"/>
      <c r="CL600" s="30"/>
      <c r="CM600" s="30"/>
      <c r="CN600" s="30"/>
      <c r="CO600" s="30"/>
      <c r="CP600" s="30"/>
      <c r="CQ600" s="30"/>
      <c r="CR600" s="30"/>
      <c r="CS600" s="30"/>
      <c r="CT600" s="30"/>
      <c r="CU600" s="30"/>
      <c r="CV600" s="30"/>
      <c r="CW600" s="30"/>
      <c r="CX600" s="30"/>
      <c r="CY600" s="30"/>
      <c r="CZ600" s="30"/>
      <c r="DA600" s="30"/>
      <c r="DB600" s="30"/>
      <c r="DC600" s="30"/>
      <c r="DD600" s="30"/>
    </row>
    <row r="601" spans="2:108" s="94" customFormat="1" x14ac:dyDescent="0.25">
      <c r="B601" s="100"/>
      <c r="C601" s="90"/>
      <c r="I601" s="101"/>
      <c r="J601" s="101"/>
      <c r="BT601" s="30"/>
      <c r="BU601" s="30"/>
      <c r="BV601" s="30"/>
      <c r="BW601" s="30"/>
      <c r="BX601" s="30"/>
      <c r="BY601" s="30"/>
      <c r="BZ601" s="30"/>
      <c r="CA601" s="30"/>
      <c r="CB601" s="30"/>
      <c r="CC601" s="30"/>
      <c r="CD601" s="30"/>
      <c r="CE601" s="30"/>
      <c r="CF601" s="30"/>
      <c r="CG601" s="30"/>
      <c r="CH601" s="30"/>
      <c r="CI601" s="30"/>
      <c r="CJ601" s="30"/>
      <c r="CK601" s="30"/>
      <c r="CL601" s="30"/>
      <c r="CM601" s="30"/>
      <c r="CN601" s="30"/>
      <c r="CO601" s="30"/>
      <c r="CP601" s="30"/>
      <c r="CQ601" s="30"/>
      <c r="CR601" s="30"/>
      <c r="CS601" s="30"/>
      <c r="CT601" s="30"/>
      <c r="CU601" s="30"/>
      <c r="CV601" s="30"/>
      <c r="CW601" s="30"/>
      <c r="CX601" s="30"/>
      <c r="CY601" s="30"/>
      <c r="CZ601" s="30"/>
      <c r="DA601" s="30"/>
      <c r="DB601" s="30"/>
      <c r="DC601" s="30"/>
      <c r="DD601" s="30"/>
    </row>
    <row r="602" spans="2:108" s="94" customFormat="1" x14ac:dyDescent="0.25">
      <c r="B602" s="100"/>
      <c r="C602" s="90"/>
      <c r="I602" s="101"/>
      <c r="J602" s="101"/>
      <c r="BT602" s="30"/>
      <c r="BU602" s="30"/>
      <c r="BV602" s="30"/>
      <c r="BW602" s="30"/>
      <c r="BX602" s="30"/>
      <c r="BY602" s="30"/>
      <c r="BZ602" s="30"/>
      <c r="CA602" s="30"/>
      <c r="CB602" s="30"/>
      <c r="CC602" s="30"/>
      <c r="CD602" s="30"/>
      <c r="CE602" s="30"/>
      <c r="CF602" s="30"/>
      <c r="CG602" s="30"/>
      <c r="CH602" s="30"/>
      <c r="CI602" s="30"/>
      <c r="CJ602" s="30"/>
      <c r="CK602" s="30"/>
      <c r="CL602" s="30"/>
      <c r="CM602" s="30"/>
      <c r="CN602" s="30"/>
      <c r="CO602" s="30"/>
      <c r="CP602" s="30"/>
      <c r="CQ602" s="30"/>
      <c r="CR602" s="30"/>
      <c r="CS602" s="30"/>
      <c r="CT602" s="30"/>
      <c r="CU602" s="30"/>
      <c r="CV602" s="30"/>
      <c r="CW602" s="30"/>
      <c r="CX602" s="30"/>
      <c r="CY602" s="30"/>
      <c r="CZ602" s="30"/>
      <c r="DA602" s="30"/>
      <c r="DB602" s="30"/>
      <c r="DC602" s="30"/>
      <c r="DD602" s="30"/>
    </row>
    <row r="603" spans="2:108" s="94" customFormat="1" x14ac:dyDescent="0.25">
      <c r="B603" s="100"/>
      <c r="C603" s="90"/>
      <c r="I603" s="101"/>
      <c r="J603" s="101"/>
      <c r="BT603" s="30"/>
      <c r="BU603" s="30"/>
      <c r="BV603" s="30"/>
      <c r="BW603" s="30"/>
      <c r="BX603" s="30"/>
      <c r="BY603" s="30"/>
      <c r="BZ603" s="30"/>
      <c r="CA603" s="30"/>
      <c r="CB603" s="30"/>
      <c r="CC603" s="30"/>
      <c r="CD603" s="30"/>
      <c r="CE603" s="30"/>
      <c r="CF603" s="30"/>
      <c r="CG603" s="30"/>
      <c r="CH603" s="30"/>
      <c r="CI603" s="30"/>
      <c r="CJ603" s="30"/>
      <c r="CK603" s="30"/>
      <c r="CL603" s="30"/>
      <c r="CM603" s="30"/>
      <c r="CN603" s="30"/>
      <c r="CO603" s="30"/>
      <c r="CP603" s="30"/>
      <c r="CQ603" s="30"/>
      <c r="CR603" s="30"/>
      <c r="CS603" s="30"/>
      <c r="CT603" s="30"/>
      <c r="CU603" s="30"/>
      <c r="CV603" s="30"/>
      <c r="CW603" s="30"/>
      <c r="CX603" s="30"/>
      <c r="CY603" s="30"/>
      <c r="CZ603" s="30"/>
      <c r="DA603" s="30"/>
      <c r="DB603" s="30"/>
      <c r="DC603" s="30"/>
      <c r="DD603" s="30"/>
    </row>
    <row r="604" spans="2:108" s="94" customFormat="1" x14ac:dyDescent="0.25">
      <c r="B604" s="100"/>
      <c r="C604" s="90"/>
      <c r="I604" s="101"/>
      <c r="J604" s="101"/>
      <c r="BT604" s="30"/>
      <c r="BU604" s="30"/>
      <c r="BV604" s="30"/>
      <c r="BW604" s="30"/>
      <c r="BX604" s="30"/>
      <c r="BY604" s="30"/>
      <c r="BZ604" s="30"/>
      <c r="CA604" s="30"/>
      <c r="CB604" s="30"/>
      <c r="CC604" s="30"/>
      <c r="CD604" s="30"/>
      <c r="CE604" s="30"/>
      <c r="CF604" s="30"/>
      <c r="CG604" s="30"/>
      <c r="CH604" s="30"/>
      <c r="CI604" s="30"/>
      <c r="CJ604" s="30"/>
      <c r="CK604" s="30"/>
      <c r="CL604" s="30"/>
      <c r="CM604" s="30"/>
      <c r="CN604" s="30"/>
      <c r="CO604" s="30"/>
      <c r="CP604" s="30"/>
      <c r="CQ604" s="30"/>
      <c r="CR604" s="30"/>
      <c r="CS604" s="30"/>
      <c r="CT604" s="30"/>
      <c r="CU604" s="30"/>
      <c r="CV604" s="30"/>
      <c r="CW604" s="30"/>
      <c r="CX604" s="30"/>
      <c r="CY604" s="30"/>
      <c r="CZ604" s="30"/>
      <c r="DA604" s="30"/>
      <c r="DB604" s="30"/>
      <c r="DC604" s="30"/>
      <c r="DD604" s="30"/>
    </row>
    <row r="605" spans="2:108" s="94" customFormat="1" x14ac:dyDescent="0.25">
      <c r="B605" s="100"/>
      <c r="C605" s="90"/>
      <c r="I605" s="101"/>
      <c r="J605" s="101"/>
      <c r="BT605" s="30"/>
      <c r="BU605" s="30"/>
      <c r="BV605" s="30"/>
      <c r="BW605" s="30"/>
      <c r="BX605" s="30"/>
      <c r="BY605" s="30"/>
      <c r="BZ605" s="30"/>
      <c r="CA605" s="30"/>
      <c r="CB605" s="30"/>
      <c r="CC605" s="30"/>
      <c r="CD605" s="30"/>
      <c r="CE605" s="30"/>
      <c r="CF605" s="30"/>
      <c r="CG605" s="30"/>
      <c r="CH605" s="30"/>
      <c r="CI605" s="30"/>
      <c r="CJ605" s="30"/>
      <c r="CK605" s="30"/>
      <c r="CL605" s="30"/>
      <c r="CM605" s="30"/>
      <c r="CN605" s="30"/>
      <c r="CO605" s="30"/>
      <c r="CP605" s="30"/>
      <c r="CQ605" s="30"/>
      <c r="CR605" s="30"/>
      <c r="CS605" s="30"/>
      <c r="CT605" s="30"/>
      <c r="CU605" s="30"/>
      <c r="CV605" s="30"/>
      <c r="CW605" s="30"/>
      <c r="CX605" s="30"/>
      <c r="CY605" s="30"/>
      <c r="CZ605" s="30"/>
      <c r="DA605" s="30"/>
      <c r="DB605" s="30"/>
      <c r="DC605" s="30"/>
      <c r="DD605" s="30"/>
    </row>
    <row r="606" spans="2:108" s="94" customFormat="1" x14ac:dyDescent="0.25">
      <c r="B606" s="100"/>
      <c r="C606" s="90"/>
      <c r="I606" s="101"/>
      <c r="J606" s="101"/>
      <c r="BT606" s="30"/>
      <c r="BU606" s="30"/>
      <c r="BV606" s="30"/>
      <c r="BW606" s="30"/>
      <c r="BX606" s="30"/>
      <c r="BY606" s="30"/>
      <c r="BZ606" s="30"/>
      <c r="CA606" s="30"/>
      <c r="CB606" s="30"/>
      <c r="CC606" s="30"/>
      <c r="CD606" s="30"/>
      <c r="CE606" s="30"/>
      <c r="CF606" s="30"/>
      <c r="CG606" s="30"/>
      <c r="CH606" s="30"/>
      <c r="CI606" s="30"/>
      <c r="CJ606" s="30"/>
      <c r="CK606" s="30"/>
      <c r="CL606" s="30"/>
      <c r="CM606" s="30"/>
      <c r="CN606" s="30"/>
      <c r="CO606" s="30"/>
      <c r="CP606" s="30"/>
      <c r="CQ606" s="30"/>
      <c r="CR606" s="30"/>
      <c r="CS606" s="30"/>
      <c r="CT606" s="30"/>
      <c r="CU606" s="30"/>
      <c r="CV606" s="30"/>
      <c r="CW606" s="30"/>
      <c r="CX606" s="30"/>
      <c r="CY606" s="30"/>
      <c r="CZ606" s="30"/>
      <c r="DA606" s="30"/>
      <c r="DB606" s="30"/>
      <c r="DC606" s="30"/>
      <c r="DD606" s="30"/>
    </row>
    <row r="607" spans="2:108" s="94" customFormat="1" x14ac:dyDescent="0.25">
      <c r="B607" s="100"/>
      <c r="C607" s="90"/>
      <c r="I607" s="101"/>
      <c r="J607" s="101"/>
      <c r="BT607" s="30"/>
      <c r="BU607" s="30"/>
      <c r="BV607" s="30"/>
      <c r="BW607" s="30"/>
      <c r="BX607" s="30"/>
      <c r="BY607" s="30"/>
      <c r="BZ607" s="30"/>
      <c r="CA607" s="30"/>
      <c r="CB607" s="30"/>
      <c r="CC607" s="30"/>
      <c r="CD607" s="30"/>
      <c r="CE607" s="30"/>
      <c r="CF607" s="30"/>
      <c r="CG607" s="30"/>
      <c r="CH607" s="30"/>
      <c r="CI607" s="30"/>
      <c r="CJ607" s="30"/>
      <c r="CK607" s="30"/>
      <c r="CL607" s="30"/>
      <c r="CM607" s="30"/>
      <c r="CN607" s="30"/>
      <c r="CO607" s="30"/>
      <c r="CP607" s="30"/>
      <c r="CQ607" s="30"/>
      <c r="CR607" s="30"/>
      <c r="CS607" s="30"/>
      <c r="CT607" s="30"/>
      <c r="CU607" s="30"/>
      <c r="CV607" s="30"/>
      <c r="CW607" s="30"/>
      <c r="CX607" s="30"/>
      <c r="CY607" s="30"/>
      <c r="CZ607" s="30"/>
      <c r="DA607" s="30"/>
      <c r="DB607" s="30"/>
      <c r="DC607" s="30"/>
      <c r="DD607" s="30"/>
    </row>
    <row r="608" spans="2:108" s="94" customFormat="1" x14ac:dyDescent="0.25">
      <c r="B608" s="100"/>
      <c r="C608" s="90"/>
      <c r="I608" s="101"/>
      <c r="J608" s="101"/>
      <c r="BT608" s="30"/>
      <c r="BU608" s="30"/>
      <c r="BV608" s="30"/>
      <c r="BW608" s="30"/>
      <c r="BX608" s="30"/>
      <c r="BY608" s="30"/>
      <c r="BZ608" s="30"/>
      <c r="CA608" s="30"/>
      <c r="CB608" s="30"/>
      <c r="CC608" s="30"/>
      <c r="CD608" s="30"/>
      <c r="CE608" s="30"/>
      <c r="CF608" s="30"/>
      <c r="CG608" s="30"/>
      <c r="CH608" s="30"/>
      <c r="CI608" s="30"/>
      <c r="CJ608" s="30"/>
      <c r="CK608" s="30"/>
      <c r="CL608" s="30"/>
      <c r="CM608" s="30"/>
      <c r="CN608" s="30"/>
      <c r="CO608" s="30"/>
      <c r="CP608" s="30"/>
      <c r="CQ608" s="30"/>
      <c r="CR608" s="30"/>
      <c r="CS608" s="30"/>
      <c r="CT608" s="30"/>
      <c r="CU608" s="30"/>
      <c r="CV608" s="30"/>
      <c r="CW608" s="30"/>
      <c r="CX608" s="30"/>
      <c r="CY608" s="30"/>
      <c r="CZ608" s="30"/>
      <c r="DA608" s="30"/>
      <c r="DB608" s="30"/>
      <c r="DC608" s="30"/>
      <c r="DD608" s="30"/>
    </row>
    <row r="609" spans="2:108" s="94" customFormat="1" x14ac:dyDescent="0.25">
      <c r="B609" s="100"/>
      <c r="C609" s="90"/>
      <c r="I609" s="101"/>
      <c r="J609" s="101"/>
      <c r="BT609" s="30"/>
      <c r="BU609" s="30"/>
      <c r="BV609" s="30"/>
      <c r="BW609" s="30"/>
      <c r="BX609" s="30"/>
      <c r="BY609" s="30"/>
      <c r="BZ609" s="30"/>
      <c r="CA609" s="30"/>
      <c r="CB609" s="30"/>
      <c r="CC609" s="30"/>
      <c r="CD609" s="30"/>
      <c r="CE609" s="30"/>
      <c r="CF609" s="30"/>
      <c r="CG609" s="30"/>
      <c r="CH609" s="30"/>
      <c r="CI609" s="30"/>
      <c r="CJ609" s="30"/>
      <c r="CK609" s="30"/>
      <c r="CL609" s="30"/>
      <c r="CM609" s="30"/>
      <c r="CN609" s="30"/>
      <c r="CO609" s="30"/>
      <c r="CP609" s="30"/>
      <c r="CQ609" s="30"/>
      <c r="CR609" s="30"/>
      <c r="CS609" s="30"/>
      <c r="CT609" s="30"/>
      <c r="CU609" s="30"/>
      <c r="CV609" s="30"/>
      <c r="CW609" s="30"/>
      <c r="CX609" s="30"/>
      <c r="CY609" s="30"/>
      <c r="CZ609" s="30"/>
      <c r="DA609" s="30"/>
      <c r="DB609" s="30"/>
      <c r="DC609" s="30"/>
      <c r="DD609" s="30"/>
    </row>
    <row r="610" spans="2:108" s="94" customFormat="1" x14ac:dyDescent="0.25">
      <c r="B610" s="100"/>
      <c r="C610" s="90"/>
      <c r="I610" s="101"/>
      <c r="J610" s="101"/>
      <c r="BT610" s="30"/>
      <c r="BU610" s="30"/>
      <c r="BV610" s="30"/>
      <c r="BW610" s="30"/>
      <c r="BX610" s="30"/>
      <c r="BY610" s="30"/>
      <c r="BZ610" s="30"/>
      <c r="CA610" s="30"/>
      <c r="CB610" s="30"/>
      <c r="CC610" s="30"/>
      <c r="CD610" s="30"/>
      <c r="CE610" s="30"/>
      <c r="CF610" s="30"/>
      <c r="CG610" s="30"/>
      <c r="CH610" s="30"/>
      <c r="CI610" s="30"/>
      <c r="CJ610" s="30"/>
      <c r="CK610" s="30"/>
      <c r="CL610" s="30"/>
      <c r="CM610" s="30"/>
      <c r="CN610" s="30"/>
      <c r="CO610" s="30"/>
      <c r="CP610" s="30"/>
      <c r="CQ610" s="30"/>
      <c r="CR610" s="30"/>
      <c r="CS610" s="30"/>
      <c r="CT610" s="30"/>
      <c r="CU610" s="30"/>
      <c r="CV610" s="30"/>
      <c r="CW610" s="30"/>
      <c r="CX610" s="30"/>
      <c r="CY610" s="30"/>
      <c r="CZ610" s="30"/>
      <c r="DA610" s="30"/>
      <c r="DB610" s="30"/>
      <c r="DC610" s="30"/>
      <c r="DD610" s="30"/>
    </row>
    <row r="611" spans="2:108" s="94" customFormat="1" x14ac:dyDescent="0.25">
      <c r="B611" s="100"/>
      <c r="C611" s="90"/>
      <c r="I611" s="101"/>
      <c r="J611" s="101"/>
      <c r="BT611" s="30"/>
      <c r="BU611" s="30"/>
      <c r="BV611" s="30"/>
      <c r="BW611" s="30"/>
      <c r="BX611" s="30"/>
      <c r="BY611" s="30"/>
      <c r="BZ611" s="30"/>
      <c r="CA611" s="30"/>
      <c r="CB611" s="30"/>
      <c r="CC611" s="30"/>
      <c r="CD611" s="30"/>
      <c r="CE611" s="30"/>
      <c r="CF611" s="30"/>
      <c r="CG611" s="30"/>
      <c r="CH611" s="30"/>
      <c r="CI611" s="30"/>
      <c r="CJ611" s="30"/>
      <c r="CK611" s="30"/>
      <c r="CL611" s="30"/>
      <c r="CM611" s="30"/>
      <c r="CN611" s="30"/>
      <c r="CO611" s="30"/>
      <c r="CP611" s="30"/>
      <c r="CQ611" s="30"/>
      <c r="CR611" s="30"/>
      <c r="CS611" s="30"/>
      <c r="CT611" s="30"/>
      <c r="CU611" s="30"/>
      <c r="CV611" s="30"/>
      <c r="CW611" s="30"/>
      <c r="CX611" s="30"/>
      <c r="CY611" s="30"/>
      <c r="CZ611" s="30"/>
      <c r="DA611" s="30"/>
      <c r="DB611" s="30"/>
      <c r="DC611" s="30"/>
      <c r="DD611" s="30"/>
    </row>
    <row r="612" spans="2:108" s="94" customFormat="1" x14ac:dyDescent="0.25">
      <c r="B612" s="100"/>
      <c r="C612" s="90"/>
      <c r="I612" s="101"/>
      <c r="J612" s="101"/>
      <c r="BT612" s="30"/>
      <c r="BU612" s="30"/>
      <c r="BV612" s="30"/>
      <c r="BW612" s="30"/>
      <c r="BX612" s="30"/>
      <c r="BY612" s="30"/>
      <c r="BZ612" s="30"/>
      <c r="CA612" s="30"/>
      <c r="CB612" s="30"/>
      <c r="CC612" s="30"/>
      <c r="CD612" s="30"/>
      <c r="CE612" s="30"/>
      <c r="CF612" s="30"/>
      <c r="CG612" s="30"/>
      <c r="CH612" s="30"/>
      <c r="CI612" s="30"/>
      <c r="CJ612" s="30"/>
      <c r="CK612" s="30"/>
      <c r="CL612" s="30"/>
      <c r="CM612" s="30"/>
      <c r="CN612" s="30"/>
      <c r="CO612" s="30"/>
      <c r="CP612" s="30"/>
      <c r="CQ612" s="30"/>
      <c r="CR612" s="30"/>
      <c r="CS612" s="30"/>
      <c r="CT612" s="30"/>
      <c r="CU612" s="30"/>
      <c r="CV612" s="30"/>
      <c r="CW612" s="30"/>
      <c r="CX612" s="30"/>
      <c r="CY612" s="30"/>
      <c r="CZ612" s="30"/>
      <c r="DA612" s="30"/>
      <c r="DB612" s="30"/>
      <c r="DC612" s="30"/>
      <c r="DD612" s="30"/>
    </row>
    <row r="613" spans="2:108" s="94" customFormat="1" x14ac:dyDescent="0.25">
      <c r="B613" s="100"/>
      <c r="C613" s="90"/>
      <c r="I613" s="101"/>
      <c r="J613" s="101"/>
      <c r="BT613" s="30"/>
      <c r="BU613" s="30"/>
      <c r="BV613" s="30"/>
      <c r="BW613" s="30"/>
      <c r="BX613" s="30"/>
      <c r="BY613" s="30"/>
      <c r="BZ613" s="30"/>
      <c r="CA613" s="30"/>
      <c r="CB613" s="30"/>
      <c r="CC613" s="30"/>
      <c r="CD613" s="30"/>
      <c r="CE613" s="30"/>
      <c r="CF613" s="30"/>
      <c r="CG613" s="30"/>
      <c r="CH613" s="30"/>
      <c r="CI613" s="30"/>
      <c r="CJ613" s="30"/>
      <c r="CK613" s="30"/>
      <c r="CL613" s="30"/>
      <c r="CM613" s="30"/>
      <c r="CN613" s="30"/>
      <c r="CO613" s="30"/>
      <c r="CP613" s="30"/>
      <c r="CQ613" s="30"/>
      <c r="CR613" s="30"/>
      <c r="CS613" s="30"/>
      <c r="CT613" s="30"/>
      <c r="CU613" s="30"/>
      <c r="CV613" s="30"/>
      <c r="CW613" s="30"/>
      <c r="CX613" s="30"/>
      <c r="CY613" s="30"/>
      <c r="CZ613" s="30"/>
      <c r="DA613" s="30"/>
      <c r="DB613" s="30"/>
      <c r="DC613" s="30"/>
      <c r="DD613" s="30"/>
    </row>
    <row r="614" spans="2:108" s="94" customFormat="1" x14ac:dyDescent="0.25">
      <c r="B614" s="100"/>
      <c r="C614" s="90"/>
      <c r="I614" s="101"/>
      <c r="J614" s="101"/>
      <c r="BT614" s="30"/>
      <c r="BU614" s="30"/>
      <c r="BV614" s="30"/>
      <c r="BW614" s="30"/>
      <c r="BX614" s="30"/>
      <c r="BY614" s="30"/>
      <c r="BZ614" s="30"/>
      <c r="CA614" s="30"/>
      <c r="CB614" s="30"/>
      <c r="CC614" s="30"/>
      <c r="CD614" s="30"/>
      <c r="CE614" s="30"/>
      <c r="CF614" s="30"/>
      <c r="CG614" s="30"/>
      <c r="CH614" s="30"/>
      <c r="CI614" s="30"/>
      <c r="CJ614" s="30"/>
      <c r="CK614" s="30"/>
      <c r="CL614" s="30"/>
      <c r="CM614" s="30"/>
      <c r="CN614" s="30"/>
      <c r="CO614" s="30"/>
      <c r="CP614" s="30"/>
      <c r="CQ614" s="30"/>
      <c r="CR614" s="30"/>
      <c r="CS614" s="30"/>
      <c r="CT614" s="30"/>
      <c r="CU614" s="30"/>
      <c r="CV614" s="30"/>
      <c r="CW614" s="30"/>
      <c r="CX614" s="30"/>
      <c r="CY614" s="30"/>
      <c r="CZ614" s="30"/>
      <c r="DA614" s="30"/>
      <c r="DB614" s="30"/>
      <c r="DC614" s="30"/>
      <c r="DD614" s="30"/>
    </row>
    <row r="615" spans="2:108" s="94" customFormat="1" x14ac:dyDescent="0.25">
      <c r="B615" s="100"/>
      <c r="C615" s="90"/>
      <c r="I615" s="101"/>
      <c r="J615" s="101"/>
      <c r="BT615" s="30"/>
      <c r="BU615" s="30"/>
      <c r="BV615" s="30"/>
      <c r="BW615" s="30"/>
      <c r="BX615" s="30"/>
      <c r="BY615" s="30"/>
      <c r="BZ615" s="30"/>
      <c r="CA615" s="30"/>
      <c r="CB615" s="30"/>
      <c r="CC615" s="30"/>
      <c r="CD615" s="30"/>
      <c r="CE615" s="30"/>
      <c r="CF615" s="30"/>
      <c r="CG615" s="30"/>
      <c r="CH615" s="30"/>
      <c r="CI615" s="30"/>
      <c r="CJ615" s="30"/>
      <c r="CK615" s="30"/>
      <c r="CL615" s="30"/>
      <c r="CM615" s="30"/>
      <c r="CN615" s="30"/>
      <c r="CO615" s="30"/>
      <c r="CP615" s="30"/>
      <c r="CQ615" s="30"/>
      <c r="CR615" s="30"/>
      <c r="CS615" s="30"/>
      <c r="CT615" s="30"/>
      <c r="CU615" s="30"/>
      <c r="CV615" s="30"/>
      <c r="CW615" s="30"/>
      <c r="CX615" s="30"/>
      <c r="CY615" s="30"/>
      <c r="CZ615" s="30"/>
      <c r="DA615" s="30"/>
      <c r="DB615" s="30"/>
      <c r="DC615" s="30"/>
      <c r="DD615" s="30"/>
    </row>
    <row r="616" spans="2:108" s="94" customFormat="1" x14ac:dyDescent="0.25">
      <c r="B616" s="100"/>
      <c r="C616" s="90"/>
      <c r="I616" s="101"/>
      <c r="J616" s="101"/>
      <c r="BT616" s="30"/>
      <c r="BU616" s="30"/>
      <c r="BV616" s="30"/>
      <c r="BW616" s="30"/>
      <c r="BX616" s="30"/>
      <c r="BY616" s="30"/>
      <c r="BZ616" s="30"/>
      <c r="CA616" s="30"/>
      <c r="CB616" s="30"/>
      <c r="CC616" s="30"/>
      <c r="CD616" s="30"/>
      <c r="CE616" s="30"/>
      <c r="CF616" s="30"/>
      <c r="CG616" s="30"/>
      <c r="CH616" s="30"/>
      <c r="CI616" s="30"/>
      <c r="CJ616" s="30"/>
      <c r="CK616" s="30"/>
      <c r="CL616" s="30"/>
      <c r="CM616" s="30"/>
      <c r="CN616" s="30"/>
      <c r="CO616" s="30"/>
      <c r="CP616" s="30"/>
      <c r="CQ616" s="30"/>
      <c r="CR616" s="30"/>
      <c r="CS616" s="30"/>
      <c r="CT616" s="30"/>
      <c r="CU616" s="30"/>
      <c r="CV616" s="30"/>
      <c r="CW616" s="30"/>
      <c r="CX616" s="30"/>
      <c r="CY616" s="30"/>
      <c r="CZ616" s="30"/>
      <c r="DA616" s="30"/>
      <c r="DB616" s="30"/>
      <c r="DC616" s="30"/>
      <c r="DD616" s="30"/>
    </row>
    <row r="617" spans="2:108" s="94" customFormat="1" x14ac:dyDescent="0.25">
      <c r="B617" s="100"/>
      <c r="C617" s="90"/>
      <c r="I617" s="101"/>
      <c r="J617" s="101"/>
      <c r="BT617" s="30"/>
      <c r="BU617" s="30"/>
      <c r="BV617" s="30"/>
      <c r="BW617" s="30"/>
      <c r="BX617" s="30"/>
      <c r="BY617" s="30"/>
      <c r="BZ617" s="30"/>
      <c r="CA617" s="30"/>
      <c r="CB617" s="30"/>
      <c r="CC617" s="30"/>
      <c r="CD617" s="30"/>
      <c r="CE617" s="30"/>
      <c r="CF617" s="30"/>
      <c r="CG617" s="30"/>
      <c r="CH617" s="30"/>
      <c r="CI617" s="30"/>
      <c r="CJ617" s="30"/>
      <c r="CK617" s="30"/>
      <c r="CL617" s="30"/>
      <c r="CM617" s="30"/>
      <c r="CN617" s="30"/>
      <c r="CO617" s="30"/>
      <c r="CP617" s="30"/>
      <c r="CQ617" s="30"/>
      <c r="CR617" s="30"/>
      <c r="CS617" s="30"/>
      <c r="CT617" s="30"/>
      <c r="CU617" s="30"/>
      <c r="CV617" s="30"/>
      <c r="CW617" s="30"/>
      <c r="CX617" s="30"/>
      <c r="CY617" s="30"/>
      <c r="CZ617" s="30"/>
      <c r="DA617" s="30"/>
      <c r="DB617" s="30"/>
      <c r="DC617" s="30"/>
      <c r="DD617" s="30"/>
    </row>
    <row r="618" spans="2:108" s="94" customFormat="1" x14ac:dyDescent="0.25">
      <c r="B618" s="100"/>
      <c r="C618" s="90"/>
      <c r="I618" s="101"/>
      <c r="J618" s="101"/>
      <c r="BT618" s="30"/>
      <c r="BU618" s="30"/>
      <c r="BV618" s="30"/>
      <c r="BW618" s="30"/>
      <c r="BX618" s="30"/>
      <c r="BY618" s="30"/>
      <c r="BZ618" s="30"/>
      <c r="CA618" s="30"/>
      <c r="CB618" s="30"/>
      <c r="CC618" s="30"/>
      <c r="CD618" s="30"/>
      <c r="CE618" s="30"/>
      <c r="CF618" s="30"/>
      <c r="CG618" s="30"/>
      <c r="CH618" s="30"/>
      <c r="CI618" s="30"/>
      <c r="CJ618" s="30"/>
      <c r="CK618" s="30"/>
      <c r="CL618" s="30"/>
      <c r="CM618" s="30"/>
      <c r="CN618" s="30"/>
      <c r="CO618" s="30"/>
      <c r="CP618" s="30"/>
      <c r="CQ618" s="30"/>
      <c r="CR618" s="30"/>
      <c r="CS618" s="30"/>
      <c r="CT618" s="30"/>
      <c r="CU618" s="30"/>
      <c r="CV618" s="30"/>
      <c r="CW618" s="30"/>
      <c r="CX618" s="30"/>
      <c r="CY618" s="30"/>
      <c r="CZ618" s="30"/>
      <c r="DA618" s="30"/>
      <c r="DB618" s="30"/>
      <c r="DC618" s="30"/>
      <c r="DD618" s="30"/>
    </row>
    <row r="619" spans="2:108" s="94" customFormat="1" x14ac:dyDescent="0.25">
      <c r="B619" s="100"/>
      <c r="C619" s="90"/>
      <c r="I619" s="101"/>
      <c r="J619" s="101"/>
      <c r="BT619" s="30"/>
      <c r="BU619" s="30"/>
      <c r="BV619" s="30"/>
      <c r="BW619" s="30"/>
      <c r="BX619" s="30"/>
      <c r="BY619" s="30"/>
      <c r="BZ619" s="30"/>
      <c r="CA619" s="30"/>
      <c r="CB619" s="30"/>
      <c r="CC619" s="30"/>
      <c r="CD619" s="30"/>
      <c r="CE619" s="30"/>
      <c r="CF619" s="30"/>
      <c r="CG619" s="30"/>
      <c r="CH619" s="30"/>
      <c r="CI619" s="30"/>
      <c r="CJ619" s="30"/>
      <c r="CK619" s="30"/>
      <c r="CL619" s="30"/>
      <c r="CM619" s="30"/>
      <c r="CN619" s="30"/>
      <c r="CO619" s="30"/>
      <c r="CP619" s="30"/>
      <c r="CQ619" s="30"/>
      <c r="CR619" s="30"/>
      <c r="CS619" s="30"/>
      <c r="CT619" s="30"/>
      <c r="CU619" s="30"/>
      <c r="CV619" s="30"/>
      <c r="CW619" s="30"/>
      <c r="CX619" s="30"/>
      <c r="CY619" s="30"/>
      <c r="CZ619" s="30"/>
      <c r="DA619" s="30"/>
      <c r="DB619" s="30"/>
      <c r="DC619" s="30"/>
      <c r="DD619" s="30"/>
    </row>
    <row r="620" spans="2:108" s="94" customFormat="1" x14ac:dyDescent="0.25">
      <c r="B620" s="100"/>
      <c r="C620" s="90"/>
      <c r="I620" s="101"/>
      <c r="J620" s="101"/>
      <c r="BT620" s="30"/>
      <c r="BU620" s="30"/>
      <c r="BV620" s="30"/>
      <c r="BW620" s="30"/>
      <c r="BX620" s="30"/>
      <c r="BY620" s="30"/>
      <c r="BZ620" s="30"/>
      <c r="CA620" s="30"/>
      <c r="CB620" s="30"/>
      <c r="CC620" s="30"/>
      <c r="CD620" s="30"/>
      <c r="CE620" s="30"/>
      <c r="CF620" s="30"/>
      <c r="CG620" s="30"/>
      <c r="CH620" s="30"/>
      <c r="CI620" s="30"/>
      <c r="CJ620" s="30"/>
      <c r="CK620" s="30"/>
      <c r="CL620" s="30"/>
      <c r="CM620" s="30"/>
      <c r="CN620" s="30"/>
      <c r="CO620" s="30"/>
      <c r="CP620" s="30"/>
      <c r="CQ620" s="30"/>
      <c r="CR620" s="30"/>
      <c r="CS620" s="30"/>
      <c r="CT620" s="30"/>
      <c r="CU620" s="30"/>
      <c r="CV620" s="30"/>
      <c r="CW620" s="30"/>
      <c r="CX620" s="30"/>
      <c r="CY620" s="30"/>
      <c r="CZ620" s="30"/>
      <c r="DA620" s="30"/>
      <c r="DB620" s="30"/>
      <c r="DC620" s="30"/>
      <c r="DD620" s="30"/>
    </row>
    <row r="621" spans="2:108" s="94" customFormat="1" x14ac:dyDescent="0.25">
      <c r="B621" s="100"/>
      <c r="C621" s="90"/>
      <c r="I621" s="101"/>
      <c r="J621" s="101"/>
      <c r="BT621" s="30"/>
      <c r="BU621" s="30"/>
      <c r="BV621" s="30"/>
      <c r="BW621" s="30"/>
      <c r="BX621" s="30"/>
      <c r="BY621" s="30"/>
      <c r="BZ621" s="30"/>
      <c r="CA621" s="30"/>
      <c r="CB621" s="30"/>
      <c r="CC621" s="30"/>
      <c r="CD621" s="30"/>
      <c r="CE621" s="30"/>
      <c r="CF621" s="30"/>
      <c r="CG621" s="30"/>
      <c r="CH621" s="30"/>
      <c r="CI621" s="30"/>
      <c r="CJ621" s="30"/>
      <c r="CK621" s="30"/>
      <c r="CL621" s="30"/>
      <c r="CM621" s="30"/>
      <c r="CN621" s="30"/>
      <c r="CO621" s="30"/>
      <c r="CP621" s="30"/>
      <c r="CQ621" s="30"/>
      <c r="CR621" s="30"/>
      <c r="CS621" s="30"/>
      <c r="CT621" s="30"/>
      <c r="CU621" s="30"/>
      <c r="CV621" s="30"/>
      <c r="CW621" s="30"/>
      <c r="CX621" s="30"/>
      <c r="CY621" s="30"/>
      <c r="CZ621" s="30"/>
      <c r="DA621" s="30"/>
      <c r="DB621" s="30"/>
      <c r="DC621" s="30"/>
      <c r="DD621" s="30"/>
    </row>
    <row r="622" spans="2:108" s="94" customFormat="1" x14ac:dyDescent="0.25">
      <c r="B622" s="100"/>
      <c r="C622" s="90"/>
      <c r="I622" s="101"/>
      <c r="J622" s="101"/>
      <c r="BT622" s="30"/>
      <c r="BU622" s="30"/>
      <c r="BV622" s="30"/>
      <c r="BW622" s="30"/>
      <c r="BX622" s="30"/>
      <c r="BY622" s="30"/>
      <c r="BZ622" s="30"/>
      <c r="CA622" s="30"/>
      <c r="CB622" s="30"/>
      <c r="CC622" s="30"/>
      <c r="CD622" s="30"/>
      <c r="CE622" s="30"/>
      <c r="CF622" s="30"/>
      <c r="CG622" s="30"/>
      <c r="CH622" s="30"/>
      <c r="CI622" s="30"/>
      <c r="CJ622" s="30"/>
      <c r="CK622" s="30"/>
      <c r="CL622" s="30"/>
      <c r="CM622" s="30"/>
      <c r="CN622" s="30"/>
      <c r="CO622" s="30"/>
      <c r="CP622" s="30"/>
      <c r="CQ622" s="30"/>
      <c r="CR622" s="30"/>
      <c r="CS622" s="30"/>
      <c r="CT622" s="30"/>
      <c r="CU622" s="30"/>
      <c r="CV622" s="30"/>
      <c r="CW622" s="30"/>
      <c r="CX622" s="30"/>
      <c r="CY622" s="30"/>
      <c r="CZ622" s="30"/>
      <c r="DA622" s="30"/>
      <c r="DB622" s="30"/>
      <c r="DC622" s="30"/>
      <c r="DD622" s="30"/>
    </row>
    <row r="623" spans="2:108" s="94" customFormat="1" x14ac:dyDescent="0.25">
      <c r="B623" s="100"/>
      <c r="C623" s="90"/>
      <c r="I623" s="101"/>
      <c r="J623" s="101"/>
      <c r="BT623" s="30"/>
      <c r="BU623" s="30"/>
      <c r="BV623" s="30"/>
      <c r="BW623" s="30"/>
      <c r="BX623" s="30"/>
      <c r="BY623" s="30"/>
      <c r="BZ623" s="30"/>
      <c r="CA623" s="30"/>
      <c r="CB623" s="30"/>
      <c r="CC623" s="30"/>
      <c r="CD623" s="30"/>
      <c r="CE623" s="30"/>
      <c r="CF623" s="30"/>
      <c r="CG623" s="30"/>
      <c r="CH623" s="30"/>
      <c r="CI623" s="30"/>
      <c r="CJ623" s="30"/>
      <c r="CK623" s="30"/>
      <c r="CL623" s="30"/>
      <c r="CM623" s="30"/>
      <c r="CN623" s="30"/>
      <c r="CO623" s="30"/>
      <c r="CP623" s="30"/>
      <c r="CQ623" s="30"/>
      <c r="CR623" s="30"/>
      <c r="CS623" s="30"/>
      <c r="CT623" s="30"/>
      <c r="CU623" s="30"/>
      <c r="CV623" s="30"/>
      <c r="CW623" s="30"/>
      <c r="CX623" s="30"/>
      <c r="CY623" s="30"/>
      <c r="CZ623" s="30"/>
      <c r="DA623" s="30"/>
      <c r="DB623" s="30"/>
      <c r="DC623" s="30"/>
      <c r="DD623" s="30"/>
    </row>
    <row r="624" spans="2:108" s="94" customFormat="1" x14ac:dyDescent="0.25">
      <c r="B624" s="100"/>
      <c r="C624" s="90"/>
      <c r="I624" s="101"/>
      <c r="J624" s="101"/>
      <c r="BT624" s="30"/>
      <c r="BU624" s="30"/>
      <c r="BV624" s="30"/>
      <c r="BW624" s="30"/>
      <c r="BX624" s="30"/>
      <c r="BY624" s="30"/>
      <c r="BZ624" s="30"/>
      <c r="CA624" s="30"/>
      <c r="CB624" s="30"/>
      <c r="CC624" s="30"/>
      <c r="CD624" s="30"/>
      <c r="CE624" s="30"/>
      <c r="CF624" s="30"/>
      <c r="CG624" s="30"/>
      <c r="CH624" s="30"/>
      <c r="CI624" s="30"/>
      <c r="CJ624" s="30"/>
      <c r="CK624" s="30"/>
      <c r="CL624" s="30"/>
      <c r="CM624" s="30"/>
      <c r="CN624" s="30"/>
      <c r="CO624" s="30"/>
      <c r="CP624" s="30"/>
      <c r="CQ624" s="30"/>
      <c r="CR624" s="30"/>
      <c r="CS624" s="30"/>
      <c r="CT624" s="30"/>
      <c r="CU624" s="30"/>
      <c r="CV624" s="30"/>
      <c r="CW624" s="30"/>
      <c r="CX624" s="30"/>
      <c r="CY624" s="30"/>
      <c r="CZ624" s="30"/>
      <c r="DA624" s="30"/>
      <c r="DB624" s="30"/>
      <c r="DC624" s="30"/>
      <c r="DD624" s="30"/>
    </row>
    <row r="625" spans="2:108" s="94" customFormat="1" x14ac:dyDescent="0.25">
      <c r="B625" s="100"/>
      <c r="C625" s="90"/>
      <c r="I625" s="101"/>
      <c r="J625" s="101"/>
      <c r="BT625" s="30"/>
      <c r="BU625" s="30"/>
      <c r="BV625" s="30"/>
      <c r="BW625" s="30"/>
      <c r="BX625" s="30"/>
      <c r="BY625" s="30"/>
      <c r="BZ625" s="30"/>
      <c r="CA625" s="30"/>
      <c r="CB625" s="30"/>
      <c r="CC625" s="30"/>
      <c r="CD625" s="30"/>
      <c r="CE625" s="30"/>
      <c r="CF625" s="30"/>
      <c r="CG625" s="30"/>
      <c r="CH625" s="30"/>
      <c r="CI625" s="30"/>
      <c r="CJ625" s="30"/>
      <c r="CK625" s="30"/>
      <c r="CL625" s="30"/>
      <c r="CM625" s="30"/>
      <c r="CN625" s="30"/>
      <c r="CO625" s="30"/>
      <c r="CP625" s="30"/>
      <c r="CQ625" s="30"/>
      <c r="CR625" s="30"/>
      <c r="CS625" s="30"/>
      <c r="CT625" s="30"/>
      <c r="CU625" s="30"/>
      <c r="CV625" s="30"/>
      <c r="CW625" s="30"/>
      <c r="CX625" s="30"/>
      <c r="CY625" s="30"/>
      <c r="CZ625" s="30"/>
      <c r="DA625" s="30"/>
      <c r="DB625" s="30"/>
      <c r="DC625" s="30"/>
      <c r="DD625" s="30"/>
    </row>
    <row r="626" spans="2:108" s="94" customFormat="1" x14ac:dyDescent="0.25">
      <c r="B626" s="100"/>
      <c r="C626" s="90"/>
      <c r="I626" s="101"/>
      <c r="J626" s="101"/>
      <c r="BT626" s="30"/>
      <c r="BU626" s="30"/>
      <c r="BV626" s="30"/>
      <c r="BW626" s="30"/>
      <c r="BX626" s="30"/>
      <c r="BY626" s="30"/>
      <c r="BZ626" s="30"/>
      <c r="CA626" s="30"/>
      <c r="CB626" s="30"/>
      <c r="CC626" s="30"/>
      <c r="CD626" s="30"/>
      <c r="CE626" s="30"/>
      <c r="CF626" s="30"/>
      <c r="CG626" s="30"/>
      <c r="CH626" s="30"/>
      <c r="CI626" s="30"/>
      <c r="CJ626" s="30"/>
      <c r="CK626" s="30"/>
      <c r="CL626" s="30"/>
      <c r="CM626" s="30"/>
      <c r="CN626" s="30"/>
      <c r="CO626" s="30"/>
      <c r="CP626" s="30"/>
      <c r="CQ626" s="30"/>
      <c r="CR626" s="30"/>
      <c r="CS626" s="30"/>
      <c r="CT626" s="30"/>
      <c r="CU626" s="30"/>
      <c r="CV626" s="30"/>
      <c r="CW626" s="30"/>
      <c r="CX626" s="30"/>
      <c r="CY626" s="30"/>
      <c r="CZ626" s="30"/>
      <c r="DA626" s="30"/>
      <c r="DB626" s="30"/>
      <c r="DC626" s="30"/>
      <c r="DD626" s="30"/>
    </row>
    <row r="627" spans="2:108" s="94" customFormat="1" x14ac:dyDescent="0.25">
      <c r="B627" s="100"/>
      <c r="C627" s="90"/>
      <c r="I627" s="101"/>
      <c r="J627" s="101"/>
      <c r="BT627" s="30"/>
      <c r="BU627" s="30"/>
      <c r="BV627" s="30"/>
      <c r="BW627" s="30"/>
      <c r="BX627" s="30"/>
      <c r="BY627" s="30"/>
      <c r="BZ627" s="30"/>
      <c r="CA627" s="30"/>
      <c r="CB627" s="30"/>
      <c r="CC627" s="30"/>
      <c r="CD627" s="30"/>
      <c r="CE627" s="30"/>
      <c r="CF627" s="30"/>
      <c r="CG627" s="30"/>
      <c r="CH627" s="30"/>
      <c r="CI627" s="30"/>
      <c r="CJ627" s="30"/>
      <c r="CK627" s="30"/>
      <c r="CL627" s="30"/>
      <c r="CM627" s="30"/>
      <c r="CN627" s="30"/>
      <c r="CO627" s="30"/>
      <c r="CP627" s="30"/>
      <c r="CQ627" s="30"/>
      <c r="CR627" s="30"/>
      <c r="CS627" s="30"/>
      <c r="CT627" s="30"/>
      <c r="CU627" s="30"/>
      <c r="CV627" s="30"/>
      <c r="CW627" s="30"/>
      <c r="CX627" s="30"/>
      <c r="CY627" s="30"/>
      <c r="CZ627" s="30"/>
      <c r="DA627" s="30"/>
      <c r="DB627" s="30"/>
      <c r="DC627" s="30"/>
      <c r="DD627" s="30"/>
    </row>
    <row r="628" spans="2:108" s="94" customFormat="1" x14ac:dyDescent="0.25">
      <c r="B628" s="100"/>
      <c r="C628" s="90"/>
      <c r="I628" s="101"/>
      <c r="J628" s="101"/>
      <c r="BT628" s="30"/>
      <c r="BU628" s="30"/>
      <c r="BV628" s="30"/>
      <c r="BW628" s="30"/>
      <c r="BX628" s="30"/>
      <c r="BY628" s="30"/>
      <c r="BZ628" s="30"/>
      <c r="CA628" s="30"/>
      <c r="CB628" s="30"/>
      <c r="CC628" s="30"/>
      <c r="CD628" s="30"/>
      <c r="CE628" s="30"/>
      <c r="CF628" s="30"/>
      <c r="CG628" s="30"/>
      <c r="CH628" s="30"/>
      <c r="CI628" s="30"/>
      <c r="CJ628" s="30"/>
      <c r="CK628" s="30"/>
      <c r="CL628" s="30"/>
      <c r="CM628" s="30"/>
      <c r="CN628" s="30"/>
      <c r="CO628" s="30"/>
      <c r="CP628" s="30"/>
      <c r="CQ628" s="30"/>
      <c r="CR628" s="30"/>
      <c r="CS628" s="30"/>
      <c r="CT628" s="30"/>
      <c r="CU628" s="30"/>
      <c r="CV628" s="30"/>
      <c r="CW628" s="30"/>
      <c r="CX628" s="30"/>
      <c r="CY628" s="30"/>
      <c r="CZ628" s="30"/>
      <c r="DA628" s="30"/>
      <c r="DB628" s="30"/>
      <c r="DC628" s="30"/>
      <c r="DD628" s="30"/>
    </row>
    <row r="629" spans="2:108" s="94" customFormat="1" x14ac:dyDescent="0.25">
      <c r="B629" s="100"/>
      <c r="C629" s="90"/>
      <c r="I629" s="101"/>
      <c r="J629" s="101"/>
      <c r="BT629" s="30"/>
      <c r="BU629" s="30"/>
      <c r="BV629" s="30"/>
      <c r="BW629" s="30"/>
      <c r="BX629" s="30"/>
      <c r="BY629" s="30"/>
      <c r="BZ629" s="30"/>
      <c r="CA629" s="30"/>
      <c r="CB629" s="30"/>
      <c r="CC629" s="30"/>
      <c r="CD629" s="30"/>
      <c r="CE629" s="30"/>
      <c r="CF629" s="30"/>
      <c r="CG629" s="30"/>
      <c r="CH629" s="30"/>
      <c r="CI629" s="30"/>
      <c r="CJ629" s="30"/>
      <c r="CK629" s="30"/>
      <c r="CL629" s="30"/>
      <c r="CM629" s="30"/>
      <c r="CN629" s="30"/>
      <c r="CO629" s="30"/>
      <c r="CP629" s="30"/>
      <c r="CQ629" s="30"/>
      <c r="CR629" s="30"/>
      <c r="CS629" s="30"/>
      <c r="CT629" s="30"/>
      <c r="CU629" s="30"/>
      <c r="CV629" s="30"/>
      <c r="CW629" s="30"/>
      <c r="CX629" s="30"/>
      <c r="CY629" s="30"/>
      <c r="CZ629" s="30"/>
      <c r="DA629" s="30"/>
      <c r="DB629" s="30"/>
      <c r="DC629" s="30"/>
      <c r="DD629" s="30"/>
    </row>
    <row r="630" spans="2:108" s="94" customFormat="1" x14ac:dyDescent="0.25">
      <c r="B630" s="100"/>
      <c r="C630" s="90"/>
      <c r="I630" s="101"/>
      <c r="J630" s="101"/>
      <c r="BT630" s="30"/>
      <c r="BU630" s="30"/>
      <c r="BV630" s="30"/>
      <c r="BW630" s="30"/>
      <c r="BX630" s="30"/>
      <c r="BY630" s="30"/>
      <c r="BZ630" s="30"/>
      <c r="CA630" s="30"/>
      <c r="CB630" s="30"/>
      <c r="CC630" s="30"/>
      <c r="CD630" s="30"/>
      <c r="CE630" s="30"/>
      <c r="CF630" s="30"/>
      <c r="CG630" s="30"/>
      <c r="CH630" s="30"/>
      <c r="CI630" s="30"/>
      <c r="CJ630" s="30"/>
      <c r="CK630" s="30"/>
      <c r="CL630" s="30"/>
      <c r="CM630" s="30"/>
      <c r="CN630" s="30"/>
      <c r="CO630" s="30"/>
      <c r="CP630" s="30"/>
      <c r="CQ630" s="30"/>
      <c r="CR630" s="30"/>
      <c r="CS630" s="30"/>
      <c r="CT630" s="30"/>
      <c r="CU630" s="30"/>
      <c r="CV630" s="30"/>
      <c r="CW630" s="30"/>
      <c r="CX630" s="30"/>
      <c r="CY630" s="30"/>
      <c r="CZ630" s="30"/>
      <c r="DA630" s="30"/>
      <c r="DB630" s="30"/>
      <c r="DC630" s="30"/>
      <c r="DD630" s="30"/>
    </row>
    <row r="631" spans="2:108" s="94" customFormat="1" x14ac:dyDescent="0.25">
      <c r="B631" s="100"/>
      <c r="C631" s="90"/>
      <c r="I631" s="101"/>
      <c r="J631" s="101"/>
      <c r="BT631" s="30"/>
      <c r="BU631" s="30"/>
      <c r="BV631" s="30"/>
      <c r="BW631" s="30"/>
      <c r="BX631" s="30"/>
      <c r="BY631" s="30"/>
      <c r="BZ631" s="30"/>
      <c r="CA631" s="30"/>
      <c r="CB631" s="30"/>
      <c r="CC631" s="30"/>
      <c r="CD631" s="30"/>
      <c r="CE631" s="30"/>
      <c r="CF631" s="30"/>
      <c r="CG631" s="30"/>
      <c r="CH631" s="30"/>
      <c r="CI631" s="30"/>
      <c r="CJ631" s="30"/>
      <c r="CK631" s="30"/>
      <c r="CL631" s="30"/>
      <c r="CM631" s="30"/>
      <c r="CN631" s="30"/>
      <c r="CO631" s="30"/>
      <c r="CP631" s="30"/>
      <c r="CQ631" s="30"/>
      <c r="CR631" s="30"/>
      <c r="CS631" s="30"/>
      <c r="CT631" s="30"/>
      <c r="CU631" s="30"/>
      <c r="CV631" s="30"/>
      <c r="CW631" s="30"/>
      <c r="CX631" s="30"/>
      <c r="CY631" s="30"/>
      <c r="CZ631" s="30"/>
      <c r="DA631" s="30"/>
      <c r="DB631" s="30"/>
      <c r="DC631" s="30"/>
      <c r="DD631" s="30"/>
    </row>
    <row r="632" spans="2:108" s="94" customFormat="1" x14ac:dyDescent="0.25">
      <c r="B632" s="100"/>
      <c r="C632" s="90"/>
      <c r="I632" s="101"/>
      <c r="J632" s="101"/>
      <c r="BT632" s="30"/>
      <c r="BU632" s="30"/>
      <c r="BV632" s="30"/>
      <c r="BW632" s="30"/>
      <c r="BX632" s="30"/>
      <c r="BY632" s="30"/>
      <c r="BZ632" s="30"/>
      <c r="CA632" s="30"/>
      <c r="CB632" s="30"/>
      <c r="CC632" s="30"/>
      <c r="CD632" s="30"/>
      <c r="CE632" s="30"/>
      <c r="CF632" s="30"/>
      <c r="CG632" s="30"/>
      <c r="CH632" s="30"/>
      <c r="CI632" s="30"/>
      <c r="CJ632" s="30"/>
      <c r="CK632" s="30"/>
      <c r="CL632" s="30"/>
      <c r="CM632" s="30"/>
      <c r="CN632" s="30"/>
      <c r="CO632" s="30"/>
      <c r="CP632" s="30"/>
      <c r="CQ632" s="30"/>
      <c r="CR632" s="30"/>
      <c r="CS632" s="30"/>
      <c r="CT632" s="30"/>
      <c r="CU632" s="30"/>
      <c r="CV632" s="30"/>
      <c r="CW632" s="30"/>
      <c r="CX632" s="30"/>
      <c r="CY632" s="30"/>
      <c r="CZ632" s="30"/>
      <c r="DA632" s="30"/>
      <c r="DB632" s="30"/>
      <c r="DC632" s="30"/>
      <c r="DD632" s="30"/>
    </row>
    <row r="633" spans="2:108" s="94" customFormat="1" x14ac:dyDescent="0.25">
      <c r="B633" s="100"/>
      <c r="C633" s="90"/>
      <c r="I633" s="101"/>
      <c r="J633" s="101"/>
      <c r="BT633" s="30"/>
      <c r="BU633" s="30"/>
      <c r="BV633" s="30"/>
      <c r="BW633" s="30"/>
      <c r="BX633" s="30"/>
      <c r="BY633" s="30"/>
      <c r="BZ633" s="30"/>
      <c r="CA633" s="30"/>
      <c r="CB633" s="30"/>
      <c r="CC633" s="30"/>
      <c r="CD633" s="30"/>
      <c r="CE633" s="30"/>
      <c r="CF633" s="30"/>
      <c r="CG633" s="30"/>
      <c r="CH633" s="30"/>
      <c r="CI633" s="30"/>
      <c r="CJ633" s="30"/>
      <c r="CK633" s="30"/>
      <c r="CL633" s="30"/>
      <c r="CM633" s="30"/>
      <c r="CN633" s="30"/>
      <c r="CO633" s="30"/>
      <c r="CP633" s="30"/>
      <c r="CQ633" s="30"/>
      <c r="CR633" s="30"/>
      <c r="CS633" s="30"/>
      <c r="CT633" s="30"/>
      <c r="CU633" s="30"/>
      <c r="CV633" s="30"/>
      <c r="CW633" s="30"/>
      <c r="CX633" s="30"/>
      <c r="CY633" s="30"/>
      <c r="CZ633" s="30"/>
      <c r="DA633" s="30"/>
      <c r="DB633" s="30"/>
      <c r="DC633" s="30"/>
      <c r="DD633" s="30"/>
    </row>
    <row r="634" spans="2:108" s="94" customFormat="1" x14ac:dyDescent="0.25">
      <c r="B634" s="100"/>
      <c r="C634" s="90"/>
      <c r="I634" s="101"/>
      <c r="J634" s="101"/>
      <c r="BT634" s="30"/>
      <c r="BU634" s="30"/>
      <c r="BV634" s="30"/>
      <c r="BW634" s="30"/>
      <c r="BX634" s="30"/>
      <c r="BY634" s="30"/>
      <c r="BZ634" s="30"/>
      <c r="CA634" s="30"/>
      <c r="CB634" s="30"/>
      <c r="CC634" s="30"/>
      <c r="CD634" s="30"/>
      <c r="CE634" s="30"/>
      <c r="CF634" s="30"/>
      <c r="CG634" s="30"/>
      <c r="CH634" s="30"/>
      <c r="CI634" s="30"/>
      <c r="CJ634" s="30"/>
      <c r="CK634" s="30"/>
      <c r="CL634" s="30"/>
      <c r="CM634" s="30"/>
      <c r="CN634" s="30"/>
      <c r="CO634" s="30"/>
      <c r="CP634" s="30"/>
      <c r="CQ634" s="30"/>
      <c r="CR634" s="30"/>
      <c r="CS634" s="30"/>
      <c r="CT634" s="30"/>
      <c r="CU634" s="30"/>
      <c r="CV634" s="30"/>
      <c r="CW634" s="30"/>
      <c r="CX634" s="30"/>
      <c r="CY634" s="30"/>
      <c r="CZ634" s="30"/>
      <c r="DA634" s="30"/>
      <c r="DB634" s="30"/>
      <c r="DC634" s="30"/>
      <c r="DD634" s="30"/>
    </row>
    <row r="635" spans="2:108" s="94" customFormat="1" x14ac:dyDescent="0.25">
      <c r="B635" s="100"/>
      <c r="C635" s="90"/>
      <c r="I635" s="101"/>
      <c r="J635" s="101"/>
      <c r="BT635" s="30"/>
      <c r="BU635" s="30"/>
      <c r="BV635" s="30"/>
      <c r="BW635" s="30"/>
      <c r="BX635" s="30"/>
      <c r="BY635" s="30"/>
      <c r="BZ635" s="30"/>
      <c r="CA635" s="30"/>
      <c r="CB635" s="30"/>
      <c r="CC635" s="30"/>
      <c r="CD635" s="30"/>
      <c r="CE635" s="30"/>
      <c r="CF635" s="30"/>
      <c r="CG635" s="30"/>
      <c r="CH635" s="30"/>
      <c r="CI635" s="30"/>
      <c r="CJ635" s="30"/>
      <c r="CK635" s="30"/>
      <c r="CL635" s="30"/>
      <c r="CM635" s="30"/>
      <c r="CN635" s="30"/>
      <c r="CO635" s="30"/>
      <c r="CP635" s="30"/>
      <c r="CQ635" s="30"/>
      <c r="CR635" s="30"/>
      <c r="CS635" s="30"/>
      <c r="CT635" s="30"/>
      <c r="CU635" s="30"/>
      <c r="CV635" s="30"/>
      <c r="CW635" s="30"/>
      <c r="CX635" s="30"/>
      <c r="CY635" s="30"/>
      <c r="CZ635" s="30"/>
      <c r="DA635" s="30"/>
      <c r="DB635" s="30"/>
      <c r="DC635" s="30"/>
      <c r="DD635" s="30"/>
    </row>
    <row r="636" spans="2:108" s="94" customFormat="1" x14ac:dyDescent="0.25">
      <c r="B636" s="100"/>
      <c r="C636" s="90"/>
      <c r="I636" s="101"/>
      <c r="J636" s="101"/>
      <c r="BT636" s="30"/>
      <c r="BU636" s="30"/>
      <c r="BV636" s="30"/>
      <c r="BW636" s="30"/>
      <c r="BX636" s="30"/>
      <c r="BY636" s="30"/>
      <c r="BZ636" s="30"/>
      <c r="CA636" s="30"/>
      <c r="CB636" s="30"/>
      <c r="CC636" s="30"/>
      <c r="CD636" s="30"/>
      <c r="CE636" s="30"/>
      <c r="CF636" s="30"/>
      <c r="CG636" s="30"/>
      <c r="CH636" s="30"/>
      <c r="CI636" s="30"/>
      <c r="CJ636" s="30"/>
      <c r="CK636" s="30"/>
      <c r="CL636" s="30"/>
      <c r="CM636" s="30"/>
      <c r="CN636" s="30"/>
      <c r="CO636" s="30"/>
      <c r="CP636" s="30"/>
      <c r="CQ636" s="30"/>
      <c r="CR636" s="30"/>
      <c r="CS636" s="30"/>
      <c r="CT636" s="30"/>
      <c r="CU636" s="30"/>
      <c r="CV636" s="30"/>
      <c r="CW636" s="30"/>
      <c r="CX636" s="30"/>
      <c r="CY636" s="30"/>
      <c r="CZ636" s="30"/>
      <c r="DA636" s="30"/>
      <c r="DB636" s="30"/>
      <c r="DC636" s="30"/>
      <c r="DD636" s="30"/>
    </row>
    <row r="637" spans="2:108" s="94" customFormat="1" x14ac:dyDescent="0.25">
      <c r="B637" s="100"/>
      <c r="C637" s="90"/>
      <c r="I637" s="101"/>
      <c r="J637" s="101"/>
      <c r="BT637" s="30"/>
      <c r="BU637" s="30"/>
      <c r="BV637" s="30"/>
      <c r="BW637" s="30"/>
      <c r="BX637" s="30"/>
      <c r="BY637" s="30"/>
      <c r="BZ637" s="30"/>
      <c r="CA637" s="30"/>
      <c r="CB637" s="30"/>
      <c r="CC637" s="30"/>
      <c r="CD637" s="30"/>
      <c r="CE637" s="30"/>
      <c r="CF637" s="30"/>
      <c r="CG637" s="30"/>
      <c r="CH637" s="30"/>
      <c r="CI637" s="30"/>
      <c r="CJ637" s="30"/>
      <c r="CK637" s="30"/>
      <c r="CL637" s="30"/>
      <c r="CM637" s="30"/>
      <c r="CN637" s="30"/>
      <c r="CO637" s="30"/>
      <c r="CP637" s="30"/>
      <c r="CQ637" s="30"/>
      <c r="CR637" s="30"/>
      <c r="CS637" s="30"/>
      <c r="CT637" s="30"/>
      <c r="CU637" s="30"/>
      <c r="CV637" s="30"/>
      <c r="CW637" s="30"/>
      <c r="CX637" s="30"/>
      <c r="CY637" s="30"/>
      <c r="CZ637" s="30"/>
      <c r="DA637" s="30"/>
      <c r="DB637" s="30"/>
      <c r="DC637" s="30"/>
      <c r="DD637" s="30"/>
    </row>
    <row r="638" spans="2:108" s="94" customFormat="1" x14ac:dyDescent="0.25">
      <c r="B638" s="100"/>
      <c r="C638" s="90"/>
      <c r="I638" s="101"/>
      <c r="J638" s="101"/>
      <c r="BT638" s="30"/>
      <c r="BU638" s="30"/>
      <c r="BV638" s="30"/>
      <c r="BW638" s="30"/>
      <c r="BX638" s="30"/>
      <c r="BY638" s="30"/>
      <c r="BZ638" s="30"/>
      <c r="CA638" s="30"/>
      <c r="CB638" s="30"/>
      <c r="CC638" s="30"/>
      <c r="CD638" s="30"/>
      <c r="CE638" s="30"/>
      <c r="CF638" s="30"/>
      <c r="CG638" s="30"/>
      <c r="CH638" s="30"/>
      <c r="CI638" s="30"/>
      <c r="CJ638" s="30"/>
      <c r="CK638" s="30"/>
      <c r="CL638" s="30"/>
      <c r="CM638" s="30"/>
      <c r="CN638" s="30"/>
      <c r="CO638" s="30"/>
      <c r="CP638" s="30"/>
      <c r="CQ638" s="30"/>
      <c r="CR638" s="30"/>
      <c r="CS638" s="30"/>
      <c r="CT638" s="30"/>
      <c r="CU638" s="30"/>
      <c r="CV638" s="30"/>
      <c r="CW638" s="30"/>
      <c r="CX638" s="30"/>
      <c r="CY638" s="30"/>
      <c r="CZ638" s="30"/>
      <c r="DA638" s="30"/>
      <c r="DB638" s="30"/>
      <c r="DC638" s="30"/>
      <c r="DD638" s="30"/>
    </row>
    <row r="639" spans="2:108" s="94" customFormat="1" x14ac:dyDescent="0.25">
      <c r="B639" s="100"/>
      <c r="C639" s="90"/>
      <c r="I639" s="101"/>
      <c r="J639" s="101"/>
      <c r="BT639" s="30"/>
      <c r="BU639" s="30"/>
      <c r="BV639" s="30"/>
      <c r="BW639" s="30"/>
      <c r="BX639" s="30"/>
      <c r="BY639" s="30"/>
      <c r="BZ639" s="30"/>
      <c r="CA639" s="30"/>
      <c r="CB639" s="30"/>
      <c r="CC639" s="30"/>
      <c r="CD639" s="30"/>
      <c r="CE639" s="30"/>
      <c r="CF639" s="30"/>
      <c r="CG639" s="30"/>
      <c r="CH639" s="30"/>
      <c r="CI639" s="30"/>
      <c r="CJ639" s="30"/>
      <c r="CK639" s="30"/>
      <c r="CL639" s="30"/>
      <c r="CM639" s="30"/>
      <c r="CN639" s="30"/>
      <c r="CO639" s="30"/>
      <c r="CP639" s="30"/>
      <c r="CQ639" s="30"/>
      <c r="CR639" s="30"/>
      <c r="CS639" s="30"/>
      <c r="CT639" s="30"/>
      <c r="CU639" s="30"/>
      <c r="CV639" s="30"/>
      <c r="CW639" s="30"/>
      <c r="CX639" s="30"/>
      <c r="CY639" s="30"/>
      <c r="CZ639" s="30"/>
      <c r="DA639" s="30"/>
      <c r="DB639" s="30"/>
      <c r="DC639" s="30"/>
      <c r="DD639" s="30"/>
    </row>
    <row r="640" spans="2:108" s="94" customFormat="1" x14ac:dyDescent="0.25">
      <c r="B640" s="100"/>
      <c r="C640" s="90"/>
      <c r="I640" s="101"/>
      <c r="J640" s="101"/>
      <c r="BT640" s="30"/>
      <c r="BU640" s="30"/>
      <c r="BV640" s="30"/>
      <c r="BW640" s="30"/>
      <c r="BX640" s="30"/>
      <c r="BY640" s="30"/>
      <c r="BZ640" s="30"/>
      <c r="CA640" s="30"/>
      <c r="CB640" s="30"/>
      <c r="CC640" s="30"/>
      <c r="CD640" s="30"/>
      <c r="CE640" s="30"/>
      <c r="CF640" s="30"/>
      <c r="CG640" s="30"/>
      <c r="CH640" s="30"/>
      <c r="CI640" s="30"/>
      <c r="CJ640" s="30"/>
      <c r="CK640" s="30"/>
      <c r="CL640" s="30"/>
      <c r="CM640" s="30"/>
      <c r="CN640" s="30"/>
      <c r="CO640" s="30"/>
      <c r="CP640" s="30"/>
      <c r="CQ640" s="30"/>
      <c r="CR640" s="30"/>
      <c r="CS640" s="30"/>
      <c r="CT640" s="30"/>
      <c r="CU640" s="30"/>
      <c r="CV640" s="30"/>
      <c r="CW640" s="30"/>
      <c r="CX640" s="30"/>
      <c r="CY640" s="30"/>
      <c r="CZ640" s="30"/>
      <c r="DA640" s="30"/>
      <c r="DB640" s="30"/>
      <c r="DC640" s="30"/>
      <c r="DD640" s="30"/>
    </row>
    <row r="641" spans="2:108" s="94" customFormat="1" x14ac:dyDescent="0.25">
      <c r="B641" s="100"/>
      <c r="C641" s="90"/>
      <c r="I641" s="101"/>
      <c r="J641" s="101"/>
      <c r="BT641" s="30"/>
      <c r="BU641" s="30"/>
      <c r="BV641" s="30"/>
      <c r="BW641" s="30"/>
      <c r="BX641" s="30"/>
      <c r="BY641" s="30"/>
      <c r="BZ641" s="30"/>
      <c r="CA641" s="30"/>
      <c r="CB641" s="30"/>
      <c r="CC641" s="30"/>
      <c r="CD641" s="30"/>
      <c r="CE641" s="30"/>
      <c r="CF641" s="30"/>
      <c r="CG641" s="30"/>
      <c r="CH641" s="30"/>
      <c r="CI641" s="30"/>
      <c r="CJ641" s="30"/>
      <c r="CK641" s="30"/>
      <c r="CL641" s="30"/>
      <c r="CM641" s="30"/>
      <c r="CN641" s="30"/>
      <c r="CO641" s="30"/>
      <c r="CP641" s="30"/>
      <c r="CQ641" s="30"/>
      <c r="CR641" s="30"/>
      <c r="CS641" s="30"/>
      <c r="CT641" s="30"/>
      <c r="CU641" s="30"/>
      <c r="CV641" s="30"/>
      <c r="CW641" s="30"/>
      <c r="CX641" s="30"/>
      <c r="CY641" s="30"/>
      <c r="CZ641" s="30"/>
      <c r="DA641" s="30"/>
      <c r="DB641" s="30"/>
      <c r="DC641" s="30"/>
      <c r="DD641" s="30"/>
    </row>
    <row r="642" spans="2:108" s="94" customFormat="1" x14ac:dyDescent="0.25">
      <c r="B642" s="100"/>
      <c r="C642" s="90"/>
      <c r="I642" s="101"/>
      <c r="J642" s="101"/>
      <c r="BT642" s="30"/>
      <c r="BU642" s="30"/>
      <c r="BV642" s="30"/>
      <c r="BW642" s="30"/>
      <c r="BX642" s="30"/>
      <c r="BY642" s="30"/>
      <c r="BZ642" s="30"/>
      <c r="CA642" s="30"/>
      <c r="CB642" s="30"/>
      <c r="CC642" s="30"/>
      <c r="CD642" s="30"/>
      <c r="CE642" s="30"/>
      <c r="CF642" s="30"/>
      <c r="CG642" s="30"/>
      <c r="CH642" s="30"/>
      <c r="CI642" s="30"/>
      <c r="CJ642" s="30"/>
      <c r="CK642" s="30"/>
      <c r="CL642" s="30"/>
      <c r="CM642" s="30"/>
      <c r="CN642" s="30"/>
      <c r="CO642" s="30"/>
      <c r="CP642" s="30"/>
      <c r="CQ642" s="30"/>
      <c r="CR642" s="30"/>
      <c r="CS642" s="30"/>
      <c r="CT642" s="30"/>
      <c r="CU642" s="30"/>
      <c r="CV642" s="30"/>
      <c r="CW642" s="30"/>
      <c r="CX642" s="30"/>
      <c r="CY642" s="30"/>
      <c r="CZ642" s="30"/>
      <c r="DA642" s="30"/>
      <c r="DB642" s="30"/>
      <c r="DC642" s="30"/>
      <c r="DD642" s="30"/>
    </row>
    <row r="643" spans="2:108" s="94" customFormat="1" x14ac:dyDescent="0.25">
      <c r="B643" s="100"/>
      <c r="C643" s="90"/>
      <c r="I643" s="101"/>
      <c r="J643" s="101"/>
      <c r="BT643" s="30"/>
      <c r="BU643" s="30"/>
      <c r="BV643" s="30"/>
      <c r="BW643" s="30"/>
      <c r="BX643" s="30"/>
      <c r="BY643" s="30"/>
      <c r="BZ643" s="30"/>
      <c r="CA643" s="30"/>
      <c r="CB643" s="30"/>
      <c r="CC643" s="30"/>
      <c r="CD643" s="30"/>
      <c r="CE643" s="30"/>
      <c r="CF643" s="30"/>
      <c r="CG643" s="30"/>
      <c r="CH643" s="30"/>
      <c r="CI643" s="30"/>
      <c r="CJ643" s="30"/>
      <c r="CK643" s="30"/>
      <c r="CL643" s="30"/>
      <c r="CM643" s="30"/>
      <c r="CN643" s="30"/>
      <c r="CO643" s="30"/>
      <c r="CP643" s="30"/>
      <c r="CQ643" s="30"/>
      <c r="CR643" s="30"/>
      <c r="CS643" s="30"/>
      <c r="CT643" s="30"/>
      <c r="CU643" s="30"/>
      <c r="CV643" s="30"/>
      <c r="CW643" s="30"/>
      <c r="CX643" s="30"/>
      <c r="CY643" s="30"/>
      <c r="CZ643" s="30"/>
      <c r="DA643" s="30"/>
      <c r="DB643" s="30"/>
      <c r="DC643" s="30"/>
      <c r="DD643" s="30"/>
    </row>
    <row r="644" spans="2:108" s="94" customFormat="1" x14ac:dyDescent="0.25">
      <c r="B644" s="100"/>
      <c r="C644" s="90"/>
      <c r="I644" s="101"/>
      <c r="J644" s="101"/>
      <c r="BT644" s="30"/>
      <c r="BU644" s="30"/>
      <c r="BV644" s="30"/>
      <c r="BW644" s="30"/>
      <c r="BX644" s="30"/>
      <c r="BY644" s="30"/>
      <c r="BZ644" s="30"/>
      <c r="CA644" s="30"/>
      <c r="CB644" s="30"/>
      <c r="CC644" s="30"/>
      <c r="CD644" s="30"/>
      <c r="CE644" s="30"/>
      <c r="CF644" s="30"/>
      <c r="CG644" s="30"/>
      <c r="CH644" s="30"/>
      <c r="CI644" s="30"/>
      <c r="CJ644" s="30"/>
      <c r="CK644" s="30"/>
      <c r="CL644" s="30"/>
      <c r="CM644" s="30"/>
      <c r="CN644" s="30"/>
      <c r="CO644" s="30"/>
      <c r="CP644" s="30"/>
      <c r="CQ644" s="30"/>
      <c r="CR644" s="30"/>
      <c r="CS644" s="30"/>
      <c r="CT644" s="30"/>
      <c r="CU644" s="30"/>
      <c r="CV644" s="30"/>
      <c r="CW644" s="30"/>
      <c r="CX644" s="30"/>
      <c r="CY644" s="30"/>
      <c r="CZ644" s="30"/>
      <c r="DA644" s="30"/>
      <c r="DB644" s="30"/>
      <c r="DC644" s="30"/>
      <c r="DD644" s="30"/>
    </row>
    <row r="645" spans="2:108" s="94" customFormat="1" x14ac:dyDescent="0.25">
      <c r="B645" s="100"/>
      <c r="C645" s="90"/>
      <c r="I645" s="101"/>
      <c r="J645" s="101"/>
      <c r="BT645" s="30"/>
      <c r="BU645" s="30"/>
      <c r="BV645" s="30"/>
      <c r="BW645" s="30"/>
      <c r="BX645" s="30"/>
      <c r="BY645" s="30"/>
      <c r="BZ645" s="30"/>
      <c r="CA645" s="30"/>
      <c r="CB645" s="30"/>
      <c r="CC645" s="30"/>
      <c r="CD645" s="30"/>
      <c r="CE645" s="30"/>
      <c r="CF645" s="30"/>
      <c r="CG645" s="30"/>
      <c r="CH645" s="30"/>
      <c r="CI645" s="30"/>
      <c r="CJ645" s="30"/>
      <c r="CK645" s="30"/>
      <c r="CL645" s="30"/>
      <c r="CM645" s="30"/>
      <c r="CN645" s="30"/>
      <c r="CO645" s="30"/>
      <c r="CP645" s="30"/>
      <c r="CQ645" s="30"/>
      <c r="CR645" s="30"/>
      <c r="CS645" s="30"/>
      <c r="CT645" s="30"/>
      <c r="CU645" s="30"/>
      <c r="CV645" s="30"/>
      <c r="CW645" s="30"/>
      <c r="CX645" s="30"/>
      <c r="CY645" s="30"/>
      <c r="CZ645" s="30"/>
      <c r="DA645" s="30"/>
      <c r="DB645" s="30"/>
      <c r="DC645" s="30"/>
      <c r="DD645" s="30"/>
    </row>
    <row r="646" spans="2:108" s="94" customFormat="1" x14ac:dyDescent="0.25">
      <c r="B646" s="100"/>
      <c r="C646" s="90"/>
      <c r="I646" s="101"/>
      <c r="J646" s="101"/>
      <c r="BT646" s="30"/>
      <c r="BU646" s="30"/>
      <c r="BV646" s="30"/>
      <c r="BW646" s="30"/>
      <c r="BX646" s="30"/>
      <c r="BY646" s="30"/>
      <c r="BZ646" s="30"/>
      <c r="CA646" s="30"/>
      <c r="CB646" s="30"/>
      <c r="CC646" s="30"/>
      <c r="CD646" s="30"/>
      <c r="CE646" s="30"/>
      <c r="CF646" s="30"/>
      <c r="CG646" s="30"/>
      <c r="CH646" s="30"/>
      <c r="CI646" s="30"/>
      <c r="CJ646" s="30"/>
      <c r="CK646" s="30"/>
      <c r="CL646" s="30"/>
      <c r="CM646" s="30"/>
      <c r="CN646" s="30"/>
      <c r="CO646" s="30"/>
      <c r="CP646" s="30"/>
      <c r="CQ646" s="30"/>
      <c r="CR646" s="30"/>
      <c r="CS646" s="30"/>
      <c r="CT646" s="30"/>
      <c r="CU646" s="30"/>
      <c r="CV646" s="30"/>
      <c r="CW646" s="30"/>
      <c r="CX646" s="30"/>
      <c r="CY646" s="30"/>
      <c r="CZ646" s="30"/>
      <c r="DA646" s="30"/>
      <c r="DB646" s="30"/>
      <c r="DC646" s="30"/>
      <c r="DD646" s="30"/>
    </row>
    <row r="647" spans="2:108" s="94" customFormat="1" x14ac:dyDescent="0.25">
      <c r="B647" s="100"/>
      <c r="C647" s="90"/>
      <c r="I647" s="101"/>
      <c r="J647" s="101"/>
      <c r="BT647" s="30"/>
      <c r="BU647" s="30"/>
      <c r="BV647" s="30"/>
      <c r="BW647" s="30"/>
      <c r="BX647" s="30"/>
      <c r="BY647" s="30"/>
      <c r="BZ647" s="30"/>
      <c r="CA647" s="30"/>
      <c r="CB647" s="30"/>
      <c r="CC647" s="30"/>
      <c r="CD647" s="30"/>
      <c r="CE647" s="30"/>
      <c r="CF647" s="30"/>
      <c r="CG647" s="30"/>
      <c r="CH647" s="30"/>
      <c r="CI647" s="30"/>
      <c r="CJ647" s="30"/>
      <c r="CK647" s="30"/>
      <c r="CL647" s="30"/>
      <c r="CM647" s="30"/>
      <c r="CN647" s="30"/>
      <c r="CO647" s="30"/>
      <c r="CP647" s="30"/>
      <c r="CQ647" s="30"/>
      <c r="CR647" s="30"/>
      <c r="CS647" s="30"/>
      <c r="CT647" s="30"/>
      <c r="CU647" s="30"/>
      <c r="CV647" s="30"/>
      <c r="CW647" s="30"/>
      <c r="CX647" s="30"/>
      <c r="CY647" s="30"/>
      <c r="CZ647" s="30"/>
      <c r="DA647" s="30"/>
      <c r="DB647" s="30"/>
      <c r="DC647" s="30"/>
      <c r="DD647" s="30"/>
    </row>
    <row r="648" spans="2:108" s="94" customFormat="1" x14ac:dyDescent="0.25">
      <c r="B648" s="100"/>
      <c r="C648" s="90"/>
      <c r="I648" s="101"/>
      <c r="J648" s="101"/>
      <c r="BT648" s="30"/>
      <c r="BU648" s="30"/>
      <c r="BV648" s="30"/>
      <c r="BW648" s="30"/>
      <c r="BX648" s="30"/>
      <c r="BY648" s="30"/>
      <c r="BZ648" s="30"/>
      <c r="CA648" s="30"/>
      <c r="CB648" s="30"/>
      <c r="CC648" s="30"/>
      <c r="CD648" s="30"/>
      <c r="CE648" s="30"/>
      <c r="CF648" s="30"/>
      <c r="CG648" s="30"/>
      <c r="CH648" s="30"/>
      <c r="CI648" s="30"/>
      <c r="CJ648" s="30"/>
      <c r="CK648" s="30"/>
      <c r="CL648" s="30"/>
      <c r="CM648" s="30"/>
      <c r="CN648" s="30"/>
      <c r="CO648" s="30"/>
      <c r="CP648" s="30"/>
      <c r="CQ648" s="30"/>
      <c r="CR648" s="30"/>
      <c r="CS648" s="30"/>
      <c r="CT648" s="30"/>
      <c r="CU648" s="30"/>
      <c r="CV648" s="30"/>
      <c r="CW648" s="30"/>
      <c r="CX648" s="30"/>
      <c r="CY648" s="30"/>
      <c r="CZ648" s="30"/>
      <c r="DA648" s="30"/>
      <c r="DB648" s="30"/>
      <c r="DC648" s="30"/>
      <c r="DD648" s="30"/>
    </row>
    <row r="649" spans="2:108" s="94" customFormat="1" x14ac:dyDescent="0.25">
      <c r="B649" s="100"/>
      <c r="C649" s="90"/>
      <c r="I649" s="101"/>
      <c r="J649" s="101"/>
      <c r="BT649" s="30"/>
      <c r="BU649" s="30"/>
      <c r="BV649" s="30"/>
      <c r="BW649" s="30"/>
      <c r="BX649" s="30"/>
      <c r="BY649" s="30"/>
      <c r="BZ649" s="30"/>
      <c r="CA649" s="30"/>
      <c r="CB649" s="30"/>
      <c r="CC649" s="30"/>
      <c r="CD649" s="30"/>
      <c r="CE649" s="30"/>
      <c r="CF649" s="30"/>
      <c r="CG649" s="30"/>
      <c r="CH649" s="30"/>
      <c r="CI649" s="30"/>
      <c r="CJ649" s="30"/>
      <c r="CK649" s="30"/>
      <c r="CL649" s="30"/>
      <c r="CM649" s="30"/>
      <c r="CN649" s="30"/>
      <c r="CO649" s="30"/>
      <c r="CP649" s="30"/>
      <c r="CQ649" s="30"/>
      <c r="CR649" s="30"/>
      <c r="CS649" s="30"/>
      <c r="CT649" s="30"/>
      <c r="CU649" s="30"/>
      <c r="CV649" s="30"/>
      <c r="CW649" s="30"/>
      <c r="CX649" s="30"/>
      <c r="CY649" s="30"/>
      <c r="CZ649" s="30"/>
      <c r="DA649" s="30"/>
      <c r="DB649" s="30"/>
      <c r="DC649" s="30"/>
      <c r="DD649" s="30"/>
    </row>
    <row r="650" spans="2:108" s="94" customFormat="1" x14ac:dyDescent="0.25">
      <c r="B650" s="100"/>
      <c r="C650" s="90"/>
      <c r="I650" s="101"/>
      <c r="J650" s="101"/>
      <c r="BT650" s="30"/>
      <c r="BU650" s="30"/>
      <c r="BV650" s="30"/>
      <c r="BW650" s="30"/>
      <c r="BX650" s="30"/>
      <c r="BY650" s="30"/>
      <c r="BZ650" s="30"/>
      <c r="CA650" s="30"/>
      <c r="CB650" s="30"/>
      <c r="CC650" s="30"/>
      <c r="CD650" s="30"/>
      <c r="CE650" s="30"/>
      <c r="CF650" s="30"/>
      <c r="CG650" s="30"/>
      <c r="CH650" s="30"/>
      <c r="CI650" s="30"/>
      <c r="CJ650" s="30"/>
      <c r="CK650" s="30"/>
      <c r="CL650" s="30"/>
      <c r="CM650" s="30"/>
      <c r="CN650" s="30"/>
      <c r="CO650" s="30"/>
      <c r="CP650" s="30"/>
      <c r="CQ650" s="30"/>
      <c r="CR650" s="30"/>
      <c r="CS650" s="30"/>
      <c r="CT650" s="30"/>
      <c r="CU650" s="30"/>
      <c r="CV650" s="30"/>
      <c r="CW650" s="30"/>
      <c r="CX650" s="30"/>
      <c r="CY650" s="30"/>
      <c r="CZ650" s="30"/>
      <c r="DA650" s="30"/>
      <c r="DB650" s="30"/>
      <c r="DC650" s="30"/>
      <c r="DD650" s="30"/>
    </row>
    <row r="651" spans="2:108" s="94" customFormat="1" x14ac:dyDescent="0.25">
      <c r="B651" s="100"/>
      <c r="C651" s="90"/>
      <c r="I651" s="101"/>
      <c r="J651" s="101"/>
      <c r="BT651" s="30"/>
      <c r="BU651" s="30"/>
      <c r="BV651" s="30"/>
      <c r="BW651" s="30"/>
      <c r="BX651" s="30"/>
      <c r="BY651" s="30"/>
      <c r="BZ651" s="30"/>
      <c r="CA651" s="30"/>
      <c r="CB651" s="30"/>
      <c r="CC651" s="30"/>
      <c r="CD651" s="30"/>
      <c r="CE651" s="30"/>
      <c r="CF651" s="30"/>
      <c r="CG651" s="30"/>
      <c r="CH651" s="30"/>
      <c r="CI651" s="30"/>
      <c r="CJ651" s="30"/>
      <c r="CK651" s="30"/>
      <c r="CL651" s="30"/>
      <c r="CM651" s="30"/>
      <c r="CN651" s="30"/>
      <c r="CO651" s="30"/>
      <c r="CP651" s="30"/>
      <c r="CQ651" s="30"/>
      <c r="CR651" s="30"/>
      <c r="CS651" s="30"/>
      <c r="CT651" s="30"/>
      <c r="CU651" s="30"/>
      <c r="CV651" s="30"/>
      <c r="CW651" s="30"/>
      <c r="CX651" s="30"/>
      <c r="CY651" s="30"/>
      <c r="CZ651" s="30"/>
      <c r="DA651" s="30"/>
      <c r="DB651" s="30"/>
      <c r="DC651" s="30"/>
      <c r="DD651" s="30"/>
    </row>
    <row r="652" spans="2:108" s="94" customFormat="1" x14ac:dyDescent="0.25">
      <c r="B652" s="100"/>
      <c r="C652" s="90"/>
      <c r="I652" s="101"/>
      <c r="J652" s="101"/>
      <c r="BT652" s="30"/>
      <c r="BU652" s="30"/>
      <c r="BV652" s="30"/>
      <c r="BW652" s="30"/>
      <c r="BX652" s="30"/>
      <c r="BY652" s="30"/>
      <c r="BZ652" s="30"/>
      <c r="CA652" s="30"/>
      <c r="CB652" s="30"/>
      <c r="CC652" s="30"/>
      <c r="CD652" s="30"/>
      <c r="CE652" s="30"/>
      <c r="CF652" s="30"/>
      <c r="CG652" s="30"/>
      <c r="CH652" s="30"/>
      <c r="CI652" s="30"/>
      <c r="CJ652" s="30"/>
      <c r="CK652" s="30"/>
      <c r="CL652" s="30"/>
      <c r="CM652" s="30"/>
      <c r="CN652" s="30"/>
      <c r="CO652" s="30"/>
      <c r="CP652" s="30"/>
      <c r="CQ652" s="30"/>
      <c r="CR652" s="30"/>
      <c r="CS652" s="30"/>
      <c r="CT652" s="30"/>
      <c r="CU652" s="30"/>
      <c r="CV652" s="30"/>
      <c r="CW652" s="30"/>
      <c r="CX652" s="30"/>
      <c r="CY652" s="30"/>
      <c r="CZ652" s="30"/>
      <c r="DA652" s="30"/>
      <c r="DB652" s="30"/>
      <c r="DC652" s="30"/>
      <c r="DD652" s="30"/>
    </row>
    <row r="653" spans="2:108" s="94" customFormat="1" x14ac:dyDescent="0.25">
      <c r="B653" s="100"/>
      <c r="C653" s="90"/>
      <c r="I653" s="101"/>
      <c r="J653" s="101"/>
      <c r="BT653" s="30"/>
      <c r="BU653" s="30"/>
      <c r="BV653" s="30"/>
      <c r="BW653" s="30"/>
      <c r="BX653" s="30"/>
      <c r="BY653" s="30"/>
      <c r="BZ653" s="30"/>
      <c r="CA653" s="30"/>
      <c r="CB653" s="30"/>
      <c r="CC653" s="30"/>
      <c r="CD653" s="30"/>
      <c r="CE653" s="30"/>
      <c r="CF653" s="30"/>
      <c r="CG653" s="30"/>
      <c r="CH653" s="30"/>
      <c r="CI653" s="30"/>
      <c r="CJ653" s="30"/>
      <c r="CK653" s="30"/>
      <c r="CL653" s="30"/>
      <c r="CM653" s="30"/>
      <c r="CN653" s="30"/>
      <c r="CO653" s="30"/>
      <c r="CP653" s="30"/>
      <c r="CQ653" s="30"/>
      <c r="CR653" s="30"/>
      <c r="CS653" s="30"/>
      <c r="CT653" s="30"/>
      <c r="CU653" s="30"/>
      <c r="CV653" s="30"/>
      <c r="CW653" s="30"/>
      <c r="CX653" s="30"/>
      <c r="CY653" s="30"/>
      <c r="CZ653" s="30"/>
      <c r="DA653" s="30"/>
      <c r="DB653" s="30"/>
      <c r="DC653" s="30"/>
      <c r="DD653" s="30"/>
    </row>
    <row r="654" spans="2:108" s="94" customFormat="1" x14ac:dyDescent="0.25">
      <c r="B654" s="100"/>
      <c r="C654" s="90"/>
      <c r="I654" s="101"/>
      <c r="J654" s="101"/>
      <c r="BT654" s="30"/>
      <c r="BU654" s="30"/>
      <c r="BV654" s="30"/>
      <c r="BW654" s="30"/>
      <c r="BX654" s="30"/>
      <c r="BY654" s="30"/>
      <c r="BZ654" s="30"/>
      <c r="CA654" s="30"/>
      <c r="CB654" s="30"/>
      <c r="CC654" s="30"/>
      <c r="CD654" s="30"/>
      <c r="CE654" s="30"/>
      <c r="CF654" s="30"/>
      <c r="CG654" s="30"/>
      <c r="CH654" s="30"/>
      <c r="CI654" s="30"/>
      <c r="CJ654" s="30"/>
      <c r="CK654" s="30"/>
      <c r="CL654" s="30"/>
      <c r="CM654" s="30"/>
      <c r="CN654" s="30"/>
      <c r="CO654" s="30"/>
      <c r="CP654" s="30"/>
      <c r="CQ654" s="30"/>
      <c r="CR654" s="30"/>
      <c r="CS654" s="30"/>
      <c r="CT654" s="30"/>
      <c r="CU654" s="30"/>
      <c r="CV654" s="30"/>
      <c r="CW654" s="30"/>
      <c r="CX654" s="30"/>
      <c r="CY654" s="30"/>
      <c r="CZ654" s="30"/>
      <c r="DA654" s="30"/>
      <c r="DB654" s="30"/>
      <c r="DC654" s="30"/>
      <c r="DD654" s="30"/>
    </row>
    <row r="655" spans="2:108" s="94" customFormat="1" x14ac:dyDescent="0.25">
      <c r="B655" s="100"/>
      <c r="C655" s="90"/>
      <c r="I655" s="101"/>
      <c r="J655" s="101"/>
      <c r="BT655" s="30"/>
      <c r="BU655" s="30"/>
      <c r="BV655" s="30"/>
      <c r="BW655" s="30"/>
      <c r="BX655" s="30"/>
      <c r="BY655" s="30"/>
      <c r="BZ655" s="30"/>
      <c r="CA655" s="30"/>
      <c r="CB655" s="30"/>
      <c r="CC655" s="30"/>
      <c r="CD655" s="30"/>
      <c r="CE655" s="30"/>
      <c r="CF655" s="30"/>
      <c r="CG655" s="30"/>
      <c r="CH655" s="30"/>
      <c r="CI655" s="30"/>
      <c r="CJ655" s="30"/>
      <c r="CK655" s="30"/>
      <c r="CL655" s="30"/>
      <c r="CM655" s="30"/>
      <c r="CN655" s="30"/>
      <c r="CO655" s="30"/>
      <c r="CP655" s="30"/>
      <c r="CQ655" s="30"/>
      <c r="CR655" s="30"/>
      <c r="CS655" s="30"/>
      <c r="CT655" s="30"/>
      <c r="CU655" s="30"/>
      <c r="CV655" s="30"/>
      <c r="CW655" s="30"/>
      <c r="CX655" s="30"/>
      <c r="CY655" s="30"/>
      <c r="CZ655" s="30"/>
      <c r="DA655" s="30"/>
      <c r="DB655" s="30"/>
      <c r="DC655" s="30"/>
      <c r="DD655" s="30"/>
    </row>
    <row r="656" spans="2:108" s="94" customFormat="1" x14ac:dyDescent="0.25">
      <c r="B656" s="100"/>
      <c r="C656" s="90"/>
      <c r="I656" s="101"/>
      <c r="J656" s="101"/>
      <c r="BT656" s="30"/>
      <c r="BU656" s="30"/>
      <c r="BV656" s="30"/>
      <c r="BW656" s="30"/>
      <c r="BX656" s="30"/>
      <c r="BY656" s="30"/>
      <c r="BZ656" s="30"/>
      <c r="CA656" s="30"/>
      <c r="CB656" s="30"/>
      <c r="CC656" s="30"/>
      <c r="CD656" s="30"/>
      <c r="CE656" s="30"/>
      <c r="CF656" s="30"/>
      <c r="CG656" s="30"/>
      <c r="CH656" s="30"/>
      <c r="CI656" s="30"/>
      <c r="CJ656" s="30"/>
      <c r="CK656" s="30"/>
      <c r="CL656" s="30"/>
      <c r="CM656" s="30"/>
      <c r="CN656" s="30"/>
      <c r="CO656" s="30"/>
      <c r="CP656" s="30"/>
      <c r="CQ656" s="30"/>
      <c r="CR656" s="30"/>
      <c r="CS656" s="30"/>
      <c r="CT656" s="30"/>
      <c r="CU656" s="30"/>
      <c r="CV656" s="30"/>
      <c r="CW656" s="30"/>
      <c r="CX656" s="30"/>
      <c r="CY656" s="30"/>
      <c r="CZ656" s="30"/>
      <c r="DA656" s="30"/>
      <c r="DB656" s="30"/>
      <c r="DC656" s="30"/>
      <c r="DD656" s="30"/>
    </row>
    <row r="657" spans="2:108" s="94" customFormat="1" x14ac:dyDescent="0.25">
      <c r="B657" s="100"/>
      <c r="C657" s="90"/>
      <c r="I657" s="101"/>
      <c r="J657" s="101"/>
      <c r="BT657" s="30"/>
      <c r="BU657" s="30"/>
      <c r="BV657" s="30"/>
      <c r="BW657" s="30"/>
      <c r="BX657" s="30"/>
      <c r="BY657" s="30"/>
      <c r="BZ657" s="30"/>
      <c r="CA657" s="30"/>
      <c r="CB657" s="30"/>
      <c r="CC657" s="30"/>
      <c r="CD657" s="30"/>
      <c r="CE657" s="30"/>
      <c r="CF657" s="30"/>
      <c r="CG657" s="30"/>
      <c r="CH657" s="30"/>
      <c r="CI657" s="30"/>
      <c r="CJ657" s="30"/>
      <c r="CK657" s="30"/>
      <c r="CL657" s="30"/>
      <c r="CM657" s="30"/>
      <c r="CN657" s="30"/>
      <c r="CO657" s="30"/>
      <c r="CP657" s="30"/>
      <c r="CQ657" s="30"/>
      <c r="CR657" s="30"/>
      <c r="CS657" s="30"/>
      <c r="CT657" s="30"/>
      <c r="CU657" s="30"/>
      <c r="CV657" s="30"/>
      <c r="CW657" s="30"/>
      <c r="CX657" s="30"/>
      <c r="CY657" s="30"/>
      <c r="CZ657" s="30"/>
      <c r="DA657" s="30"/>
      <c r="DB657" s="30"/>
      <c r="DC657" s="30"/>
      <c r="DD657" s="30"/>
    </row>
    <row r="658" spans="2:108" s="94" customFormat="1" x14ac:dyDescent="0.25">
      <c r="B658" s="100"/>
      <c r="C658" s="90"/>
      <c r="I658" s="101"/>
      <c r="J658" s="101"/>
      <c r="BT658" s="30"/>
      <c r="BU658" s="30"/>
      <c r="BV658" s="30"/>
      <c r="BW658" s="30"/>
      <c r="BX658" s="30"/>
      <c r="BY658" s="30"/>
      <c r="BZ658" s="30"/>
      <c r="CA658" s="30"/>
      <c r="CB658" s="30"/>
      <c r="CC658" s="30"/>
      <c r="CD658" s="30"/>
      <c r="CE658" s="30"/>
      <c r="CF658" s="30"/>
      <c r="CG658" s="30"/>
      <c r="CH658" s="30"/>
      <c r="CI658" s="30"/>
      <c r="CJ658" s="30"/>
      <c r="CK658" s="30"/>
      <c r="CL658" s="30"/>
      <c r="CM658" s="30"/>
      <c r="CN658" s="30"/>
      <c r="CO658" s="30"/>
      <c r="CP658" s="30"/>
      <c r="CQ658" s="30"/>
      <c r="CR658" s="30"/>
      <c r="CS658" s="30"/>
      <c r="CT658" s="30"/>
      <c r="CU658" s="30"/>
      <c r="CV658" s="30"/>
      <c r="CW658" s="30"/>
      <c r="CX658" s="30"/>
      <c r="CY658" s="30"/>
      <c r="CZ658" s="30"/>
      <c r="DA658" s="30"/>
      <c r="DB658" s="30"/>
      <c r="DC658" s="30"/>
      <c r="DD658" s="30"/>
    </row>
    <row r="659" spans="2:108" s="94" customFormat="1" x14ac:dyDescent="0.25">
      <c r="B659" s="100"/>
      <c r="C659" s="90"/>
      <c r="I659" s="101"/>
      <c r="J659" s="101"/>
      <c r="BT659" s="30"/>
      <c r="BU659" s="30"/>
      <c r="BV659" s="30"/>
      <c r="BW659" s="30"/>
      <c r="BX659" s="30"/>
      <c r="BY659" s="30"/>
      <c r="BZ659" s="30"/>
      <c r="CA659" s="30"/>
      <c r="CB659" s="30"/>
      <c r="CC659" s="30"/>
      <c r="CD659" s="30"/>
      <c r="CE659" s="30"/>
      <c r="CF659" s="30"/>
      <c r="CG659" s="30"/>
      <c r="CH659" s="30"/>
      <c r="CI659" s="30"/>
      <c r="CJ659" s="30"/>
      <c r="CK659" s="30"/>
      <c r="CL659" s="30"/>
      <c r="CM659" s="30"/>
      <c r="CN659" s="30"/>
      <c r="CO659" s="30"/>
      <c r="CP659" s="30"/>
      <c r="CQ659" s="30"/>
      <c r="CR659" s="30"/>
      <c r="CS659" s="30"/>
      <c r="CT659" s="30"/>
      <c r="CU659" s="30"/>
      <c r="CV659" s="30"/>
      <c r="CW659" s="30"/>
      <c r="CX659" s="30"/>
      <c r="CY659" s="30"/>
      <c r="CZ659" s="30"/>
      <c r="DA659" s="30"/>
      <c r="DB659" s="30"/>
      <c r="DC659" s="30"/>
      <c r="DD659" s="30"/>
    </row>
    <row r="660" spans="2:108" s="94" customFormat="1" x14ac:dyDescent="0.25">
      <c r="B660" s="100"/>
      <c r="C660" s="90"/>
      <c r="I660" s="101"/>
      <c r="J660" s="101"/>
      <c r="BT660" s="30"/>
      <c r="BU660" s="30"/>
      <c r="BV660" s="30"/>
      <c r="BW660" s="30"/>
      <c r="BX660" s="30"/>
      <c r="BY660" s="30"/>
      <c r="BZ660" s="30"/>
      <c r="CA660" s="30"/>
      <c r="CB660" s="30"/>
      <c r="CC660" s="30"/>
      <c r="CD660" s="30"/>
      <c r="CE660" s="30"/>
      <c r="CF660" s="30"/>
      <c r="CG660" s="30"/>
      <c r="CH660" s="30"/>
      <c r="CI660" s="30"/>
      <c r="CJ660" s="30"/>
      <c r="CK660" s="30"/>
      <c r="CL660" s="30"/>
      <c r="CM660" s="30"/>
      <c r="CN660" s="30"/>
      <c r="CO660" s="30"/>
      <c r="CP660" s="30"/>
      <c r="CQ660" s="30"/>
      <c r="CR660" s="30"/>
      <c r="CS660" s="30"/>
      <c r="CT660" s="30"/>
      <c r="CU660" s="30"/>
      <c r="CV660" s="30"/>
      <c r="CW660" s="30"/>
      <c r="CX660" s="30"/>
      <c r="CY660" s="30"/>
      <c r="CZ660" s="30"/>
      <c r="DA660" s="30"/>
      <c r="DB660" s="30"/>
      <c r="DC660" s="30"/>
      <c r="DD660" s="30"/>
    </row>
    <row r="661" spans="2:108" s="94" customFormat="1" x14ac:dyDescent="0.25">
      <c r="B661" s="100"/>
      <c r="C661" s="90"/>
      <c r="I661" s="101"/>
      <c r="J661" s="101"/>
      <c r="BT661" s="30"/>
      <c r="BU661" s="30"/>
      <c r="BV661" s="30"/>
      <c r="BW661" s="30"/>
      <c r="BX661" s="30"/>
      <c r="BY661" s="30"/>
      <c r="BZ661" s="30"/>
      <c r="CA661" s="30"/>
      <c r="CB661" s="30"/>
      <c r="CC661" s="30"/>
      <c r="CD661" s="30"/>
      <c r="CE661" s="30"/>
      <c r="CF661" s="30"/>
      <c r="CG661" s="30"/>
      <c r="CH661" s="30"/>
      <c r="CI661" s="30"/>
      <c r="CJ661" s="30"/>
      <c r="CK661" s="30"/>
      <c r="CL661" s="30"/>
      <c r="CM661" s="30"/>
      <c r="CN661" s="30"/>
      <c r="CO661" s="30"/>
      <c r="CP661" s="30"/>
      <c r="CQ661" s="30"/>
      <c r="CR661" s="30"/>
      <c r="CS661" s="30"/>
      <c r="CT661" s="30"/>
      <c r="CU661" s="30"/>
      <c r="CV661" s="30"/>
      <c r="CW661" s="30"/>
      <c r="CX661" s="30"/>
      <c r="CY661" s="30"/>
      <c r="CZ661" s="30"/>
      <c r="DA661" s="30"/>
      <c r="DB661" s="30"/>
      <c r="DC661" s="30"/>
      <c r="DD661" s="30"/>
    </row>
    <row r="662" spans="2:108" s="94" customFormat="1" x14ac:dyDescent="0.25">
      <c r="B662" s="100"/>
      <c r="C662" s="90"/>
      <c r="I662" s="101"/>
      <c r="J662" s="101"/>
      <c r="BT662" s="30"/>
      <c r="BU662" s="30"/>
      <c r="BV662" s="30"/>
      <c r="BW662" s="30"/>
      <c r="BX662" s="30"/>
      <c r="BY662" s="30"/>
      <c r="BZ662" s="30"/>
      <c r="CA662" s="30"/>
      <c r="CB662" s="30"/>
      <c r="CC662" s="30"/>
      <c r="CD662" s="30"/>
      <c r="CE662" s="30"/>
      <c r="CF662" s="30"/>
      <c r="CG662" s="30"/>
      <c r="CH662" s="30"/>
      <c r="CI662" s="30"/>
      <c r="CJ662" s="30"/>
      <c r="CK662" s="30"/>
      <c r="CL662" s="30"/>
      <c r="CM662" s="30"/>
      <c r="CN662" s="30"/>
      <c r="CO662" s="30"/>
      <c r="CP662" s="30"/>
      <c r="CQ662" s="30"/>
      <c r="CR662" s="30"/>
      <c r="CS662" s="30"/>
      <c r="CT662" s="30"/>
      <c r="CU662" s="30"/>
      <c r="CV662" s="30"/>
      <c r="CW662" s="30"/>
      <c r="CX662" s="30"/>
      <c r="CY662" s="30"/>
      <c r="CZ662" s="30"/>
      <c r="DA662" s="30"/>
      <c r="DB662" s="30"/>
      <c r="DC662" s="30"/>
      <c r="DD662" s="30"/>
    </row>
    <row r="663" spans="2:108" s="94" customFormat="1" x14ac:dyDescent="0.25">
      <c r="B663" s="100"/>
      <c r="C663" s="90"/>
      <c r="I663" s="101"/>
      <c r="J663" s="101"/>
      <c r="BT663" s="30"/>
      <c r="BU663" s="30"/>
      <c r="BV663" s="30"/>
      <c r="BW663" s="30"/>
      <c r="BX663" s="30"/>
      <c r="BY663" s="30"/>
      <c r="BZ663" s="30"/>
      <c r="CA663" s="30"/>
      <c r="CB663" s="30"/>
      <c r="CC663" s="30"/>
      <c r="CD663" s="30"/>
      <c r="CE663" s="30"/>
      <c r="CF663" s="30"/>
      <c r="CG663" s="30"/>
      <c r="CH663" s="30"/>
      <c r="CI663" s="30"/>
      <c r="CJ663" s="30"/>
      <c r="CK663" s="30"/>
      <c r="CL663" s="30"/>
      <c r="CM663" s="30"/>
      <c r="CN663" s="30"/>
      <c r="CO663" s="30"/>
      <c r="CP663" s="30"/>
      <c r="CQ663" s="30"/>
      <c r="CR663" s="30"/>
      <c r="CS663" s="30"/>
      <c r="CT663" s="30"/>
      <c r="CU663" s="30"/>
      <c r="CV663" s="30"/>
      <c r="CW663" s="30"/>
      <c r="CX663" s="30"/>
      <c r="CY663" s="30"/>
      <c r="CZ663" s="30"/>
      <c r="DA663" s="30"/>
      <c r="DB663" s="30"/>
      <c r="DC663" s="30"/>
      <c r="DD663" s="30"/>
    </row>
    <row r="664" spans="2:108" s="94" customFormat="1" x14ac:dyDescent="0.25">
      <c r="B664" s="100"/>
      <c r="C664" s="90"/>
      <c r="I664" s="101"/>
      <c r="J664" s="101"/>
      <c r="BT664" s="30"/>
      <c r="BU664" s="30"/>
      <c r="BV664" s="30"/>
      <c r="BW664" s="30"/>
      <c r="BX664" s="30"/>
      <c r="BY664" s="30"/>
      <c r="BZ664" s="30"/>
      <c r="CA664" s="30"/>
      <c r="CB664" s="30"/>
      <c r="CC664" s="30"/>
      <c r="CD664" s="30"/>
      <c r="CE664" s="30"/>
      <c r="CF664" s="30"/>
      <c r="CG664" s="30"/>
      <c r="CH664" s="30"/>
      <c r="CI664" s="30"/>
      <c r="CJ664" s="30"/>
      <c r="CK664" s="30"/>
      <c r="CL664" s="30"/>
      <c r="CM664" s="30"/>
      <c r="CN664" s="30"/>
      <c r="CO664" s="30"/>
      <c r="CP664" s="30"/>
      <c r="CQ664" s="30"/>
      <c r="CR664" s="30"/>
      <c r="CS664" s="30"/>
      <c r="CT664" s="30"/>
      <c r="CU664" s="30"/>
      <c r="CV664" s="30"/>
      <c r="CW664" s="30"/>
      <c r="CX664" s="30"/>
      <c r="CY664" s="30"/>
      <c r="CZ664" s="30"/>
      <c r="DA664" s="30"/>
      <c r="DB664" s="30"/>
      <c r="DC664" s="30"/>
      <c r="DD664" s="30"/>
    </row>
    <row r="665" spans="2:108" s="94" customFormat="1" x14ac:dyDescent="0.25">
      <c r="B665" s="100"/>
      <c r="C665" s="90"/>
      <c r="I665" s="101"/>
      <c r="J665" s="101"/>
      <c r="BT665" s="30"/>
      <c r="BU665" s="30"/>
      <c r="BV665" s="30"/>
      <c r="BW665" s="30"/>
      <c r="BX665" s="30"/>
      <c r="BY665" s="30"/>
      <c r="BZ665" s="30"/>
      <c r="CA665" s="30"/>
      <c r="CB665" s="30"/>
      <c r="CC665" s="30"/>
      <c r="CD665" s="30"/>
      <c r="CE665" s="30"/>
      <c r="CF665" s="30"/>
      <c r="CG665" s="30"/>
      <c r="CH665" s="30"/>
      <c r="CI665" s="30"/>
      <c r="CJ665" s="30"/>
      <c r="CK665" s="30"/>
      <c r="CL665" s="30"/>
      <c r="CM665" s="30"/>
      <c r="CN665" s="30"/>
      <c r="CO665" s="30"/>
      <c r="CP665" s="30"/>
      <c r="CQ665" s="30"/>
      <c r="CR665" s="30"/>
      <c r="CS665" s="30"/>
      <c r="CT665" s="30"/>
      <c r="CU665" s="30"/>
      <c r="CV665" s="30"/>
      <c r="CW665" s="30"/>
      <c r="CX665" s="30"/>
      <c r="CY665" s="30"/>
      <c r="CZ665" s="30"/>
      <c r="DA665" s="30"/>
      <c r="DB665" s="30"/>
      <c r="DC665" s="30"/>
      <c r="DD665" s="30"/>
    </row>
    <row r="666" spans="2:108" s="94" customFormat="1" x14ac:dyDescent="0.25">
      <c r="B666" s="100"/>
      <c r="C666" s="90"/>
      <c r="I666" s="101"/>
      <c r="J666" s="101"/>
      <c r="BT666" s="30"/>
      <c r="BU666" s="30"/>
      <c r="BV666" s="30"/>
      <c r="BW666" s="30"/>
      <c r="BX666" s="30"/>
      <c r="BY666" s="30"/>
      <c r="BZ666" s="30"/>
      <c r="CA666" s="30"/>
      <c r="CB666" s="30"/>
      <c r="CC666" s="30"/>
      <c r="CD666" s="30"/>
      <c r="CE666" s="30"/>
      <c r="CF666" s="30"/>
      <c r="CG666" s="30"/>
      <c r="CH666" s="30"/>
      <c r="CI666" s="30"/>
      <c r="CJ666" s="30"/>
      <c r="CK666" s="30"/>
      <c r="CL666" s="30"/>
      <c r="CM666" s="30"/>
      <c r="CN666" s="30"/>
      <c r="CO666" s="30"/>
      <c r="CP666" s="30"/>
      <c r="CQ666" s="30"/>
      <c r="CR666" s="30"/>
      <c r="CS666" s="30"/>
      <c r="CT666" s="30"/>
      <c r="CU666" s="30"/>
      <c r="CV666" s="30"/>
      <c r="CW666" s="30"/>
      <c r="CX666" s="30"/>
      <c r="CY666" s="30"/>
      <c r="CZ666" s="30"/>
      <c r="DA666" s="30"/>
      <c r="DB666" s="30"/>
      <c r="DC666" s="30"/>
      <c r="DD666" s="30"/>
    </row>
    <row r="667" spans="2:108" s="94" customFormat="1" x14ac:dyDescent="0.25">
      <c r="B667" s="100"/>
      <c r="C667" s="90"/>
      <c r="I667" s="101"/>
      <c r="J667" s="101"/>
      <c r="BT667" s="30"/>
      <c r="BU667" s="30"/>
      <c r="BV667" s="30"/>
      <c r="BW667" s="30"/>
      <c r="BX667" s="30"/>
      <c r="BY667" s="30"/>
      <c r="BZ667" s="30"/>
      <c r="CA667" s="30"/>
      <c r="CB667" s="30"/>
      <c r="CC667" s="30"/>
      <c r="CD667" s="30"/>
      <c r="CE667" s="30"/>
      <c r="CF667" s="30"/>
      <c r="CG667" s="30"/>
      <c r="CH667" s="30"/>
      <c r="CI667" s="30"/>
      <c r="CJ667" s="30"/>
      <c r="CK667" s="30"/>
      <c r="CL667" s="30"/>
      <c r="CM667" s="30"/>
      <c r="CN667" s="30"/>
      <c r="CO667" s="30"/>
      <c r="CP667" s="30"/>
      <c r="CQ667" s="30"/>
      <c r="CR667" s="30"/>
      <c r="CS667" s="30"/>
      <c r="CT667" s="30"/>
      <c r="CU667" s="30"/>
      <c r="CV667" s="30"/>
      <c r="CW667" s="30"/>
      <c r="CX667" s="30"/>
      <c r="CY667" s="30"/>
      <c r="CZ667" s="30"/>
      <c r="DA667" s="30"/>
      <c r="DB667" s="30"/>
      <c r="DC667" s="30"/>
      <c r="DD667" s="30"/>
    </row>
    <row r="668" spans="2:108" s="94" customFormat="1" x14ac:dyDescent="0.25">
      <c r="B668" s="100"/>
      <c r="C668" s="90"/>
      <c r="I668" s="101"/>
      <c r="J668" s="101"/>
      <c r="BT668" s="30"/>
      <c r="BU668" s="30"/>
      <c r="BV668" s="30"/>
      <c r="BW668" s="30"/>
      <c r="BX668" s="30"/>
      <c r="BY668" s="30"/>
      <c r="BZ668" s="30"/>
      <c r="CA668" s="30"/>
      <c r="CB668" s="30"/>
      <c r="CC668" s="30"/>
      <c r="CD668" s="30"/>
      <c r="CE668" s="30"/>
      <c r="CF668" s="30"/>
      <c r="CG668" s="30"/>
      <c r="CH668" s="30"/>
      <c r="CI668" s="30"/>
      <c r="CJ668" s="30"/>
      <c r="CK668" s="30"/>
      <c r="CL668" s="30"/>
      <c r="CM668" s="30"/>
      <c r="CN668" s="30"/>
      <c r="CO668" s="30"/>
      <c r="CP668" s="30"/>
      <c r="CQ668" s="30"/>
      <c r="CR668" s="30"/>
      <c r="CS668" s="30"/>
      <c r="CT668" s="30"/>
      <c r="CU668" s="30"/>
      <c r="CV668" s="30"/>
      <c r="CW668" s="30"/>
      <c r="CX668" s="30"/>
      <c r="CY668" s="30"/>
      <c r="CZ668" s="30"/>
      <c r="DA668" s="30"/>
      <c r="DB668" s="30"/>
      <c r="DC668" s="30"/>
      <c r="DD668" s="30"/>
    </row>
    <row r="669" spans="2:108" s="94" customFormat="1" x14ac:dyDescent="0.25">
      <c r="B669" s="100"/>
      <c r="C669" s="90"/>
      <c r="I669" s="101"/>
      <c r="J669" s="101"/>
      <c r="BT669" s="30"/>
      <c r="BU669" s="30"/>
      <c r="BV669" s="30"/>
      <c r="BW669" s="30"/>
      <c r="BX669" s="30"/>
      <c r="BY669" s="30"/>
      <c r="BZ669" s="30"/>
      <c r="CA669" s="30"/>
      <c r="CB669" s="30"/>
      <c r="CC669" s="30"/>
      <c r="CD669" s="30"/>
      <c r="CE669" s="30"/>
      <c r="CF669" s="30"/>
      <c r="CG669" s="30"/>
      <c r="CH669" s="30"/>
      <c r="CI669" s="30"/>
      <c r="CJ669" s="30"/>
      <c r="CK669" s="30"/>
      <c r="CL669" s="30"/>
      <c r="CM669" s="30"/>
      <c r="CN669" s="30"/>
      <c r="CO669" s="30"/>
      <c r="CP669" s="30"/>
      <c r="CQ669" s="30"/>
      <c r="CR669" s="30"/>
      <c r="CS669" s="30"/>
      <c r="CT669" s="30"/>
      <c r="CU669" s="30"/>
      <c r="CV669" s="30"/>
      <c r="CW669" s="30"/>
      <c r="CX669" s="30"/>
      <c r="CY669" s="30"/>
      <c r="CZ669" s="30"/>
      <c r="DA669" s="30"/>
      <c r="DB669" s="30"/>
      <c r="DC669" s="30"/>
      <c r="DD669" s="30"/>
    </row>
    <row r="670" spans="2:108" s="94" customFormat="1" x14ac:dyDescent="0.25">
      <c r="B670" s="100"/>
      <c r="C670" s="90"/>
      <c r="I670" s="101"/>
      <c r="J670" s="101"/>
      <c r="BT670" s="30"/>
      <c r="BU670" s="30"/>
      <c r="BV670" s="30"/>
      <c r="BW670" s="30"/>
      <c r="BX670" s="30"/>
      <c r="BY670" s="30"/>
      <c r="BZ670" s="30"/>
      <c r="CA670" s="30"/>
      <c r="CB670" s="30"/>
      <c r="CC670" s="30"/>
      <c r="CD670" s="30"/>
      <c r="CE670" s="30"/>
      <c r="CF670" s="30"/>
      <c r="CG670" s="30"/>
      <c r="CH670" s="30"/>
      <c r="CI670" s="30"/>
      <c r="CJ670" s="30"/>
      <c r="CK670" s="30"/>
      <c r="CL670" s="30"/>
      <c r="CM670" s="30"/>
      <c r="CN670" s="30"/>
      <c r="CO670" s="30"/>
      <c r="CP670" s="30"/>
      <c r="CQ670" s="30"/>
      <c r="CR670" s="30"/>
      <c r="CS670" s="30"/>
      <c r="CT670" s="30"/>
      <c r="CU670" s="30"/>
      <c r="CV670" s="30"/>
      <c r="CW670" s="30"/>
      <c r="CX670" s="30"/>
      <c r="CY670" s="30"/>
      <c r="CZ670" s="30"/>
      <c r="DA670" s="30"/>
      <c r="DB670" s="30"/>
      <c r="DC670" s="30"/>
      <c r="DD670" s="30"/>
    </row>
    <row r="671" spans="2:108" s="94" customFormat="1" x14ac:dyDescent="0.25">
      <c r="B671" s="100"/>
      <c r="C671" s="90"/>
      <c r="I671" s="101"/>
      <c r="J671" s="101"/>
      <c r="BT671" s="30"/>
      <c r="BU671" s="30"/>
      <c r="BV671" s="30"/>
      <c r="BW671" s="30"/>
      <c r="BX671" s="30"/>
      <c r="BY671" s="30"/>
      <c r="BZ671" s="30"/>
      <c r="CA671" s="30"/>
      <c r="CB671" s="30"/>
      <c r="CC671" s="30"/>
      <c r="CD671" s="30"/>
      <c r="CE671" s="30"/>
      <c r="CF671" s="30"/>
      <c r="CG671" s="30"/>
      <c r="CH671" s="30"/>
      <c r="CI671" s="30"/>
      <c r="CJ671" s="30"/>
      <c r="CK671" s="30"/>
      <c r="CL671" s="30"/>
      <c r="CM671" s="30"/>
      <c r="CN671" s="30"/>
      <c r="CO671" s="30"/>
      <c r="CP671" s="30"/>
      <c r="CQ671" s="30"/>
      <c r="CR671" s="30"/>
      <c r="CS671" s="30"/>
      <c r="CT671" s="30"/>
      <c r="CU671" s="30"/>
      <c r="CV671" s="30"/>
      <c r="CW671" s="30"/>
      <c r="CX671" s="30"/>
      <c r="CY671" s="30"/>
      <c r="CZ671" s="30"/>
      <c r="DA671" s="30"/>
      <c r="DB671" s="30"/>
      <c r="DC671" s="30"/>
      <c r="DD671" s="30"/>
    </row>
    <row r="672" spans="2:108" s="94" customFormat="1" x14ac:dyDescent="0.25">
      <c r="B672" s="100"/>
      <c r="C672" s="90"/>
      <c r="I672" s="101"/>
      <c r="J672" s="101"/>
      <c r="BT672" s="30"/>
      <c r="BU672" s="30"/>
      <c r="BV672" s="30"/>
      <c r="BW672" s="30"/>
      <c r="BX672" s="30"/>
      <c r="BY672" s="30"/>
      <c r="BZ672" s="30"/>
      <c r="CA672" s="30"/>
      <c r="CB672" s="30"/>
      <c r="CC672" s="30"/>
      <c r="CD672" s="30"/>
      <c r="CE672" s="30"/>
      <c r="CF672" s="30"/>
      <c r="CG672" s="30"/>
      <c r="CH672" s="30"/>
      <c r="CI672" s="30"/>
      <c r="CJ672" s="30"/>
      <c r="CK672" s="30"/>
      <c r="CL672" s="30"/>
      <c r="CM672" s="30"/>
      <c r="CN672" s="30"/>
      <c r="CO672" s="30"/>
      <c r="CP672" s="30"/>
      <c r="CQ672" s="30"/>
      <c r="CR672" s="30"/>
      <c r="CS672" s="30"/>
      <c r="CT672" s="30"/>
      <c r="CU672" s="30"/>
      <c r="CV672" s="30"/>
      <c r="CW672" s="30"/>
      <c r="CX672" s="30"/>
      <c r="CY672" s="30"/>
      <c r="CZ672" s="30"/>
      <c r="DA672" s="30"/>
      <c r="DB672" s="30"/>
      <c r="DC672" s="30"/>
      <c r="DD672" s="30"/>
    </row>
    <row r="673" spans="2:108" s="94" customFormat="1" x14ac:dyDescent="0.25">
      <c r="B673" s="100"/>
      <c r="C673" s="90"/>
      <c r="I673" s="101"/>
      <c r="J673" s="101"/>
      <c r="BT673" s="30"/>
      <c r="BU673" s="30"/>
      <c r="BV673" s="30"/>
      <c r="BW673" s="30"/>
      <c r="BX673" s="30"/>
      <c r="BY673" s="30"/>
      <c r="BZ673" s="30"/>
      <c r="CA673" s="30"/>
      <c r="CB673" s="30"/>
      <c r="CC673" s="30"/>
      <c r="CD673" s="30"/>
      <c r="CE673" s="30"/>
      <c r="CF673" s="30"/>
      <c r="CG673" s="30"/>
      <c r="CH673" s="30"/>
      <c r="CI673" s="30"/>
      <c r="CJ673" s="30"/>
      <c r="CK673" s="30"/>
      <c r="CL673" s="30"/>
      <c r="CM673" s="30"/>
      <c r="CN673" s="30"/>
      <c r="CO673" s="30"/>
      <c r="CP673" s="30"/>
      <c r="CQ673" s="30"/>
      <c r="CR673" s="30"/>
      <c r="CS673" s="30"/>
      <c r="CT673" s="30"/>
      <c r="CU673" s="30"/>
      <c r="CV673" s="30"/>
      <c r="CW673" s="30"/>
      <c r="CX673" s="30"/>
      <c r="CY673" s="30"/>
      <c r="CZ673" s="30"/>
      <c r="DA673" s="30"/>
      <c r="DB673" s="30"/>
      <c r="DC673" s="30"/>
      <c r="DD673" s="30"/>
    </row>
    <row r="674" spans="2:108" s="94" customFormat="1" x14ac:dyDescent="0.25">
      <c r="B674" s="100"/>
      <c r="C674" s="90"/>
      <c r="I674" s="101"/>
      <c r="J674" s="101"/>
      <c r="BT674" s="30"/>
      <c r="BU674" s="30"/>
      <c r="BV674" s="30"/>
      <c r="BW674" s="30"/>
      <c r="BX674" s="30"/>
      <c r="BY674" s="30"/>
      <c r="BZ674" s="30"/>
      <c r="CA674" s="30"/>
      <c r="CB674" s="30"/>
      <c r="CC674" s="30"/>
      <c r="CD674" s="30"/>
      <c r="CE674" s="30"/>
      <c r="CF674" s="30"/>
      <c r="CG674" s="30"/>
      <c r="CH674" s="30"/>
      <c r="CI674" s="30"/>
      <c r="CJ674" s="30"/>
      <c r="CK674" s="30"/>
      <c r="CL674" s="30"/>
      <c r="CM674" s="30"/>
      <c r="CN674" s="30"/>
      <c r="CO674" s="30"/>
      <c r="CP674" s="30"/>
      <c r="CQ674" s="30"/>
      <c r="CR674" s="30"/>
      <c r="CS674" s="30"/>
      <c r="CT674" s="30"/>
      <c r="CU674" s="30"/>
      <c r="CV674" s="30"/>
      <c r="CW674" s="30"/>
      <c r="CX674" s="30"/>
      <c r="CY674" s="30"/>
      <c r="CZ674" s="30"/>
      <c r="DA674" s="30"/>
      <c r="DB674" s="30"/>
      <c r="DC674" s="30"/>
      <c r="DD674" s="30"/>
    </row>
    <row r="675" spans="2:108" s="94" customFormat="1" x14ac:dyDescent="0.25">
      <c r="B675" s="100"/>
      <c r="C675" s="90"/>
      <c r="I675" s="101"/>
      <c r="J675" s="101"/>
      <c r="BT675" s="30"/>
      <c r="BU675" s="30"/>
      <c r="BV675" s="30"/>
      <c r="BW675" s="30"/>
      <c r="BX675" s="30"/>
      <c r="BY675" s="30"/>
      <c r="BZ675" s="30"/>
      <c r="CA675" s="30"/>
      <c r="CB675" s="30"/>
      <c r="CC675" s="30"/>
      <c r="CD675" s="30"/>
      <c r="CE675" s="30"/>
      <c r="CF675" s="30"/>
      <c r="CG675" s="30"/>
      <c r="CH675" s="30"/>
      <c r="CI675" s="30"/>
      <c r="CJ675" s="30"/>
      <c r="CK675" s="30"/>
      <c r="CL675" s="30"/>
      <c r="CM675" s="30"/>
      <c r="CN675" s="30"/>
      <c r="CO675" s="30"/>
      <c r="CP675" s="30"/>
      <c r="CQ675" s="30"/>
      <c r="CR675" s="30"/>
      <c r="CS675" s="30"/>
      <c r="CT675" s="30"/>
      <c r="CU675" s="30"/>
      <c r="CV675" s="30"/>
      <c r="CW675" s="30"/>
      <c r="CX675" s="30"/>
      <c r="CY675" s="30"/>
      <c r="CZ675" s="30"/>
      <c r="DA675" s="30"/>
      <c r="DB675" s="30"/>
      <c r="DC675" s="30"/>
      <c r="DD675" s="30"/>
    </row>
    <row r="676" spans="2:108" s="94" customFormat="1" x14ac:dyDescent="0.25">
      <c r="B676" s="100"/>
      <c r="C676" s="90"/>
      <c r="I676" s="101"/>
      <c r="J676" s="101"/>
      <c r="BT676" s="30"/>
      <c r="BU676" s="30"/>
      <c r="BV676" s="30"/>
      <c r="BW676" s="30"/>
      <c r="BX676" s="30"/>
      <c r="BY676" s="30"/>
      <c r="BZ676" s="30"/>
      <c r="CA676" s="30"/>
      <c r="CB676" s="30"/>
      <c r="CC676" s="30"/>
      <c r="CD676" s="30"/>
      <c r="CE676" s="30"/>
      <c r="CF676" s="30"/>
      <c r="CG676" s="30"/>
      <c r="CH676" s="30"/>
      <c r="CI676" s="30"/>
      <c r="CJ676" s="30"/>
      <c r="CK676" s="30"/>
      <c r="CL676" s="30"/>
      <c r="CM676" s="30"/>
      <c r="CN676" s="30"/>
      <c r="CO676" s="30"/>
      <c r="CP676" s="30"/>
      <c r="CQ676" s="30"/>
      <c r="CR676" s="30"/>
      <c r="CS676" s="30"/>
      <c r="CT676" s="30"/>
      <c r="CU676" s="30"/>
      <c r="CV676" s="30"/>
      <c r="CW676" s="30"/>
      <c r="CX676" s="30"/>
      <c r="CY676" s="30"/>
      <c r="CZ676" s="30"/>
      <c r="DA676" s="30"/>
      <c r="DB676" s="30"/>
      <c r="DC676" s="30"/>
      <c r="DD676" s="30"/>
    </row>
    <row r="677" spans="2:108" s="94" customFormat="1" x14ac:dyDescent="0.25">
      <c r="B677" s="100"/>
      <c r="C677" s="90"/>
      <c r="I677" s="101"/>
      <c r="J677" s="101"/>
      <c r="BT677" s="30"/>
      <c r="BU677" s="30"/>
      <c r="BV677" s="30"/>
      <c r="BW677" s="30"/>
      <c r="BX677" s="30"/>
      <c r="BY677" s="30"/>
      <c r="BZ677" s="30"/>
      <c r="CA677" s="30"/>
      <c r="CB677" s="30"/>
      <c r="CC677" s="30"/>
      <c r="CD677" s="30"/>
      <c r="CE677" s="30"/>
      <c r="CF677" s="30"/>
      <c r="CG677" s="30"/>
      <c r="CH677" s="30"/>
      <c r="CI677" s="30"/>
      <c r="CJ677" s="30"/>
      <c r="CK677" s="30"/>
      <c r="CL677" s="30"/>
      <c r="CM677" s="30"/>
      <c r="CN677" s="30"/>
      <c r="CO677" s="30"/>
      <c r="CP677" s="30"/>
      <c r="CQ677" s="30"/>
      <c r="CR677" s="30"/>
      <c r="CS677" s="30"/>
      <c r="CT677" s="30"/>
      <c r="CU677" s="30"/>
      <c r="CV677" s="30"/>
      <c r="CW677" s="30"/>
      <c r="CX677" s="30"/>
      <c r="CY677" s="30"/>
      <c r="CZ677" s="30"/>
      <c r="DA677" s="30"/>
      <c r="DB677" s="30"/>
      <c r="DC677" s="30"/>
      <c r="DD677" s="30"/>
    </row>
    <row r="678" spans="2:108" s="94" customFormat="1" x14ac:dyDescent="0.25">
      <c r="B678" s="100"/>
      <c r="C678" s="90"/>
      <c r="I678" s="101"/>
      <c r="J678" s="101"/>
      <c r="BT678" s="30"/>
      <c r="BU678" s="30"/>
      <c r="BV678" s="30"/>
      <c r="BW678" s="30"/>
      <c r="BX678" s="30"/>
      <c r="BY678" s="30"/>
      <c r="BZ678" s="30"/>
      <c r="CA678" s="30"/>
      <c r="CB678" s="30"/>
      <c r="CC678" s="30"/>
      <c r="CD678" s="30"/>
      <c r="CE678" s="30"/>
      <c r="CF678" s="30"/>
      <c r="CG678" s="30"/>
      <c r="CH678" s="30"/>
      <c r="CI678" s="30"/>
      <c r="CJ678" s="30"/>
      <c r="CK678" s="30"/>
      <c r="CL678" s="30"/>
      <c r="CM678" s="30"/>
      <c r="CN678" s="30"/>
      <c r="CO678" s="30"/>
      <c r="CP678" s="30"/>
      <c r="CQ678" s="30"/>
      <c r="CR678" s="30"/>
      <c r="CS678" s="30"/>
      <c r="CT678" s="30"/>
      <c r="CU678" s="30"/>
      <c r="CV678" s="30"/>
      <c r="CW678" s="30"/>
      <c r="CX678" s="30"/>
      <c r="CY678" s="30"/>
      <c r="CZ678" s="30"/>
      <c r="DA678" s="30"/>
      <c r="DB678" s="30"/>
      <c r="DC678" s="30"/>
      <c r="DD678" s="30"/>
    </row>
    <row r="679" spans="2:108" s="94" customFormat="1" x14ac:dyDescent="0.25">
      <c r="B679" s="100"/>
      <c r="C679" s="90"/>
      <c r="I679" s="101"/>
      <c r="J679" s="101"/>
      <c r="BT679" s="30"/>
      <c r="BU679" s="30"/>
      <c r="BV679" s="30"/>
      <c r="BW679" s="30"/>
      <c r="BX679" s="30"/>
      <c r="BY679" s="30"/>
      <c r="BZ679" s="30"/>
      <c r="CA679" s="30"/>
      <c r="CB679" s="30"/>
      <c r="CC679" s="30"/>
      <c r="CD679" s="30"/>
      <c r="CE679" s="30"/>
      <c r="CF679" s="30"/>
      <c r="CG679" s="30"/>
      <c r="CH679" s="30"/>
      <c r="CI679" s="30"/>
      <c r="CJ679" s="30"/>
      <c r="CK679" s="30"/>
      <c r="CL679" s="30"/>
      <c r="CM679" s="30"/>
      <c r="CN679" s="30"/>
      <c r="CO679" s="30"/>
      <c r="CP679" s="30"/>
      <c r="CQ679" s="30"/>
      <c r="CR679" s="30"/>
      <c r="CS679" s="30"/>
      <c r="CT679" s="30"/>
      <c r="CU679" s="30"/>
      <c r="CV679" s="30"/>
      <c r="CW679" s="30"/>
      <c r="CX679" s="30"/>
      <c r="CY679" s="30"/>
      <c r="CZ679" s="30"/>
      <c r="DA679" s="30"/>
      <c r="DB679" s="30"/>
      <c r="DC679" s="30"/>
      <c r="DD679" s="30"/>
    </row>
    <row r="680" spans="2:108" s="94" customFormat="1" x14ac:dyDescent="0.25">
      <c r="B680" s="100"/>
      <c r="C680" s="90"/>
      <c r="I680" s="101"/>
      <c r="J680" s="101"/>
      <c r="BT680" s="30"/>
      <c r="BU680" s="30"/>
      <c r="BV680" s="30"/>
      <c r="BW680" s="30"/>
      <c r="BX680" s="30"/>
      <c r="BY680" s="30"/>
      <c r="BZ680" s="30"/>
      <c r="CA680" s="30"/>
      <c r="CB680" s="30"/>
      <c r="CC680" s="30"/>
      <c r="CD680" s="30"/>
      <c r="CE680" s="30"/>
      <c r="CF680" s="30"/>
      <c r="CG680" s="30"/>
      <c r="CH680" s="30"/>
      <c r="CI680" s="30"/>
      <c r="CJ680" s="30"/>
      <c r="CK680" s="30"/>
      <c r="CL680" s="30"/>
      <c r="CM680" s="30"/>
      <c r="CN680" s="30"/>
      <c r="CO680" s="30"/>
      <c r="CP680" s="30"/>
      <c r="CQ680" s="30"/>
      <c r="CR680" s="30"/>
      <c r="CS680" s="30"/>
      <c r="CT680" s="30"/>
      <c r="CU680" s="30"/>
      <c r="CV680" s="30"/>
      <c r="CW680" s="30"/>
      <c r="CX680" s="30"/>
      <c r="CY680" s="30"/>
      <c r="CZ680" s="30"/>
      <c r="DA680" s="30"/>
      <c r="DB680" s="30"/>
      <c r="DC680" s="30"/>
      <c r="DD680" s="30"/>
    </row>
    <row r="681" spans="2:108" s="94" customFormat="1" x14ac:dyDescent="0.25">
      <c r="B681" s="100"/>
      <c r="C681" s="90"/>
      <c r="I681" s="101"/>
      <c r="J681" s="101"/>
      <c r="BT681" s="30"/>
      <c r="BU681" s="30"/>
      <c r="BV681" s="30"/>
      <c r="BW681" s="30"/>
      <c r="BX681" s="30"/>
      <c r="BY681" s="30"/>
      <c r="BZ681" s="30"/>
      <c r="CA681" s="30"/>
      <c r="CB681" s="30"/>
      <c r="CC681" s="30"/>
      <c r="CD681" s="30"/>
      <c r="CE681" s="30"/>
      <c r="CF681" s="30"/>
      <c r="CG681" s="30"/>
      <c r="CH681" s="30"/>
      <c r="CI681" s="30"/>
      <c r="CJ681" s="30"/>
      <c r="CK681" s="30"/>
      <c r="CL681" s="30"/>
      <c r="CM681" s="30"/>
      <c r="CN681" s="30"/>
      <c r="CO681" s="30"/>
      <c r="CP681" s="30"/>
      <c r="CQ681" s="30"/>
      <c r="CR681" s="30"/>
      <c r="CS681" s="30"/>
      <c r="CT681" s="30"/>
      <c r="CU681" s="30"/>
      <c r="CV681" s="30"/>
      <c r="CW681" s="30"/>
      <c r="CX681" s="30"/>
      <c r="CY681" s="30"/>
      <c r="CZ681" s="30"/>
      <c r="DA681" s="30"/>
      <c r="DB681" s="30"/>
      <c r="DC681" s="30"/>
      <c r="DD681" s="30"/>
    </row>
    <row r="682" spans="2:108" s="94" customFormat="1" x14ac:dyDescent="0.25">
      <c r="B682" s="100"/>
      <c r="C682" s="90"/>
      <c r="I682" s="101"/>
      <c r="J682" s="101"/>
      <c r="BT682" s="30"/>
      <c r="BU682" s="30"/>
      <c r="BV682" s="30"/>
      <c r="BW682" s="30"/>
      <c r="BX682" s="30"/>
      <c r="BY682" s="30"/>
      <c r="BZ682" s="30"/>
      <c r="CA682" s="30"/>
      <c r="CB682" s="30"/>
      <c r="CC682" s="30"/>
      <c r="CD682" s="30"/>
      <c r="CE682" s="30"/>
      <c r="CF682" s="30"/>
      <c r="CG682" s="30"/>
      <c r="CH682" s="30"/>
      <c r="CI682" s="30"/>
      <c r="CJ682" s="30"/>
      <c r="CK682" s="30"/>
      <c r="CL682" s="30"/>
      <c r="CM682" s="30"/>
      <c r="CN682" s="30"/>
      <c r="CO682" s="30"/>
      <c r="CP682" s="30"/>
      <c r="CQ682" s="30"/>
      <c r="CR682" s="30"/>
      <c r="CS682" s="30"/>
      <c r="CT682" s="30"/>
      <c r="CU682" s="30"/>
      <c r="CV682" s="30"/>
      <c r="CW682" s="30"/>
      <c r="CX682" s="30"/>
      <c r="CY682" s="30"/>
      <c r="CZ682" s="30"/>
      <c r="DA682" s="30"/>
      <c r="DB682" s="30"/>
      <c r="DC682" s="30"/>
      <c r="DD682" s="30"/>
    </row>
    <row r="683" spans="2:108" s="94" customFormat="1" x14ac:dyDescent="0.25">
      <c r="B683" s="100"/>
      <c r="C683" s="90"/>
      <c r="I683" s="101"/>
      <c r="J683" s="101"/>
      <c r="BT683" s="30"/>
      <c r="BU683" s="30"/>
      <c r="BV683" s="30"/>
      <c r="BW683" s="30"/>
      <c r="BX683" s="30"/>
      <c r="BY683" s="30"/>
      <c r="BZ683" s="30"/>
      <c r="CA683" s="30"/>
      <c r="CB683" s="30"/>
      <c r="CC683" s="30"/>
      <c r="CD683" s="30"/>
      <c r="CE683" s="30"/>
      <c r="CF683" s="30"/>
      <c r="CG683" s="30"/>
      <c r="CH683" s="30"/>
      <c r="CI683" s="30"/>
      <c r="CJ683" s="30"/>
      <c r="CK683" s="30"/>
      <c r="CL683" s="30"/>
      <c r="CM683" s="30"/>
      <c r="CN683" s="30"/>
      <c r="CO683" s="30"/>
      <c r="CP683" s="30"/>
      <c r="CQ683" s="30"/>
      <c r="CR683" s="30"/>
      <c r="CS683" s="30"/>
      <c r="CT683" s="30"/>
      <c r="CU683" s="30"/>
      <c r="CV683" s="30"/>
      <c r="CW683" s="30"/>
      <c r="CX683" s="30"/>
      <c r="CY683" s="30"/>
      <c r="CZ683" s="30"/>
      <c r="DA683" s="30"/>
      <c r="DB683" s="30"/>
      <c r="DC683" s="30"/>
      <c r="DD683" s="30"/>
    </row>
    <row r="684" spans="2:108" s="94" customFormat="1" x14ac:dyDescent="0.25">
      <c r="B684" s="100"/>
      <c r="C684" s="90"/>
      <c r="I684" s="101"/>
      <c r="J684" s="101"/>
      <c r="BT684" s="30"/>
      <c r="BU684" s="30"/>
      <c r="BV684" s="30"/>
      <c r="BW684" s="30"/>
      <c r="BX684" s="30"/>
      <c r="BY684" s="30"/>
      <c r="BZ684" s="30"/>
      <c r="CA684" s="30"/>
      <c r="CB684" s="30"/>
      <c r="CC684" s="30"/>
      <c r="CD684" s="30"/>
      <c r="CE684" s="30"/>
      <c r="CF684" s="30"/>
      <c r="CG684" s="30"/>
      <c r="CH684" s="30"/>
      <c r="CI684" s="30"/>
      <c r="CJ684" s="30"/>
      <c r="CK684" s="30"/>
      <c r="CL684" s="30"/>
      <c r="CM684" s="30"/>
      <c r="CN684" s="30"/>
      <c r="CO684" s="30"/>
      <c r="CP684" s="30"/>
      <c r="CQ684" s="30"/>
      <c r="CR684" s="30"/>
      <c r="CS684" s="30"/>
      <c r="CT684" s="30"/>
      <c r="CU684" s="30"/>
      <c r="CV684" s="30"/>
      <c r="CW684" s="30"/>
      <c r="CX684" s="30"/>
      <c r="CY684" s="30"/>
      <c r="CZ684" s="30"/>
      <c r="DA684" s="30"/>
      <c r="DB684" s="30"/>
      <c r="DC684" s="30"/>
      <c r="DD684" s="30"/>
    </row>
    <row r="685" spans="2:108" s="94" customFormat="1" x14ac:dyDescent="0.25">
      <c r="B685" s="100"/>
      <c r="C685" s="90"/>
      <c r="I685" s="101"/>
      <c r="J685" s="101"/>
      <c r="BT685" s="30"/>
      <c r="BU685" s="30"/>
      <c r="BV685" s="30"/>
      <c r="BW685" s="30"/>
      <c r="BX685" s="30"/>
      <c r="BY685" s="30"/>
      <c r="BZ685" s="30"/>
      <c r="CA685" s="30"/>
      <c r="CB685" s="30"/>
      <c r="CC685" s="30"/>
      <c r="CD685" s="30"/>
      <c r="CE685" s="30"/>
      <c r="CF685" s="30"/>
      <c r="CG685" s="30"/>
      <c r="CH685" s="30"/>
      <c r="CI685" s="30"/>
      <c r="CJ685" s="30"/>
      <c r="CK685" s="30"/>
      <c r="CL685" s="30"/>
      <c r="CM685" s="30"/>
      <c r="CN685" s="30"/>
      <c r="CO685" s="30"/>
      <c r="CP685" s="30"/>
      <c r="CQ685" s="30"/>
      <c r="CR685" s="30"/>
      <c r="CS685" s="30"/>
      <c r="CT685" s="30"/>
      <c r="CU685" s="30"/>
      <c r="CV685" s="30"/>
      <c r="CW685" s="30"/>
      <c r="CX685" s="30"/>
      <c r="CY685" s="30"/>
      <c r="CZ685" s="30"/>
      <c r="DA685" s="30"/>
      <c r="DB685" s="30"/>
      <c r="DC685" s="30"/>
      <c r="DD685" s="30"/>
    </row>
    <row r="686" spans="2:108" s="94" customFormat="1" x14ac:dyDescent="0.25">
      <c r="B686" s="100"/>
      <c r="C686" s="90"/>
      <c r="I686" s="101"/>
      <c r="J686" s="101"/>
      <c r="BT686" s="30"/>
      <c r="BU686" s="30"/>
      <c r="BV686" s="30"/>
      <c r="BW686" s="30"/>
      <c r="BX686" s="30"/>
      <c r="BY686" s="30"/>
      <c r="BZ686" s="30"/>
      <c r="CA686" s="30"/>
      <c r="CB686" s="30"/>
      <c r="CC686" s="30"/>
      <c r="CD686" s="30"/>
      <c r="CE686" s="30"/>
      <c r="CF686" s="30"/>
      <c r="CG686" s="30"/>
      <c r="CH686" s="30"/>
      <c r="CI686" s="30"/>
      <c r="CJ686" s="30"/>
      <c r="CK686" s="30"/>
      <c r="CL686" s="30"/>
      <c r="CM686" s="30"/>
      <c r="CN686" s="30"/>
      <c r="CO686" s="30"/>
      <c r="CP686" s="30"/>
      <c r="CQ686" s="30"/>
      <c r="CR686" s="30"/>
      <c r="CS686" s="30"/>
      <c r="CT686" s="30"/>
      <c r="CU686" s="30"/>
      <c r="CV686" s="30"/>
      <c r="CW686" s="30"/>
      <c r="CX686" s="30"/>
      <c r="CY686" s="30"/>
      <c r="CZ686" s="30"/>
      <c r="DA686" s="30"/>
      <c r="DB686" s="30"/>
      <c r="DC686" s="30"/>
      <c r="DD686" s="30"/>
    </row>
    <row r="687" spans="2:108" s="94" customFormat="1" x14ac:dyDescent="0.25">
      <c r="B687" s="100"/>
      <c r="C687" s="90"/>
      <c r="I687" s="101"/>
      <c r="J687" s="101"/>
      <c r="BT687" s="30"/>
      <c r="BU687" s="30"/>
      <c r="BV687" s="30"/>
      <c r="BW687" s="30"/>
      <c r="BX687" s="30"/>
      <c r="BY687" s="30"/>
      <c r="BZ687" s="30"/>
      <c r="CA687" s="30"/>
      <c r="CB687" s="30"/>
      <c r="CC687" s="30"/>
      <c r="CD687" s="30"/>
      <c r="CE687" s="30"/>
      <c r="CF687" s="30"/>
      <c r="CG687" s="30"/>
      <c r="CH687" s="30"/>
      <c r="CI687" s="30"/>
      <c r="CJ687" s="30"/>
      <c r="CK687" s="30"/>
      <c r="CL687" s="30"/>
      <c r="CM687" s="30"/>
      <c r="CN687" s="30"/>
      <c r="CO687" s="30"/>
      <c r="CP687" s="30"/>
      <c r="CQ687" s="30"/>
      <c r="CR687" s="30"/>
      <c r="CS687" s="30"/>
      <c r="CT687" s="30"/>
      <c r="CU687" s="30"/>
      <c r="CV687" s="30"/>
      <c r="CW687" s="30"/>
      <c r="CX687" s="30"/>
      <c r="CY687" s="30"/>
      <c r="CZ687" s="30"/>
      <c r="DA687" s="30"/>
      <c r="DB687" s="30"/>
      <c r="DC687" s="30"/>
      <c r="DD687" s="30"/>
    </row>
    <row r="688" spans="2:108" s="94" customFormat="1" x14ac:dyDescent="0.25">
      <c r="B688" s="100"/>
      <c r="C688" s="90"/>
      <c r="I688" s="101"/>
      <c r="J688" s="101"/>
      <c r="BT688" s="30"/>
      <c r="BU688" s="30"/>
      <c r="BV688" s="30"/>
      <c r="BW688" s="30"/>
      <c r="BX688" s="30"/>
      <c r="BY688" s="30"/>
      <c r="BZ688" s="30"/>
      <c r="CA688" s="30"/>
      <c r="CB688" s="30"/>
      <c r="CC688" s="30"/>
      <c r="CD688" s="30"/>
      <c r="CE688" s="30"/>
      <c r="CF688" s="30"/>
      <c r="CG688" s="30"/>
      <c r="CH688" s="30"/>
      <c r="CI688" s="30"/>
      <c r="CJ688" s="30"/>
      <c r="CK688" s="30"/>
      <c r="CL688" s="30"/>
      <c r="CM688" s="30"/>
      <c r="CN688" s="30"/>
      <c r="CO688" s="30"/>
      <c r="CP688" s="30"/>
      <c r="CQ688" s="30"/>
      <c r="CR688" s="30"/>
      <c r="CS688" s="30"/>
      <c r="CT688" s="30"/>
      <c r="CU688" s="30"/>
      <c r="CV688" s="30"/>
      <c r="CW688" s="30"/>
      <c r="CX688" s="30"/>
      <c r="CY688" s="30"/>
      <c r="CZ688" s="30"/>
      <c r="DA688" s="30"/>
      <c r="DB688" s="30"/>
      <c r="DC688" s="30"/>
      <c r="DD688" s="30"/>
    </row>
    <row r="689" spans="2:108" s="94" customFormat="1" x14ac:dyDescent="0.25">
      <c r="B689" s="100"/>
      <c r="C689" s="90"/>
      <c r="I689" s="101"/>
      <c r="J689" s="101"/>
      <c r="BT689" s="30"/>
      <c r="BU689" s="30"/>
      <c r="BV689" s="30"/>
      <c r="BW689" s="30"/>
      <c r="BX689" s="30"/>
      <c r="BY689" s="30"/>
      <c r="BZ689" s="30"/>
      <c r="CA689" s="30"/>
      <c r="CB689" s="30"/>
      <c r="CC689" s="30"/>
      <c r="CD689" s="30"/>
      <c r="CE689" s="30"/>
      <c r="CF689" s="30"/>
      <c r="CG689" s="30"/>
      <c r="CH689" s="30"/>
      <c r="CI689" s="30"/>
      <c r="CJ689" s="30"/>
      <c r="CK689" s="30"/>
      <c r="CL689" s="30"/>
      <c r="CM689" s="30"/>
      <c r="CN689" s="30"/>
      <c r="CO689" s="30"/>
      <c r="CP689" s="30"/>
      <c r="CQ689" s="30"/>
      <c r="CR689" s="30"/>
      <c r="CS689" s="30"/>
      <c r="CT689" s="30"/>
      <c r="CU689" s="30"/>
      <c r="CV689" s="30"/>
      <c r="CW689" s="30"/>
      <c r="CX689" s="30"/>
      <c r="CY689" s="30"/>
      <c r="CZ689" s="30"/>
      <c r="DA689" s="30"/>
      <c r="DB689" s="30"/>
      <c r="DC689" s="30"/>
      <c r="DD689" s="30"/>
    </row>
    <row r="690" spans="2:108" s="94" customFormat="1" x14ac:dyDescent="0.25">
      <c r="B690" s="100"/>
      <c r="C690" s="90"/>
      <c r="I690" s="101"/>
      <c r="J690" s="101"/>
      <c r="BT690" s="30"/>
      <c r="BU690" s="30"/>
      <c r="BV690" s="30"/>
      <c r="BW690" s="30"/>
      <c r="BX690" s="30"/>
      <c r="BY690" s="30"/>
      <c r="BZ690" s="30"/>
      <c r="CA690" s="30"/>
      <c r="CB690" s="30"/>
      <c r="CC690" s="30"/>
      <c r="CD690" s="30"/>
      <c r="CE690" s="30"/>
      <c r="CF690" s="30"/>
      <c r="CG690" s="30"/>
      <c r="CH690" s="30"/>
      <c r="CI690" s="30"/>
      <c r="CJ690" s="30"/>
      <c r="CK690" s="30"/>
      <c r="CL690" s="30"/>
      <c r="CM690" s="30"/>
      <c r="CN690" s="30"/>
      <c r="CO690" s="30"/>
      <c r="CP690" s="30"/>
      <c r="CQ690" s="30"/>
      <c r="CR690" s="30"/>
      <c r="CS690" s="30"/>
      <c r="CT690" s="30"/>
      <c r="CU690" s="30"/>
      <c r="CV690" s="30"/>
      <c r="CW690" s="30"/>
      <c r="CX690" s="30"/>
      <c r="CY690" s="30"/>
      <c r="CZ690" s="30"/>
      <c r="DA690" s="30"/>
      <c r="DB690" s="30"/>
      <c r="DC690" s="30"/>
      <c r="DD690" s="30"/>
    </row>
    <row r="691" spans="2:108" s="94" customFormat="1" x14ac:dyDescent="0.25">
      <c r="B691" s="100"/>
      <c r="C691" s="90"/>
      <c r="I691" s="101"/>
      <c r="J691" s="101"/>
      <c r="BT691" s="30"/>
      <c r="BU691" s="30"/>
      <c r="BV691" s="30"/>
      <c r="BW691" s="30"/>
      <c r="BX691" s="30"/>
      <c r="BY691" s="30"/>
      <c r="BZ691" s="30"/>
      <c r="CA691" s="30"/>
      <c r="CB691" s="30"/>
      <c r="CC691" s="30"/>
      <c r="CD691" s="30"/>
      <c r="CE691" s="30"/>
      <c r="CF691" s="30"/>
      <c r="CG691" s="30"/>
      <c r="CH691" s="30"/>
      <c r="CI691" s="30"/>
      <c r="CJ691" s="30"/>
      <c r="CK691" s="30"/>
      <c r="CL691" s="30"/>
      <c r="CM691" s="30"/>
      <c r="CN691" s="30"/>
      <c r="CO691" s="30"/>
      <c r="CP691" s="30"/>
      <c r="CQ691" s="30"/>
      <c r="CR691" s="30"/>
      <c r="CS691" s="30"/>
      <c r="CT691" s="30"/>
      <c r="CU691" s="30"/>
      <c r="CV691" s="30"/>
      <c r="CW691" s="30"/>
      <c r="CX691" s="30"/>
      <c r="CY691" s="30"/>
      <c r="CZ691" s="30"/>
      <c r="DA691" s="30"/>
      <c r="DB691" s="30"/>
      <c r="DC691" s="30"/>
      <c r="DD691" s="30"/>
    </row>
    <row r="692" spans="2:108" s="94" customFormat="1" x14ac:dyDescent="0.25">
      <c r="B692" s="100"/>
      <c r="C692" s="90"/>
      <c r="I692" s="101"/>
      <c r="J692" s="101"/>
      <c r="BT692" s="30"/>
      <c r="BU692" s="30"/>
      <c r="BV692" s="30"/>
      <c r="BW692" s="30"/>
      <c r="BX692" s="30"/>
      <c r="BY692" s="30"/>
      <c r="BZ692" s="30"/>
      <c r="CA692" s="30"/>
      <c r="CB692" s="30"/>
      <c r="CC692" s="30"/>
      <c r="CD692" s="30"/>
      <c r="CE692" s="30"/>
      <c r="CF692" s="30"/>
      <c r="CG692" s="30"/>
      <c r="CH692" s="30"/>
      <c r="CI692" s="30"/>
      <c r="CJ692" s="30"/>
      <c r="CK692" s="30"/>
      <c r="CL692" s="30"/>
      <c r="CM692" s="30"/>
      <c r="CN692" s="30"/>
      <c r="CO692" s="30"/>
      <c r="CP692" s="30"/>
      <c r="CQ692" s="30"/>
      <c r="CR692" s="30"/>
      <c r="CS692" s="30"/>
      <c r="CT692" s="30"/>
      <c r="CU692" s="30"/>
      <c r="CV692" s="30"/>
      <c r="CW692" s="30"/>
      <c r="CX692" s="30"/>
      <c r="CY692" s="30"/>
      <c r="CZ692" s="30"/>
      <c r="DA692" s="30"/>
      <c r="DB692" s="30"/>
      <c r="DC692" s="30"/>
      <c r="DD692" s="30"/>
    </row>
    <row r="693" spans="2:108" s="94" customFormat="1" x14ac:dyDescent="0.25">
      <c r="B693" s="100"/>
      <c r="C693" s="90"/>
      <c r="I693" s="101"/>
      <c r="J693" s="101"/>
      <c r="BT693" s="30"/>
      <c r="BU693" s="30"/>
      <c r="BV693" s="30"/>
      <c r="BW693" s="30"/>
      <c r="BX693" s="30"/>
      <c r="BY693" s="30"/>
      <c r="BZ693" s="30"/>
      <c r="CA693" s="30"/>
      <c r="CB693" s="30"/>
      <c r="CC693" s="30"/>
      <c r="CD693" s="30"/>
      <c r="CE693" s="30"/>
      <c r="CF693" s="30"/>
      <c r="CG693" s="30"/>
      <c r="CH693" s="30"/>
      <c r="CI693" s="30"/>
      <c r="CJ693" s="30"/>
      <c r="CK693" s="30"/>
      <c r="CL693" s="30"/>
      <c r="CM693" s="30"/>
      <c r="CN693" s="30"/>
      <c r="CO693" s="30"/>
      <c r="CP693" s="30"/>
      <c r="CQ693" s="30"/>
      <c r="CR693" s="30"/>
      <c r="CS693" s="30"/>
      <c r="CT693" s="30"/>
      <c r="CU693" s="30"/>
      <c r="CV693" s="30"/>
      <c r="CW693" s="30"/>
      <c r="CX693" s="30"/>
      <c r="CY693" s="30"/>
      <c r="CZ693" s="30"/>
      <c r="DA693" s="30"/>
      <c r="DB693" s="30"/>
      <c r="DC693" s="30"/>
      <c r="DD693" s="30"/>
    </row>
    <row r="694" spans="2:108" s="94" customFormat="1" x14ac:dyDescent="0.25">
      <c r="B694" s="100"/>
      <c r="C694" s="90"/>
      <c r="I694" s="101"/>
      <c r="J694" s="101"/>
      <c r="BT694" s="30"/>
      <c r="BU694" s="30"/>
      <c r="BV694" s="30"/>
      <c r="BW694" s="30"/>
      <c r="BX694" s="30"/>
      <c r="BY694" s="30"/>
      <c r="BZ694" s="30"/>
      <c r="CA694" s="30"/>
      <c r="CB694" s="30"/>
      <c r="CC694" s="30"/>
      <c r="CD694" s="30"/>
      <c r="CE694" s="30"/>
      <c r="CF694" s="30"/>
      <c r="CG694" s="30"/>
      <c r="CH694" s="30"/>
      <c r="CI694" s="30"/>
      <c r="CJ694" s="30"/>
      <c r="CK694" s="30"/>
      <c r="CL694" s="30"/>
      <c r="CM694" s="30"/>
      <c r="CN694" s="30"/>
      <c r="CO694" s="30"/>
      <c r="CP694" s="30"/>
      <c r="CQ694" s="30"/>
      <c r="CR694" s="30"/>
      <c r="CS694" s="30"/>
      <c r="CT694" s="30"/>
      <c r="CU694" s="30"/>
      <c r="CV694" s="30"/>
      <c r="CW694" s="30"/>
      <c r="CX694" s="30"/>
      <c r="CY694" s="30"/>
      <c r="CZ694" s="30"/>
      <c r="DA694" s="30"/>
      <c r="DB694" s="30"/>
      <c r="DC694" s="30"/>
      <c r="DD694" s="30"/>
    </row>
    <row r="695" spans="2:108" s="94" customFormat="1" x14ac:dyDescent="0.25">
      <c r="B695" s="100"/>
      <c r="C695" s="90"/>
      <c r="I695" s="101"/>
      <c r="J695" s="101"/>
      <c r="BT695" s="30"/>
      <c r="BU695" s="30"/>
      <c r="BV695" s="30"/>
      <c r="BW695" s="30"/>
      <c r="BX695" s="30"/>
      <c r="BY695" s="30"/>
      <c r="BZ695" s="30"/>
      <c r="CA695" s="30"/>
      <c r="CB695" s="30"/>
      <c r="CC695" s="30"/>
      <c r="CD695" s="30"/>
      <c r="CE695" s="30"/>
      <c r="CF695" s="30"/>
      <c r="CG695" s="30"/>
      <c r="CH695" s="30"/>
      <c r="CI695" s="30"/>
      <c r="CJ695" s="30"/>
      <c r="CK695" s="30"/>
      <c r="CL695" s="30"/>
      <c r="CM695" s="30"/>
      <c r="CN695" s="30"/>
      <c r="CO695" s="30"/>
      <c r="CP695" s="30"/>
      <c r="CQ695" s="30"/>
      <c r="CR695" s="30"/>
      <c r="CS695" s="30"/>
      <c r="CT695" s="30"/>
      <c r="CU695" s="30"/>
      <c r="CV695" s="30"/>
      <c r="CW695" s="30"/>
      <c r="CX695" s="30"/>
      <c r="CY695" s="30"/>
      <c r="CZ695" s="30"/>
      <c r="DA695" s="30"/>
      <c r="DB695" s="30"/>
      <c r="DC695" s="30"/>
      <c r="DD695" s="30"/>
    </row>
    <row r="696" spans="2:108" s="94" customFormat="1" x14ac:dyDescent="0.25">
      <c r="B696" s="100"/>
      <c r="C696" s="90"/>
      <c r="I696" s="101"/>
      <c r="J696" s="101"/>
      <c r="BT696" s="30"/>
      <c r="BU696" s="30"/>
      <c r="BV696" s="30"/>
      <c r="BW696" s="30"/>
      <c r="BX696" s="30"/>
      <c r="BY696" s="30"/>
      <c r="BZ696" s="30"/>
      <c r="CA696" s="30"/>
      <c r="CB696" s="30"/>
      <c r="CC696" s="30"/>
      <c r="CD696" s="30"/>
      <c r="CE696" s="30"/>
      <c r="CF696" s="30"/>
      <c r="CG696" s="30"/>
      <c r="CH696" s="30"/>
      <c r="CI696" s="30"/>
      <c r="CJ696" s="30"/>
      <c r="CK696" s="30"/>
      <c r="CL696" s="30"/>
      <c r="CM696" s="30"/>
      <c r="CN696" s="30"/>
      <c r="CO696" s="30"/>
      <c r="CP696" s="30"/>
      <c r="CQ696" s="30"/>
      <c r="CR696" s="30"/>
      <c r="CS696" s="30"/>
      <c r="CT696" s="30"/>
      <c r="CU696" s="30"/>
      <c r="CV696" s="30"/>
      <c r="CW696" s="30"/>
      <c r="CX696" s="30"/>
      <c r="CY696" s="30"/>
      <c r="CZ696" s="30"/>
      <c r="DA696" s="30"/>
      <c r="DB696" s="30"/>
      <c r="DC696" s="30"/>
      <c r="DD696" s="30"/>
    </row>
  </sheetData>
  <sheetProtection formatCells="0" formatColumns="0" formatRows="0" insertColumns="0" insertRows="0" insertHyperlinks="0" deleteColumns="0" deleteRows="0" sort="0" autoFilter="0" pivotTables="0"/>
  <autoFilter ref="A19:EQ126" xr:uid="{00000000-0009-0000-0000-000003000000}"/>
  <mergeCells count="50">
    <mergeCell ref="B7:BX7"/>
    <mergeCell ref="BQ1:BR1"/>
    <mergeCell ref="BQ2:BR2"/>
    <mergeCell ref="BQ3:BR3"/>
    <mergeCell ref="B4:AD4"/>
    <mergeCell ref="B5:BX5"/>
    <mergeCell ref="B8:BX8"/>
    <mergeCell ref="B10:BX10"/>
    <mergeCell ref="B12:BX12"/>
    <mergeCell ref="B13:BX13"/>
    <mergeCell ref="B16:B18"/>
    <mergeCell ref="C16:C18"/>
    <mergeCell ref="D16:D18"/>
    <mergeCell ref="E16:E18"/>
    <mergeCell ref="F16:F18"/>
    <mergeCell ref="G16:H17"/>
    <mergeCell ref="Z16:AI16"/>
    <mergeCell ref="AJ16:BW16"/>
    <mergeCell ref="BX16:BX18"/>
    <mergeCell ref="I17:K17"/>
    <mergeCell ref="L17:N17"/>
    <mergeCell ref="Q17:R17"/>
    <mergeCell ref="AJ17:AN17"/>
    <mergeCell ref="I16:N16"/>
    <mergeCell ref="O16:O18"/>
    <mergeCell ref="P16:P18"/>
    <mergeCell ref="Q16:T16"/>
    <mergeCell ref="U16:V17"/>
    <mergeCell ref="W16:Y17"/>
    <mergeCell ref="C100:W100"/>
    <mergeCell ref="C101:W101"/>
    <mergeCell ref="S17:T17"/>
    <mergeCell ref="Z17:AD17"/>
    <mergeCell ref="AE17:AI17"/>
    <mergeCell ref="C102:W102"/>
    <mergeCell ref="C103:W103"/>
    <mergeCell ref="C105:W105"/>
    <mergeCell ref="BS17:BW17"/>
    <mergeCell ref="B94:K94"/>
    <mergeCell ref="B95:K95"/>
    <mergeCell ref="B96:K96"/>
    <mergeCell ref="B97:K97"/>
    <mergeCell ref="B98:K98"/>
    <mergeCell ref="AO17:AS17"/>
    <mergeCell ref="AT17:AX17"/>
    <mergeCell ref="AY17:BC17"/>
    <mergeCell ref="BD17:BH17"/>
    <mergeCell ref="BI17:BM17"/>
    <mergeCell ref="BN17:BR17"/>
    <mergeCell ref="B99:K99"/>
  </mergeCells>
  <phoneticPr fontId="69" type="noConversion"/>
  <conditionalFormatting sqref="D20:E29 B69:C69 L69:M69 B90 L64:AI68 D64:K65 B66:K68 D57:AI57 BN66:BR66 D44:AL44 AN44:AQ44 AS44:BW44 BN63:BW65 BX63:BX68 B63:AI63 O69:AI71 K70:N71 AJ63:BM71 BN67:BW71 BD91 BO91:BP92 BN53:BX57 B44 D58:BX58 B70:D75 BX70:BX72 I69:J71 F70:G75 B76:B77 B40:BX43 D59:P59 B60:O62 U73:U75 AJ73:AJ75 AM73:AM75 AT73:AT76 AY73:BD73 BD76:BD77 BJ73:BW73 BG85:BG87 P59:BH62 BN60:BX62 U90 W90:X93 AH90:AJ90 AM90 AT90:AT93 AW90 AY90:BQ90 H78:K81 H82:H83 E90:H90 B45:BX45 H73:K75 I72:BW72 H85:H87 F85:G89 F84:H84 BJ74:BM75 BT74:BU75 AJ91:AJ93 I88:BX89 AY91:AY93 BI91:BI93 B46:AI56 I85:K86 B78:D78 B79:B81 F78:G83 U78:U87 AJ78:AJ87 AW78:AW84 BI85:BM87 BT78:BU84 B82:D89 AK73:AL87 AU73:AV87 AX77:AX87 I31:BX32 AZ74:BD75 AY74:AY76 AM78:AT87 V73:AI87 AH91:AH93 BE73:BI84 AY78:BD87 BJ78:BM84 BN74:BP78 BO79:BP85 BN79:BN87 BQ74:BS87 BV74:BW87 BN46:BW52 BQ91:BQ93 BN91:BN93 D79:D81 I34:BX38 I33:BW33 AJ46:BM57 BN59:BW59">
    <cfRule type="containsText" dxfId="3184" priority="465" operator="containsText" text="Наименование инвестиционного проекта">
      <formula>NOT(ISERROR(SEARCH("Наименование инвестиционного проекта",B20)))</formula>
    </cfRule>
  </conditionalFormatting>
  <conditionalFormatting sqref="F40:H41 BN22:BW25 K40:P41 I30:J30 Q32:AI33 F20:J29 AT32:BH33 AT20:BH30 BN30:BW30 BN32:BW33 BN20:BS21 BN26:BS29 K20:P38 Q20:AI30 P32:BW32">
    <cfRule type="cellIs" dxfId="3183" priority="463" operator="equal">
      <formula>0</formula>
    </cfRule>
    <cfRule type="cellIs" dxfId="3182" priority="464" operator="equal">
      <formula>0</formula>
    </cfRule>
  </conditionalFormatting>
  <conditionalFormatting sqref="BT1:XFD3 BT6:XFD6 CD8:XFD13 B16:G18 I16:K17 I18:N18 AJ16 Q17 Q18:T18 B5:B7 BD17:BH17 BY16:XFD18 Z18:AI18 B69:C69 BY69:XFD69 L69:M69 B90 A19:AI19 BY7:XFD7 BY5:XFD5 A68:AI68 L64:AI67 D64:K65 B66:K67 I30:AI38 B55:AI56 D57:AI57 AT18:BH18 B1:BO3 A4:XFD4 A14:XFD15 BN66:BR66 BN18:BW18 D44:AL44 AN44:AQ44 AS44:XFD44 BN63:BW65 BX63:XFD68 B63:AI63 AO20:BM38 BN19:XFD32 AJ19:AN38 O69:AI71 K70:N71 AJ63:BM71 BN67:BW71 A44:B44 E90:G90 D58:XFD58 BY39:XFD39 BX70:XFD72 I69:J71 A94:XFD1048576 A91:G93 B76:B77 A40:XFD43 D59:P59 B60:O62 U73:U75 AJ73:AJ75 AM73:AM75 AT73:AT76 AY73:BD73 BD76:BD77 BJ73:BW73 BG85:BG87 P59:BH62 BN60:XFD62 U90:U93 W90:X93 AH90:AJ90 AM90:AM92 AT90:AT93 AW90:AW91 AY90:BQ90 AW93 AZ92:BC93 AZ91:BD91 BG91 BY90:XFD93 D20:AI29 B70:H75 H90:H93 A45:XFD45 I73:K75 I72:BW72 BJ74:BM75 BT74:BU75 AJ91:AJ93 B88:XFD89 AY91:AY93 A46:AI54 I85:K86 B82:H87 B78:K78 B79:B81 U78:U87 AJ78:AJ87 AW78:AW84 BI85:BM87 BT78:BU84 AK73:AL87 AU73:AV87 AX77:AX87 P32:BW32 AZ74:BD75 AY74:AY76 AM78:AT87 V73:AI87 AH91:AH93 BE73:BI84 AY78:BD87 BJ78:BM84 BN74:BP78 BO79:BP85 BN79:BN87 BQ74:BS87 BV74:BW87 BQ91:BQ93 BO91:BP92 BI91:BN93 D79:K81 BN34:XFD38 BN33:BW33 BY33:XFD33 AJ53:XFD57 AJ46:BW52 BY46:XFD52 BN59:BW59 BY59:XFD59 BY73:XFD87">
    <cfRule type="cellIs" dxfId="3181" priority="462" operator="equal">
      <formula>0</formula>
    </cfRule>
  </conditionalFormatting>
  <conditionalFormatting sqref="L69:M69 BN22:BW25 BT34:BX38 BX31:BX32 BN66:BR66 BT30:BW33 BN20:BS21 BN26:BS38 I44:AL44 AN44:AQ44 AS44:BW44 BN63:BW65 BX63:BX68 O69:AI71 K70:N71 AJ63:BM71 BN67:BW71 BD91 BO91:BP92 BN53:BX57 I58:BX58 BX70:BX72 I69:J71 I78:K81 I40:BX43 U73:U75 AJ73:AJ75 AM73:AM75 AT73:AT76 BD76:BD77 BJ73:BW73 BG85:BG87 AJ59:BH62 I59:AI68 BN60:BX62 H46:J52 U90 W90:X93 AH90:AJ90 AM90 AT90:AT93 AW90 AY90:BQ90 I20:BM38 I45:BX45 I73:K75 I72:BW72 BJ74:BM75 BT74:BU75 AJ91:AJ93 AY91:AY93 BI91:BI93 I85:K86 I88:BX89 U78:U87 AJ78:AJ87 AW78:AW84 BI85:BM87 BT78:BU84 AK73:AL87 AU73:AV87 AX77:AX87 P32:BW32 AZ74:BD75 AY74:AY76 AM78:AT87 V73:AI87 AH91:AH93 BE73:BI84 AY78:BD87 AY73:BD73 BJ78:BM84 BN74:BP78 BO79:BP85 BN79:BN87 BQ74:BS87 BV74:BW87 BN46:BW52 BQ91:BQ93 BN91:BN93 I46:BM57 BN59:BW59">
    <cfRule type="cellIs" dxfId="3180" priority="461" operator="equal">
      <formula>0</formula>
    </cfRule>
  </conditionalFormatting>
  <conditionalFormatting sqref="L69:M69 BN22:BW25 BT34:BX38 BX31:BX32 I30:AI38 BN66:BR66 BT30:BW33 BN20:BS21 BN26:BS38 F44:AL44 AN44:AQ44 AS44:BW44 BN63:BW65 BX63:BX68 AJ20:BM38 O69:AI71 K70:N71 AJ63:BM71 BN67:BW71 BD91 BO91:BP92 BN53:BX57 F58:BX58 BX70:BX72 I69:J71 F70:G75 F40:BX43 U73:U75 AJ73:AJ75 AM73:AM75 AT73:AT76 BD76:BD77 BJ73:BW73 BG85:BG87 AJ59:BH62 F59:AI68 BN60:BX62 U90 W90:X93 AH90:AJ90 AM90 AT90:AT93 AW90 AY90:BQ90 F20:AI29 H78:K81 H82:H83 H90 F45:BX45 H73:K75 I72:BW72 H85:H87 F85:G90 F84:H84 BJ74:BM75 BT74:BU75 AJ91:AJ93 I88:BX89 AY91:AY93 BI91:BI93 I85:K86 F78:G83 U78:U87 AJ78:AJ87 AW78:AW84 BI85:BM87 BT78:BU84 AK73:AL87 AU73:AV87 AX77:AX87 P32:BW32 AZ74:BD75 AY74:AY76 AM78:AT87 V73:AI87 AH91:AH93 BE73:BI84 AY78:BD87 AY73:BD73 BJ78:BM84 BN74:BP78 BO79:BP85 BN79:BN87 BQ74:BS87 BV74:BW87 BN46:BW52 BQ91:BQ93 BN91:BN93 F46:BM57 BN59:BW59">
    <cfRule type="cellIs" dxfId="3179" priority="460" operator="equal">
      <formula>0</formula>
    </cfRule>
  </conditionalFormatting>
  <conditionalFormatting sqref="B8:B11">
    <cfRule type="cellIs" dxfId="3178" priority="458" operator="equal">
      <formula>0</formula>
    </cfRule>
  </conditionalFormatting>
  <conditionalFormatting sqref="B8:B11">
    <cfRule type="containsText" dxfId="3177" priority="459" operator="containsText" text="Наименование инвестиционного проекта">
      <formula>NOT(ISERROR(SEARCH("Наименование инвестиционного проекта",B8)))</formula>
    </cfRule>
  </conditionalFormatting>
  <conditionalFormatting sqref="B12">
    <cfRule type="cellIs" dxfId="3176" priority="456" operator="equal">
      <formula>0</formula>
    </cfRule>
  </conditionalFormatting>
  <conditionalFormatting sqref="B12">
    <cfRule type="containsText" dxfId="3175" priority="457" operator="containsText" text="Наименование инвестиционного проекта">
      <formula>NOT(ISERROR(SEARCH("Наименование инвестиционного проекта",B12)))</formula>
    </cfRule>
  </conditionalFormatting>
  <conditionalFormatting sqref="B13">
    <cfRule type="cellIs" dxfId="3174" priority="454" operator="equal">
      <formula>0</formula>
    </cfRule>
  </conditionalFormatting>
  <conditionalFormatting sqref="B13">
    <cfRule type="containsText" dxfId="3173" priority="455" operator="containsText" text="Наименование инвестиционного проекта">
      <formula>NOT(ISERROR(SEARCH("Наименование инвестиционного проекта",B13)))</formula>
    </cfRule>
  </conditionalFormatting>
  <conditionalFormatting sqref="H18">
    <cfRule type="cellIs" dxfId="3172" priority="453" operator="equal">
      <formula>0</formula>
    </cfRule>
  </conditionalFormatting>
  <conditionalFormatting sqref="L17:N17">
    <cfRule type="cellIs" dxfId="3171" priority="452" operator="equal">
      <formula>0</formula>
    </cfRule>
  </conditionalFormatting>
  <conditionalFormatting sqref="O16:O18">
    <cfRule type="cellIs" dxfId="3170" priority="451" operator="equal">
      <formula>0</formula>
    </cfRule>
  </conditionalFormatting>
  <conditionalFormatting sqref="P16:P18">
    <cfRule type="cellIs" dxfId="3169" priority="450" operator="equal">
      <formula>0</formula>
    </cfRule>
  </conditionalFormatting>
  <conditionalFormatting sqref="S17">
    <cfRule type="cellIs" dxfId="3168" priority="449" operator="equal">
      <formula>0</formula>
    </cfRule>
  </conditionalFormatting>
  <conditionalFormatting sqref="Q16:T16">
    <cfRule type="cellIs" dxfId="3167" priority="448" operator="equal">
      <formula>0</formula>
    </cfRule>
  </conditionalFormatting>
  <conditionalFormatting sqref="U18:V18">
    <cfRule type="cellIs" dxfId="3166" priority="447" operator="equal">
      <formula>0</formula>
    </cfRule>
  </conditionalFormatting>
  <conditionalFormatting sqref="W18:X18">
    <cfRule type="cellIs" dxfId="3165" priority="446" operator="equal">
      <formula>0</formula>
    </cfRule>
  </conditionalFormatting>
  <conditionalFormatting sqref="Y18">
    <cfRule type="cellIs" dxfId="3164" priority="445" operator="equal">
      <formula>0</formula>
    </cfRule>
  </conditionalFormatting>
  <conditionalFormatting sqref="BN17:BR17">
    <cfRule type="cellIs" dxfId="3163" priority="441" operator="equal">
      <formula>0</formula>
    </cfRule>
  </conditionalFormatting>
  <conditionalFormatting sqref="Z16:AI16">
    <cfRule type="cellIs" dxfId="3162" priority="444" operator="equal">
      <formula>0</formula>
    </cfRule>
  </conditionalFormatting>
  <conditionalFormatting sqref="Z17:AD17">
    <cfRule type="cellIs" dxfId="3161" priority="443" operator="equal">
      <formula>0</formula>
    </cfRule>
  </conditionalFormatting>
  <conditionalFormatting sqref="AE17:AI17">
    <cfRule type="cellIs" dxfId="3160" priority="442" operator="equal">
      <formula>0</formula>
    </cfRule>
  </conditionalFormatting>
  <conditionalFormatting sqref="BS17:BW17">
    <cfRule type="cellIs" dxfId="3159" priority="440" operator="equal">
      <formula>0</formula>
    </cfRule>
  </conditionalFormatting>
  <conditionalFormatting sqref="BX16:BX18">
    <cfRule type="cellIs" dxfId="3158" priority="439" operator="equal">
      <formula>0</formula>
    </cfRule>
  </conditionalFormatting>
  <conditionalFormatting sqref="BT20:BX20">
    <cfRule type="cellIs" dxfId="3157" priority="437" operator="equal">
      <formula>0</formula>
    </cfRule>
    <cfRule type="cellIs" dxfId="3156" priority="438" operator="equal">
      <formula>0</formula>
    </cfRule>
  </conditionalFormatting>
  <conditionalFormatting sqref="BT20:BX20">
    <cfRule type="cellIs" dxfId="3155" priority="436" operator="equal">
      <formula>0</formula>
    </cfRule>
  </conditionalFormatting>
  <conditionalFormatting sqref="BT20:BX20">
    <cfRule type="cellIs" dxfId="3154" priority="435" operator="equal">
      <formula>0</formula>
    </cfRule>
  </conditionalFormatting>
  <conditionalFormatting sqref="BT21:BX26">
    <cfRule type="cellIs" dxfId="3153" priority="433" operator="equal">
      <formula>0</formula>
    </cfRule>
    <cfRule type="cellIs" dxfId="3152" priority="434" operator="equal">
      <formula>0</formula>
    </cfRule>
  </conditionalFormatting>
  <conditionalFormatting sqref="BT21:BX26">
    <cfRule type="cellIs" dxfId="3151" priority="432" operator="equal">
      <formula>0</formula>
    </cfRule>
  </conditionalFormatting>
  <conditionalFormatting sqref="BT21:BX26">
    <cfRule type="cellIs" dxfId="3150" priority="431" operator="equal">
      <formula>0</formula>
    </cfRule>
  </conditionalFormatting>
  <conditionalFormatting sqref="BT27:BX29 BX30">
    <cfRule type="cellIs" dxfId="3149" priority="429" operator="equal">
      <formula>0</formula>
    </cfRule>
    <cfRule type="cellIs" dxfId="3148" priority="430" operator="equal">
      <formula>0</formula>
    </cfRule>
  </conditionalFormatting>
  <conditionalFormatting sqref="BT27:BX29 BX30">
    <cfRule type="cellIs" dxfId="3147" priority="428" operator="equal">
      <formula>0</formula>
    </cfRule>
  </conditionalFormatting>
  <conditionalFormatting sqref="BT27:BX29 BX30">
    <cfRule type="cellIs" dxfId="3146" priority="427" operator="equal">
      <formula>0</formula>
    </cfRule>
  </conditionalFormatting>
  <conditionalFormatting sqref="BX89">
    <cfRule type="containsText" dxfId="3145" priority="426" operator="containsText" text="Наименование инвестиционного проекта">
      <formula>NOT(ISERROR(SEARCH("Наименование инвестиционного проекта",BX89)))</formula>
    </cfRule>
  </conditionalFormatting>
  <conditionalFormatting sqref="BX89">
    <cfRule type="cellIs" dxfId="3144" priority="425" operator="equal">
      <formula>0</formula>
    </cfRule>
  </conditionalFormatting>
  <conditionalFormatting sqref="BX89">
    <cfRule type="cellIs" dxfId="3143" priority="424" operator="equal">
      <formula>0</formula>
    </cfRule>
  </conditionalFormatting>
  <conditionalFormatting sqref="AY17">
    <cfRule type="cellIs" dxfId="3142" priority="423" operator="equal">
      <formula>0</formula>
    </cfRule>
  </conditionalFormatting>
  <conditionalFormatting sqref="AT17:AX17">
    <cfRule type="cellIs" dxfId="3141" priority="422" operator="equal">
      <formula>0</formula>
    </cfRule>
  </conditionalFormatting>
  <conditionalFormatting sqref="O61:P62">
    <cfRule type="cellIs" dxfId="3140" priority="420" operator="equal">
      <formula>0</formula>
    </cfRule>
    <cfRule type="cellIs" dxfId="3139" priority="421" operator="equal">
      <formula>0</formula>
    </cfRule>
  </conditionalFormatting>
  <conditionalFormatting sqref="B39:H39">
    <cfRule type="cellIs" dxfId="3138" priority="414" operator="equal">
      <formula>0</formula>
    </cfRule>
  </conditionalFormatting>
  <conditionalFormatting sqref="B20:C20 B29:C29 B28">
    <cfRule type="cellIs" dxfId="3137" priority="419" operator="equal">
      <formula>0</formula>
    </cfRule>
  </conditionalFormatting>
  <conditionalFormatting sqref="B20">
    <cfRule type="cellIs" dxfId="3136" priority="417" operator="equal">
      <formula>0</formula>
    </cfRule>
    <cfRule type="cellIs" dxfId="3135" priority="418" operator="equal">
      <formula>0</formula>
    </cfRule>
  </conditionalFormatting>
  <conditionalFormatting sqref="D30:H32 B30:B33 E33:H33">
    <cfRule type="cellIs" dxfId="3134" priority="416" operator="equal">
      <formula>0</formula>
    </cfRule>
  </conditionalFormatting>
  <conditionalFormatting sqref="B34 D34:H34 B35:H38">
    <cfRule type="cellIs" dxfId="3133" priority="415" operator="equal">
      <formula>0</formula>
    </cfRule>
  </conditionalFormatting>
  <conditionalFormatting sqref="L57:M57">
    <cfRule type="cellIs" dxfId="3132" priority="413" operator="equal">
      <formula>0</formula>
    </cfRule>
  </conditionalFormatting>
  <conditionalFormatting sqref="O57:P57 P59:P63">
    <cfRule type="cellIs" dxfId="3131" priority="407" operator="equal">
      <formula>0</formula>
    </cfRule>
    <cfRule type="cellIs" dxfId="3130" priority="409" operator="equal">
      <formula>0</formula>
    </cfRule>
    <cfRule type="cellIs" dxfId="3129" priority="410" operator="equal">
      <formula>0</formula>
    </cfRule>
    <cfRule type="cellIs" dxfId="3128" priority="411" operator="equal">
      <formula>0</formula>
    </cfRule>
    <cfRule type="cellIs" dxfId="3127" priority="412" operator="equal">
      <formula>0</formula>
    </cfRule>
  </conditionalFormatting>
  <conditionalFormatting sqref="O57:P57 P59:P63">
    <cfRule type="cellIs" dxfId="3126" priority="408" operator="equal">
      <formula>0</formula>
    </cfRule>
  </conditionalFormatting>
  <conditionalFormatting sqref="B57:C57">
    <cfRule type="cellIs" dxfId="3125" priority="406" operator="equal">
      <formula>0</formula>
    </cfRule>
  </conditionalFormatting>
  <conditionalFormatting sqref="B57:C57">
    <cfRule type="cellIs" dxfId="3124" priority="405" operator="equal">
      <formula>0</formula>
    </cfRule>
  </conditionalFormatting>
  <conditionalFormatting sqref="B58:C59">
    <cfRule type="cellIs" dxfId="3123" priority="404" operator="equal">
      <formula>0</formula>
    </cfRule>
  </conditionalFormatting>
  <conditionalFormatting sqref="B58:C59">
    <cfRule type="cellIs" dxfId="3122" priority="403" operator="equal">
      <formula>0</formula>
    </cfRule>
  </conditionalFormatting>
  <conditionalFormatting sqref="L61:M62">
    <cfRule type="cellIs" dxfId="3121" priority="402" operator="equal">
      <formula>0</formula>
    </cfRule>
  </conditionalFormatting>
  <conditionalFormatting sqref="B64:C64">
    <cfRule type="cellIs" dxfId="3120" priority="401" operator="equal">
      <formula>0</formula>
    </cfRule>
  </conditionalFormatting>
  <conditionalFormatting sqref="B64:C64">
    <cfRule type="cellIs" dxfId="3119" priority="400" operator="equal">
      <formula>0</formula>
    </cfRule>
  </conditionalFormatting>
  <conditionalFormatting sqref="B65:C65">
    <cfRule type="cellIs" dxfId="3118" priority="399" operator="equal">
      <formula>0</formula>
    </cfRule>
  </conditionalFormatting>
  <conditionalFormatting sqref="B65:C65">
    <cfRule type="cellIs" dxfId="3117" priority="398" operator="equal">
      <formula>0</formula>
    </cfRule>
  </conditionalFormatting>
  <conditionalFormatting sqref="L64:N66">
    <cfRule type="cellIs" dxfId="3116" priority="396" operator="equal">
      <formula>0</formula>
    </cfRule>
    <cfRule type="cellIs" dxfId="3115" priority="397" operator="equal">
      <formula>0</formula>
    </cfRule>
  </conditionalFormatting>
  <conditionalFormatting sqref="BX69 D69:H69 K69 N69">
    <cfRule type="cellIs" dxfId="3114" priority="395" operator="equal">
      <formula>0</formula>
    </cfRule>
  </conditionalFormatting>
  <conditionalFormatting sqref="BS66:BW66">
    <cfRule type="containsText" dxfId="3113" priority="394" operator="containsText" text="Наименование инвестиционного проекта">
      <formula>NOT(ISERROR(SEARCH("Наименование инвестиционного проекта",BS66)))</formula>
    </cfRule>
  </conditionalFormatting>
  <conditionalFormatting sqref="BS66:BW66">
    <cfRule type="cellIs" dxfId="3112" priority="393" operator="equal">
      <formula>0</formula>
    </cfRule>
  </conditionalFormatting>
  <conditionalFormatting sqref="BS66:BW66">
    <cfRule type="cellIs" dxfId="3111" priority="392" operator="equal">
      <formula>0</formula>
    </cfRule>
  </conditionalFormatting>
  <conditionalFormatting sqref="BS66:BW66">
    <cfRule type="cellIs" dxfId="3110" priority="391" operator="equal">
      <formula>0</formula>
    </cfRule>
  </conditionalFormatting>
  <conditionalFormatting sqref="C30:C32">
    <cfRule type="cellIs" dxfId="3109" priority="390" operator="equal">
      <formula>0</formula>
    </cfRule>
  </conditionalFormatting>
  <conditionalFormatting sqref="C34">
    <cfRule type="cellIs" dxfId="3108" priority="389" operator="equal">
      <formula>0</formula>
    </cfRule>
  </conditionalFormatting>
  <conditionalFormatting sqref="C27:C28">
    <cfRule type="cellIs" dxfId="3107" priority="388" operator="equal">
      <formula>0</formula>
    </cfRule>
  </conditionalFormatting>
  <conditionalFormatting sqref="AO18:AS18">
    <cfRule type="cellIs" dxfId="3106" priority="371" operator="equal">
      <formula>0</formula>
    </cfRule>
  </conditionalFormatting>
  <conditionalFormatting sqref="D90">
    <cfRule type="cellIs" dxfId="3105" priority="386" operator="equal">
      <formula>0</formula>
    </cfRule>
  </conditionalFormatting>
  <conditionalFormatting sqref="I39:BX39">
    <cfRule type="containsText" dxfId="3104" priority="385" operator="containsText" text="Наименование инвестиционного проекта">
      <formula>NOT(ISERROR(SEARCH("Наименование инвестиционного проекта",I39)))</formula>
    </cfRule>
  </conditionalFormatting>
  <conditionalFormatting sqref="I39:BX39">
    <cfRule type="cellIs" dxfId="3103" priority="384" operator="equal">
      <formula>0</formula>
    </cfRule>
  </conditionalFormatting>
  <conditionalFormatting sqref="I39:BX39">
    <cfRule type="cellIs" dxfId="3102" priority="383" operator="equal">
      <formula>0</formula>
    </cfRule>
  </conditionalFormatting>
  <conditionalFormatting sqref="I39:BX39">
    <cfRule type="cellIs" dxfId="3101" priority="382" operator="equal">
      <formula>0</formula>
    </cfRule>
  </conditionalFormatting>
  <conditionalFormatting sqref="C44">
    <cfRule type="cellIs" dxfId="3100" priority="377" operator="equal">
      <formula>0</formula>
    </cfRule>
  </conditionalFormatting>
  <conditionalFormatting sqref="AJ17:AN17">
    <cfRule type="cellIs" dxfId="3099" priority="375" operator="equal">
      <formula>0</formula>
    </cfRule>
  </conditionalFormatting>
  <conditionalFormatting sqref="AJ18:AN18">
    <cfRule type="cellIs" dxfId="3098" priority="376" operator="equal">
      <formula>0</formula>
    </cfRule>
  </conditionalFormatting>
  <conditionalFormatting sqref="AO32:AS33 AO20:AS30">
    <cfRule type="cellIs" dxfId="3097" priority="372" operator="equal">
      <formula>0</formula>
    </cfRule>
    <cfRule type="cellIs" dxfId="3096" priority="373" operator="equal">
      <formula>0</formula>
    </cfRule>
  </conditionalFormatting>
  <conditionalFormatting sqref="AO17">
    <cfRule type="cellIs" dxfId="3095" priority="368" operator="equal">
      <formula>0</formula>
    </cfRule>
  </conditionalFormatting>
  <conditionalFormatting sqref="AJ32:AN33 AJ20:AN30">
    <cfRule type="cellIs" dxfId="3094" priority="365" operator="equal">
      <formula>0</formula>
    </cfRule>
    <cfRule type="cellIs" dxfId="3093" priority="366" operator="equal">
      <formula>0</formula>
    </cfRule>
  </conditionalFormatting>
  <conditionalFormatting sqref="AO19:BH19">
    <cfRule type="cellIs" dxfId="3092" priority="364" operator="equal">
      <formula>0</formula>
    </cfRule>
  </conditionalFormatting>
  <conditionalFormatting sqref="V44">
    <cfRule type="cellIs" dxfId="3091" priority="359" operator="equal">
      <formula>0</formula>
    </cfRule>
  </conditionalFormatting>
  <conditionalFormatting sqref="V44">
    <cfRule type="cellIs" dxfId="3090" priority="358" operator="equal">
      <formula>0</formula>
    </cfRule>
  </conditionalFormatting>
  <conditionalFormatting sqref="BI59:BM62">
    <cfRule type="containsText" dxfId="3089" priority="340" operator="containsText" text="Наименование инвестиционного проекта">
      <formula>NOT(ISERROR(SEARCH("Наименование инвестиционного проекта",BI59)))</formula>
    </cfRule>
  </conditionalFormatting>
  <conditionalFormatting sqref="BI32:BM33 BI20:BM30">
    <cfRule type="cellIs" dxfId="3088" priority="338" operator="equal">
      <formula>0</formula>
    </cfRule>
    <cfRule type="cellIs" dxfId="3087" priority="339" operator="equal">
      <formula>0</formula>
    </cfRule>
  </conditionalFormatting>
  <conditionalFormatting sqref="BI18:BM18 BI59:BM62">
    <cfRule type="cellIs" dxfId="3086" priority="337" operator="equal">
      <formula>0</formula>
    </cfRule>
  </conditionalFormatting>
  <conditionalFormatting sqref="BI59:BM62">
    <cfRule type="cellIs" dxfId="3085" priority="336" operator="equal">
      <formula>0</formula>
    </cfRule>
  </conditionalFormatting>
  <conditionalFormatting sqref="BI59:BM62">
    <cfRule type="cellIs" dxfId="3084" priority="335" operator="equal">
      <formula>0</formula>
    </cfRule>
  </conditionalFormatting>
  <conditionalFormatting sqref="BI19:BM19">
    <cfRule type="cellIs" dxfId="3083" priority="334" operator="equal">
      <formula>0</formula>
    </cfRule>
  </conditionalFormatting>
  <conditionalFormatting sqref="BI17">
    <cfRule type="cellIs" dxfId="3082" priority="329" operator="equal">
      <formula>0</formula>
    </cfRule>
  </conditionalFormatting>
  <conditionalFormatting sqref="AM44">
    <cfRule type="cellIs" dxfId="3081" priority="316" operator="equal">
      <formula>0</formula>
    </cfRule>
  </conditionalFormatting>
  <conditionalFormatting sqref="AM44">
    <cfRule type="containsText" dxfId="3080" priority="319" operator="containsText" text="Наименование инвестиционного проекта">
      <formula>NOT(ISERROR(SEARCH("Наименование инвестиционного проекта",AM44)))</formula>
    </cfRule>
  </conditionalFormatting>
  <conditionalFormatting sqref="AM44">
    <cfRule type="cellIs" dxfId="3079" priority="318" operator="equal">
      <formula>0</formula>
    </cfRule>
  </conditionalFormatting>
  <conditionalFormatting sqref="AM44">
    <cfRule type="cellIs" dxfId="3078" priority="317" operator="equal">
      <formula>0</formula>
    </cfRule>
  </conditionalFormatting>
  <conditionalFormatting sqref="AR44">
    <cfRule type="containsText" dxfId="3077" priority="315" operator="containsText" text="Наименование инвестиционного проекта">
      <formula>NOT(ISERROR(SEARCH("Наименование инвестиционного проекта",AR44)))</formula>
    </cfRule>
  </conditionalFormatting>
  <conditionalFormatting sqref="AR44">
    <cfRule type="cellIs" dxfId="3076" priority="314" operator="equal">
      <formula>0</formula>
    </cfRule>
  </conditionalFormatting>
  <conditionalFormatting sqref="AR44">
    <cfRule type="cellIs" dxfId="3075" priority="313" operator="equal">
      <formula>0</formula>
    </cfRule>
  </conditionalFormatting>
  <conditionalFormatting sqref="AR44">
    <cfRule type="cellIs" dxfId="3074" priority="312" operator="equal">
      <formula>0</formula>
    </cfRule>
  </conditionalFormatting>
  <conditionalFormatting sqref="J76:J77">
    <cfRule type="cellIs" dxfId="3073" priority="264" operator="equal">
      <formula>0</formula>
    </cfRule>
  </conditionalFormatting>
  <conditionalFormatting sqref="K76:K77 AJ76:AJ77 U76:U77 AM76:AM77 AT77 AW77 AY77:BC77 BJ76:BM77 BT76:BU77 AZ76:BC76">
    <cfRule type="containsText" dxfId="3072" priority="278" operator="containsText" text="Наименование инвестиционного проекта">
      <formula>NOT(ISERROR(SEARCH("Наименование инвестиционного проекта",K76)))</formula>
    </cfRule>
  </conditionalFormatting>
  <conditionalFormatting sqref="K76:K77 U76:U77">
    <cfRule type="cellIs" dxfId="3071" priority="276" operator="equal">
      <formula>0</formula>
    </cfRule>
    <cfRule type="cellIs" dxfId="3070" priority="277" operator="equal">
      <formula>0</formula>
    </cfRule>
  </conditionalFormatting>
  <conditionalFormatting sqref="K76:K77 AJ76:AJ77 U76:U77 AM76:AM77 AT77 AW77 AY77:BC77 BJ76:BM77 BT76:BU77 AZ76:BC76">
    <cfRule type="cellIs" dxfId="3069" priority="275" operator="equal">
      <formula>0</formula>
    </cfRule>
  </conditionalFormatting>
  <conditionalFormatting sqref="K76:K77 AJ76:AJ77 U76:U77 AM76:AM77 AT77 AW77 AY77:BC77 BJ76:BM77 BT76:BU77 AZ76:BC76">
    <cfRule type="cellIs" dxfId="3068" priority="274" operator="equal">
      <formula>0</formula>
    </cfRule>
  </conditionalFormatting>
  <conditionalFormatting sqref="K76:K77 AJ76:AJ77 U76:U77 AM76:AM77 AT77 AW77 AY77:BC77 BJ76:BM77 BT76:BU77 AZ76:BC76">
    <cfRule type="cellIs" dxfId="3067" priority="273" operator="equal">
      <formula>0</formula>
    </cfRule>
  </conditionalFormatting>
  <conditionalFormatting sqref="C76:H77">
    <cfRule type="cellIs" dxfId="3066" priority="272" operator="equal">
      <formula>0</formula>
    </cfRule>
  </conditionalFormatting>
  <conditionalFormatting sqref="I76:I77">
    <cfRule type="containsText" dxfId="3065" priority="271" operator="containsText" text="Наименование инвестиционного проекта">
      <formula>NOT(ISERROR(SEARCH("Наименование инвестиционного проекта",I76)))</formula>
    </cfRule>
  </conditionalFormatting>
  <conditionalFormatting sqref="I76:I77">
    <cfRule type="cellIs" dxfId="3064" priority="270" operator="equal">
      <formula>0</formula>
    </cfRule>
  </conditionalFormatting>
  <conditionalFormatting sqref="I76:I77">
    <cfRule type="cellIs" dxfId="3063" priority="269" operator="equal">
      <formula>0</formula>
    </cfRule>
  </conditionalFormatting>
  <conditionalFormatting sqref="I76:I77">
    <cfRule type="cellIs" dxfId="3062" priority="268" operator="equal">
      <formula>0</formula>
    </cfRule>
  </conditionalFormatting>
  <conditionalFormatting sqref="J76:J77">
    <cfRule type="containsText" dxfId="3061" priority="267" operator="containsText" text="Наименование инвестиционного проекта">
      <formula>NOT(ISERROR(SEARCH("Наименование инвестиционного проекта",J76)))</formula>
    </cfRule>
  </conditionalFormatting>
  <conditionalFormatting sqref="J76:J77">
    <cfRule type="cellIs" dxfId="3060" priority="266" operator="equal">
      <formula>0</formula>
    </cfRule>
  </conditionalFormatting>
  <conditionalFormatting sqref="J76:J77">
    <cfRule type="cellIs" dxfId="3059" priority="265" operator="equal">
      <formula>0</formula>
    </cfRule>
  </conditionalFormatting>
  <conditionalFormatting sqref="BE85:BF87">
    <cfRule type="containsText" dxfId="3058" priority="167" operator="containsText" text="Наименование инвестиционного проекта">
      <formula>NOT(ISERROR(SEARCH("Наименование инвестиционного проекта",BE85)))</formula>
    </cfRule>
  </conditionalFormatting>
  <conditionalFormatting sqref="BE85:BF87">
    <cfRule type="cellIs" dxfId="3057" priority="166" operator="equal">
      <formula>0</formula>
    </cfRule>
  </conditionalFormatting>
  <conditionalFormatting sqref="BE85:BF87">
    <cfRule type="cellIs" dxfId="3056" priority="165" operator="equal">
      <formula>0</formula>
    </cfRule>
  </conditionalFormatting>
  <conditionalFormatting sqref="BE85:BF87">
    <cfRule type="cellIs" dxfId="3055" priority="164" operator="equal">
      <formula>0</formula>
    </cfRule>
  </conditionalFormatting>
  <conditionalFormatting sqref="BH85:BH87">
    <cfRule type="containsText" dxfId="3054" priority="163" operator="containsText" text="Наименование инвестиционного проекта">
      <formula>NOT(ISERROR(SEARCH("Наименование инвестиционного проекта",BH85)))</formula>
    </cfRule>
  </conditionalFormatting>
  <conditionalFormatting sqref="BH85:BH87">
    <cfRule type="cellIs" dxfId="3053" priority="162" operator="equal">
      <formula>0</formula>
    </cfRule>
  </conditionalFormatting>
  <conditionalFormatting sqref="BH85:BH87">
    <cfRule type="cellIs" dxfId="3052" priority="161" operator="equal">
      <formula>0</formula>
    </cfRule>
  </conditionalFormatting>
  <conditionalFormatting sqref="BH85:BH87">
    <cfRule type="cellIs" dxfId="3051" priority="160" operator="equal">
      <formula>0</formula>
    </cfRule>
  </conditionalFormatting>
  <conditionalFormatting sqref="I82:K84">
    <cfRule type="containsText" dxfId="3050" priority="151" operator="containsText" text="Наименование инвестиционного проекта">
      <formula>NOT(ISERROR(SEARCH("Наименование инвестиционного проекта",I82)))</formula>
    </cfRule>
  </conditionalFormatting>
  <conditionalFormatting sqref="I82:K84">
    <cfRule type="cellIs" dxfId="3049" priority="150" operator="equal">
      <formula>0</formula>
    </cfRule>
  </conditionalFormatting>
  <conditionalFormatting sqref="I82:K84">
    <cfRule type="cellIs" dxfId="3048" priority="149" operator="equal">
      <formula>0</formula>
    </cfRule>
  </conditionalFormatting>
  <conditionalFormatting sqref="I82:K84">
    <cfRule type="cellIs" dxfId="3047" priority="148" operator="equal">
      <formula>0</formula>
    </cfRule>
  </conditionalFormatting>
  <conditionalFormatting sqref="I87:K87">
    <cfRule type="containsText" dxfId="3046" priority="143" operator="containsText" text="Наименование инвестиционного проекта">
      <formula>NOT(ISERROR(SEARCH("Наименование инвестиционного проекта",I87)))</formula>
    </cfRule>
  </conditionalFormatting>
  <conditionalFormatting sqref="I87:K87">
    <cfRule type="cellIs" dxfId="3045" priority="142" operator="equal">
      <formula>0</formula>
    </cfRule>
  </conditionalFormatting>
  <conditionalFormatting sqref="I87:K87">
    <cfRule type="cellIs" dxfId="3044" priority="141" operator="equal">
      <formula>0</formula>
    </cfRule>
  </conditionalFormatting>
  <conditionalFormatting sqref="I87:K87">
    <cfRule type="cellIs" dxfId="3043" priority="140" operator="equal">
      <formula>0</formula>
    </cfRule>
  </conditionalFormatting>
  <conditionalFormatting sqref="AW92">
    <cfRule type="containsText" dxfId="3042" priority="99" operator="containsText" text="Наименование инвестиционного проекта">
      <formula>NOT(ISERROR(SEARCH("Наименование инвестиционного проекта",AW92)))</formula>
    </cfRule>
  </conditionalFormatting>
  <conditionalFormatting sqref="AW92">
    <cfRule type="cellIs" dxfId="3041" priority="98" operator="equal">
      <formula>0</formula>
    </cfRule>
  </conditionalFormatting>
  <conditionalFormatting sqref="AW92">
    <cfRule type="cellIs" dxfId="3040" priority="97" operator="equal">
      <formula>0</formula>
    </cfRule>
  </conditionalFormatting>
  <conditionalFormatting sqref="AW92">
    <cfRule type="cellIs" dxfId="3039" priority="96" operator="equal">
      <formula>0</formula>
    </cfRule>
  </conditionalFormatting>
  <conditionalFormatting sqref="AX90:AX93">
    <cfRule type="containsText" dxfId="3038" priority="103" operator="containsText" text="Наименование инвестиционного проекта">
      <formula>NOT(ISERROR(SEARCH("Наименование инвестиционного проекта",AX90)))</formula>
    </cfRule>
  </conditionalFormatting>
  <conditionalFormatting sqref="AX90:AX93">
    <cfRule type="cellIs" dxfId="3037" priority="102" operator="equal">
      <formula>0</formula>
    </cfRule>
  </conditionalFormatting>
  <conditionalFormatting sqref="AX90:AX93">
    <cfRule type="cellIs" dxfId="3036" priority="101" operator="equal">
      <formula>0</formula>
    </cfRule>
  </conditionalFormatting>
  <conditionalFormatting sqref="AX90:AX93">
    <cfRule type="cellIs" dxfId="3035" priority="100" operator="equal">
      <formula>0</formula>
    </cfRule>
  </conditionalFormatting>
  <conditionalFormatting sqref="BD92:BH93">
    <cfRule type="containsText" dxfId="3034" priority="95" operator="containsText" text="Наименование инвестиционного проекта">
      <formula>NOT(ISERROR(SEARCH("Наименование инвестиционного проекта",BD92)))</formula>
    </cfRule>
  </conditionalFormatting>
  <conditionalFormatting sqref="BD92:BH93">
    <cfRule type="cellIs" dxfId="3033" priority="94" operator="equal">
      <formula>0</formula>
    </cfRule>
  </conditionalFormatting>
  <conditionalFormatting sqref="BD92:BH93">
    <cfRule type="cellIs" dxfId="3032" priority="93" operator="equal">
      <formula>0</formula>
    </cfRule>
  </conditionalFormatting>
  <conditionalFormatting sqref="BD92:BH93">
    <cfRule type="cellIs" dxfId="3031" priority="92" operator="equal">
      <formula>0</formula>
    </cfRule>
  </conditionalFormatting>
  <conditionalFormatting sqref="AO73:AO77">
    <cfRule type="containsText" dxfId="3030" priority="195" operator="containsText" text="Наименование инвестиционного проекта">
      <formula>NOT(ISERROR(SEARCH("Наименование инвестиционного проекта",AO73)))</formula>
    </cfRule>
  </conditionalFormatting>
  <conditionalFormatting sqref="AO73:AO77">
    <cfRule type="cellIs" dxfId="3029" priority="194" operator="equal">
      <formula>0</formula>
    </cfRule>
  </conditionalFormatting>
  <conditionalFormatting sqref="AO73:AO77">
    <cfRule type="cellIs" dxfId="3028" priority="193" operator="equal">
      <formula>0</formula>
    </cfRule>
  </conditionalFormatting>
  <conditionalFormatting sqref="AO73:AO77">
    <cfRule type="cellIs" dxfId="3027" priority="192" operator="equal">
      <formula>0</formula>
    </cfRule>
  </conditionalFormatting>
  <conditionalFormatting sqref="AN73:AN77 AP73:AS77">
    <cfRule type="containsText" dxfId="3026" priority="191" operator="containsText" text="Наименование инвестиционного проекта">
      <formula>NOT(ISERROR(SEARCH("Наименование инвестиционного проекта",AN73)))</formula>
    </cfRule>
  </conditionalFormatting>
  <conditionalFormatting sqref="AN73:AN77 AP73:AS77">
    <cfRule type="cellIs" dxfId="3025" priority="190" operator="equal">
      <formula>0</formula>
    </cfRule>
  </conditionalFormatting>
  <conditionalFormatting sqref="AN73:AN77 AP73:AS77">
    <cfRule type="cellIs" dxfId="3024" priority="189" operator="equal">
      <formula>0</formula>
    </cfRule>
  </conditionalFormatting>
  <conditionalFormatting sqref="AN73:AN77 AP73:AS77">
    <cfRule type="cellIs" dxfId="3023" priority="188" operator="equal">
      <formula>0</formula>
    </cfRule>
  </conditionalFormatting>
  <conditionalFormatting sqref="AW73:AX76">
    <cfRule type="containsText" dxfId="3022" priority="183" operator="containsText" text="Наименование инвестиционного проекта">
      <formula>NOT(ISERROR(SEARCH("Наименование инвестиционного проекта",AW73)))</formula>
    </cfRule>
  </conditionalFormatting>
  <conditionalFormatting sqref="AW73:AX76">
    <cfRule type="cellIs" dxfId="3021" priority="182" operator="equal">
      <formula>0</formula>
    </cfRule>
  </conditionalFormatting>
  <conditionalFormatting sqref="AW73:AX76">
    <cfRule type="cellIs" dxfId="3020" priority="181" operator="equal">
      <formula>0</formula>
    </cfRule>
  </conditionalFormatting>
  <conditionalFormatting sqref="AW73:AX76">
    <cfRule type="cellIs" dxfId="3019" priority="180" operator="equal">
      <formula>0</formula>
    </cfRule>
  </conditionalFormatting>
  <conditionalFormatting sqref="AW85:AW87">
    <cfRule type="containsText" dxfId="3018" priority="175" operator="containsText" text="Наименование инвестиционного проекта">
      <formula>NOT(ISERROR(SEARCH("Наименование инвестиционного проекта",AW85)))</formula>
    </cfRule>
  </conditionalFormatting>
  <conditionalFormatting sqref="AW85:AW87">
    <cfRule type="cellIs" dxfId="3017" priority="174" operator="equal">
      <formula>0</formula>
    </cfRule>
  </conditionalFormatting>
  <conditionalFormatting sqref="AW85:AW87">
    <cfRule type="cellIs" dxfId="3016" priority="173" operator="equal">
      <formula>0</formula>
    </cfRule>
  </conditionalFormatting>
  <conditionalFormatting sqref="AW85:AW87">
    <cfRule type="cellIs" dxfId="3015" priority="172" operator="equal">
      <formula>0</formula>
    </cfRule>
  </conditionalFormatting>
  <conditionalFormatting sqref="L82:T84 L77:M77 O73:T81 L87:M87 O85:T87">
    <cfRule type="containsText" dxfId="3014" priority="147" operator="containsText" text="Наименование инвестиционного проекта">
      <formula>NOT(ISERROR(SEARCH("Наименование инвестиционного проекта",L73)))</formula>
    </cfRule>
  </conditionalFormatting>
  <conditionalFormatting sqref="L82:T84 L77:M77 O73:T81 L87:M87 O85:T87">
    <cfRule type="cellIs" dxfId="3013" priority="146" operator="equal">
      <formula>0</formula>
    </cfRule>
  </conditionalFormatting>
  <conditionalFormatting sqref="L82:T84 L77:M77 O73:T81 L87:M87 O85:T87">
    <cfRule type="cellIs" dxfId="3012" priority="145" operator="equal">
      <formula>0</formula>
    </cfRule>
  </conditionalFormatting>
  <conditionalFormatting sqref="L82:T84 L77:M77 O73:T81 L87:M87 O85:T87">
    <cfRule type="cellIs" dxfId="3011" priority="144" operator="equal">
      <formula>0</formula>
    </cfRule>
  </conditionalFormatting>
  <conditionalFormatting sqref="I90:P93">
    <cfRule type="containsText" dxfId="3010" priority="139" operator="containsText" text="Наименование инвестиционного проекта">
      <formula>NOT(ISERROR(SEARCH("Наименование инвестиционного проекта",I90)))</formula>
    </cfRule>
  </conditionalFormatting>
  <conditionalFormatting sqref="I90:P93">
    <cfRule type="cellIs" dxfId="3009" priority="138" operator="equal">
      <formula>0</formula>
    </cfRule>
  </conditionalFormatting>
  <conditionalFormatting sqref="I90:P93">
    <cfRule type="cellIs" dxfId="3008" priority="137" operator="equal">
      <formula>0</formula>
    </cfRule>
  </conditionalFormatting>
  <conditionalFormatting sqref="I90:P93">
    <cfRule type="cellIs" dxfId="3007" priority="136" operator="equal">
      <formula>0</formula>
    </cfRule>
  </conditionalFormatting>
  <conditionalFormatting sqref="Q90:T93">
    <cfRule type="containsText" dxfId="3006" priority="135" operator="containsText" text="Наименование инвестиционного проекта">
      <formula>NOT(ISERROR(SEARCH("Наименование инвестиционного проекта",Q90)))</formula>
    </cfRule>
  </conditionalFormatting>
  <conditionalFormatting sqref="Q90:T93">
    <cfRule type="cellIs" dxfId="3005" priority="134" operator="equal">
      <formula>0</formula>
    </cfRule>
  </conditionalFormatting>
  <conditionalFormatting sqref="Q90:T93">
    <cfRule type="cellIs" dxfId="3004" priority="133" operator="equal">
      <formula>0</formula>
    </cfRule>
  </conditionalFormatting>
  <conditionalFormatting sqref="Q90:T93">
    <cfRule type="cellIs" dxfId="3003" priority="132" operator="equal">
      <formula>0</formula>
    </cfRule>
  </conditionalFormatting>
  <conditionalFormatting sqref="V90:V93">
    <cfRule type="containsText" dxfId="3002" priority="131" operator="containsText" text="Наименование инвестиционного проекта">
      <formula>NOT(ISERROR(SEARCH("Наименование инвестиционного проекта",V90)))</formula>
    </cfRule>
  </conditionalFormatting>
  <conditionalFormatting sqref="V90:V93">
    <cfRule type="cellIs" dxfId="3001" priority="130" operator="equal">
      <formula>0</formula>
    </cfRule>
  </conditionalFormatting>
  <conditionalFormatting sqref="V90:V93">
    <cfRule type="cellIs" dxfId="3000" priority="129" operator="equal">
      <formula>0</formula>
    </cfRule>
  </conditionalFormatting>
  <conditionalFormatting sqref="V90:V93">
    <cfRule type="cellIs" dxfId="2999" priority="128" operator="equal">
      <formula>0</formula>
    </cfRule>
  </conditionalFormatting>
  <conditionalFormatting sqref="Y90:AG93">
    <cfRule type="containsText" dxfId="2998" priority="127" operator="containsText" text="Наименование инвестиционного проекта">
      <formula>NOT(ISERROR(SEARCH("Наименование инвестиционного проекта",Y90)))</formula>
    </cfRule>
  </conditionalFormatting>
  <conditionalFormatting sqref="Y90:AG93">
    <cfRule type="cellIs" dxfId="2997" priority="126" operator="equal">
      <formula>0</formula>
    </cfRule>
  </conditionalFormatting>
  <conditionalFormatting sqref="Y90:AG93">
    <cfRule type="cellIs" dxfId="2996" priority="125" operator="equal">
      <formula>0</formula>
    </cfRule>
  </conditionalFormatting>
  <conditionalFormatting sqref="Y90:AG93">
    <cfRule type="cellIs" dxfId="2995" priority="124" operator="equal">
      <formula>0</formula>
    </cfRule>
  </conditionalFormatting>
  <conditionalFormatting sqref="AI91:AI93">
    <cfRule type="containsText" dxfId="2994" priority="123" operator="containsText" text="Наименование инвестиционного проекта">
      <formula>NOT(ISERROR(SEARCH("Наименование инвестиционного проекта",AI91)))</formula>
    </cfRule>
  </conditionalFormatting>
  <conditionalFormatting sqref="AI91:AI93">
    <cfRule type="cellIs" dxfId="2993" priority="122" operator="equal">
      <formula>0</formula>
    </cfRule>
  </conditionalFormatting>
  <conditionalFormatting sqref="AI91:AI93">
    <cfRule type="cellIs" dxfId="2992" priority="121" operator="equal">
      <formula>0</formula>
    </cfRule>
  </conditionalFormatting>
  <conditionalFormatting sqref="AI91:AI93">
    <cfRule type="cellIs" dxfId="2991" priority="120" operator="equal">
      <formula>0</formula>
    </cfRule>
  </conditionalFormatting>
  <conditionalFormatting sqref="AK93:AM93">
    <cfRule type="containsText" dxfId="2990" priority="119" operator="containsText" text="Наименование инвестиционного проекта">
      <formula>NOT(ISERROR(SEARCH("Наименование инвестиционного проекта",AK93)))</formula>
    </cfRule>
  </conditionalFormatting>
  <conditionalFormatting sqref="AK93:AM93">
    <cfRule type="cellIs" dxfId="2989" priority="118" operator="equal">
      <formula>0</formula>
    </cfRule>
  </conditionalFormatting>
  <conditionalFormatting sqref="AK93:AM93">
    <cfRule type="cellIs" dxfId="2988" priority="117" operator="equal">
      <formula>0</formula>
    </cfRule>
  </conditionalFormatting>
  <conditionalFormatting sqref="AK93:AM93">
    <cfRule type="cellIs" dxfId="2987" priority="116" operator="equal">
      <formula>0</formula>
    </cfRule>
  </conditionalFormatting>
  <conditionalFormatting sqref="AK90:AL92">
    <cfRule type="containsText" dxfId="2986" priority="115" operator="containsText" text="Наименование инвестиционного проекта">
      <formula>NOT(ISERROR(SEARCH("Наименование инвестиционного проекта",AK90)))</formula>
    </cfRule>
  </conditionalFormatting>
  <conditionalFormatting sqref="AK90:AL92">
    <cfRule type="cellIs" dxfId="2985" priority="114" operator="equal">
      <formula>0</formula>
    </cfRule>
  </conditionalFormatting>
  <conditionalFormatting sqref="AK90:AL92">
    <cfRule type="cellIs" dxfId="2984" priority="113" operator="equal">
      <formula>0</formula>
    </cfRule>
  </conditionalFormatting>
  <conditionalFormatting sqref="AK90:AL92">
    <cfRule type="cellIs" dxfId="2983" priority="112" operator="equal">
      <formula>0</formula>
    </cfRule>
  </conditionalFormatting>
  <conditionalFormatting sqref="AN90:AS93">
    <cfRule type="containsText" dxfId="2982" priority="111" operator="containsText" text="Наименование инвестиционного проекта">
      <formula>NOT(ISERROR(SEARCH("Наименование инвестиционного проекта",AN90)))</formula>
    </cfRule>
  </conditionalFormatting>
  <conditionalFormatting sqref="AN90:AS93">
    <cfRule type="cellIs" dxfId="2981" priority="110" operator="equal">
      <formula>0</formula>
    </cfRule>
  </conditionalFormatting>
  <conditionalFormatting sqref="AN90:AS93">
    <cfRule type="cellIs" dxfId="2980" priority="109" operator="equal">
      <formula>0</formula>
    </cfRule>
  </conditionalFormatting>
  <conditionalFormatting sqref="AN90:AS93">
    <cfRule type="cellIs" dxfId="2979" priority="108" operator="equal">
      <formula>0</formula>
    </cfRule>
  </conditionalFormatting>
  <conditionalFormatting sqref="AU90:AV93">
    <cfRule type="containsText" dxfId="2978" priority="107" operator="containsText" text="Наименование инвестиционного проекта">
      <formula>NOT(ISERROR(SEARCH("Наименование инвестиционного проекта",AU90)))</formula>
    </cfRule>
  </conditionalFormatting>
  <conditionalFormatting sqref="AU90:AV93">
    <cfRule type="cellIs" dxfId="2977" priority="106" operator="equal">
      <formula>0</formula>
    </cfRule>
  </conditionalFormatting>
  <conditionalFormatting sqref="AU90:AV93">
    <cfRule type="cellIs" dxfId="2976" priority="105" operator="equal">
      <formula>0</formula>
    </cfRule>
  </conditionalFormatting>
  <conditionalFormatting sqref="AU90:AV93">
    <cfRule type="cellIs" dxfId="2975" priority="104" operator="equal">
      <formula>0</formula>
    </cfRule>
  </conditionalFormatting>
  <conditionalFormatting sqref="BE91:BF91">
    <cfRule type="containsText" dxfId="2974" priority="91" operator="containsText" text="Наименование инвестиционного проекта">
      <formula>NOT(ISERROR(SEARCH("Наименование инвестиционного проекта",BE91)))</formula>
    </cfRule>
  </conditionalFormatting>
  <conditionalFormatting sqref="BE91:BF91">
    <cfRule type="cellIs" dxfId="2973" priority="90" operator="equal">
      <formula>0</formula>
    </cfRule>
  </conditionalFormatting>
  <conditionalFormatting sqref="BE91:BF91">
    <cfRule type="cellIs" dxfId="2972" priority="89" operator="equal">
      <formula>0</formula>
    </cfRule>
  </conditionalFormatting>
  <conditionalFormatting sqref="BE91:BF91">
    <cfRule type="cellIs" dxfId="2971" priority="88" operator="equal">
      <formula>0</formula>
    </cfRule>
  </conditionalFormatting>
  <conditionalFormatting sqref="BH91">
    <cfRule type="containsText" dxfId="2970" priority="87" operator="containsText" text="Наименование инвестиционного проекта">
      <formula>NOT(ISERROR(SEARCH("Наименование инвестиционного проекта",BH91)))</formula>
    </cfRule>
  </conditionalFormatting>
  <conditionalFormatting sqref="BH91">
    <cfRule type="cellIs" dxfId="2969" priority="86" operator="equal">
      <formula>0</formula>
    </cfRule>
  </conditionalFormatting>
  <conditionalFormatting sqref="BH91">
    <cfRule type="cellIs" dxfId="2968" priority="85" operator="equal">
      <formula>0</formula>
    </cfRule>
  </conditionalFormatting>
  <conditionalFormatting sqref="BH91">
    <cfRule type="cellIs" dxfId="2967" priority="84" operator="equal">
      <formula>0</formula>
    </cfRule>
  </conditionalFormatting>
  <conditionalFormatting sqref="BO93:BP93">
    <cfRule type="containsText" dxfId="2966" priority="83" operator="containsText" text="Наименование инвестиционного проекта">
      <formula>NOT(ISERROR(SEARCH("Наименование инвестиционного проекта",BO93)))</formula>
    </cfRule>
  </conditionalFormatting>
  <conditionalFormatting sqref="BO93:BP93">
    <cfRule type="cellIs" dxfId="2965" priority="82" operator="equal">
      <formula>0</formula>
    </cfRule>
  </conditionalFormatting>
  <conditionalFormatting sqref="BO93:BP93">
    <cfRule type="cellIs" dxfId="2964" priority="81" operator="equal">
      <formula>0</formula>
    </cfRule>
  </conditionalFormatting>
  <conditionalFormatting sqref="BO93:BP93">
    <cfRule type="cellIs" dxfId="2963" priority="80" operator="equal">
      <formula>0</formula>
    </cfRule>
  </conditionalFormatting>
  <conditionalFormatting sqref="BR90:BW93">
    <cfRule type="containsText" dxfId="2962" priority="79" operator="containsText" text="Наименование инвестиционного проекта">
      <formula>NOT(ISERROR(SEARCH("Наименование инвестиционного проекта",BR90)))</formula>
    </cfRule>
  </conditionalFormatting>
  <conditionalFormatting sqref="BR90:BW93">
    <cfRule type="cellIs" dxfId="2961" priority="78" operator="equal">
      <formula>0</formula>
    </cfRule>
  </conditionalFormatting>
  <conditionalFormatting sqref="BR90:BW93">
    <cfRule type="cellIs" dxfId="2960" priority="77" operator="equal">
      <formula>0</formula>
    </cfRule>
  </conditionalFormatting>
  <conditionalFormatting sqref="BR90:BW93">
    <cfRule type="cellIs" dxfId="2959" priority="76" operator="equal">
      <formula>0</formula>
    </cfRule>
  </conditionalFormatting>
  <conditionalFormatting sqref="BT85:BU87">
    <cfRule type="containsText" dxfId="2958" priority="75" operator="containsText" text="Наименование инвестиционного проекта">
      <formula>NOT(ISERROR(SEARCH("Наименование инвестиционного проекта",BT85)))</formula>
    </cfRule>
  </conditionalFormatting>
  <conditionalFormatting sqref="BT85:BU87">
    <cfRule type="cellIs" dxfId="2957" priority="74" operator="equal">
      <formula>0</formula>
    </cfRule>
  </conditionalFormatting>
  <conditionalFormatting sqref="BT85:BU87">
    <cfRule type="cellIs" dxfId="2956" priority="73" operator="equal">
      <formula>0</formula>
    </cfRule>
  </conditionalFormatting>
  <conditionalFormatting sqref="BT85:BU87">
    <cfRule type="cellIs" dxfId="2955" priority="72" operator="equal">
      <formula>0</formula>
    </cfRule>
  </conditionalFormatting>
  <conditionalFormatting sqref="BO86:BP87">
    <cfRule type="containsText" dxfId="2954" priority="71" operator="containsText" text="Наименование инвестиционного проекта">
      <formula>NOT(ISERROR(SEARCH("Наименование инвестиционного проекта",BO86)))</formula>
    </cfRule>
  </conditionalFormatting>
  <conditionalFormatting sqref="BO86:BP87">
    <cfRule type="cellIs" dxfId="2953" priority="70" operator="equal">
      <formula>0</formula>
    </cfRule>
  </conditionalFormatting>
  <conditionalFormatting sqref="BO86:BP87">
    <cfRule type="cellIs" dxfId="2952" priority="69" operator="equal">
      <formula>0</formula>
    </cfRule>
  </conditionalFormatting>
  <conditionalFormatting sqref="BO86:BP87">
    <cfRule type="cellIs" dxfId="2951" priority="68" operator="equal">
      <formula>0</formula>
    </cfRule>
  </conditionalFormatting>
  <conditionalFormatting sqref="C33">
    <cfRule type="cellIs" dxfId="2950" priority="32" operator="equal">
      <formula>0</formula>
    </cfRule>
  </conditionalFormatting>
  <conditionalFormatting sqref="L85:N86 N87">
    <cfRule type="cellIs" dxfId="2949" priority="34" operator="equal">
      <formula>0</formula>
    </cfRule>
  </conditionalFormatting>
  <conditionalFormatting sqref="L73:N73">
    <cfRule type="containsText" dxfId="2948" priority="63" operator="containsText" text="Наименование инвестиционного проекта">
      <formula>NOT(ISERROR(SEARCH("Наименование инвестиционного проекта",L73)))</formula>
    </cfRule>
  </conditionalFormatting>
  <conditionalFormatting sqref="L73:N73">
    <cfRule type="cellIs" dxfId="2947" priority="62" operator="equal">
      <formula>0</formula>
    </cfRule>
  </conditionalFormatting>
  <conditionalFormatting sqref="L73:N73 N74:N77">
    <cfRule type="cellIs" dxfId="2946" priority="61" operator="equal">
      <formula>0</formula>
    </cfRule>
  </conditionalFormatting>
  <conditionalFormatting sqref="L73:N73 N74:N77">
    <cfRule type="cellIs" dxfId="2945" priority="60" operator="equal">
      <formula>0</formula>
    </cfRule>
  </conditionalFormatting>
  <conditionalFormatting sqref="L74:N75">
    <cfRule type="containsText" dxfId="2944" priority="59" operator="containsText" text="Наименование инвестиционного проекта">
      <formula>NOT(ISERROR(SEARCH("Наименование инвестиционного проекта",L74)))</formula>
    </cfRule>
  </conditionalFormatting>
  <conditionalFormatting sqref="L74:N75">
    <cfRule type="cellIs" dxfId="2943" priority="58" operator="equal">
      <formula>0</formula>
    </cfRule>
  </conditionalFormatting>
  <conditionalFormatting sqref="L74:N75">
    <cfRule type="cellIs" dxfId="2942" priority="57" operator="equal">
      <formula>0</formula>
    </cfRule>
  </conditionalFormatting>
  <conditionalFormatting sqref="L74:N75">
    <cfRule type="cellIs" dxfId="2941" priority="56" operator="equal">
      <formula>0</formula>
    </cfRule>
  </conditionalFormatting>
  <conditionalFormatting sqref="M76">
    <cfRule type="cellIs" dxfId="2940" priority="42" operator="equal">
      <formula>0</formula>
    </cfRule>
  </conditionalFormatting>
  <conditionalFormatting sqref="N76:N77">
    <cfRule type="containsText" dxfId="2939" priority="55" operator="containsText" text="Наименование инвестиционного проекта">
      <formula>NOT(ISERROR(SEARCH("Наименование инвестиционного проекта",N76)))</formula>
    </cfRule>
  </conditionalFormatting>
  <conditionalFormatting sqref="N76:N77">
    <cfRule type="cellIs" dxfId="2938" priority="53" operator="equal">
      <formula>0</formula>
    </cfRule>
    <cfRule type="cellIs" dxfId="2937" priority="54" operator="equal">
      <formula>0</formula>
    </cfRule>
  </conditionalFormatting>
  <conditionalFormatting sqref="N76:N77">
    <cfRule type="cellIs" dxfId="2936" priority="52" operator="equal">
      <formula>0</formula>
    </cfRule>
  </conditionalFormatting>
  <conditionalFormatting sqref="N76:N77">
    <cfRule type="cellIs" dxfId="2935" priority="51" operator="equal">
      <formula>0</formula>
    </cfRule>
  </conditionalFormatting>
  <conditionalFormatting sqref="N76:N77">
    <cfRule type="cellIs" dxfId="2934" priority="50" operator="equal">
      <formula>0</formula>
    </cfRule>
  </conditionalFormatting>
  <conditionalFormatting sqref="L76">
    <cfRule type="containsText" dxfId="2933" priority="49" operator="containsText" text="Наименование инвестиционного проекта">
      <formula>NOT(ISERROR(SEARCH("Наименование инвестиционного проекта",L76)))</formula>
    </cfRule>
  </conditionalFormatting>
  <conditionalFormatting sqref="L76">
    <cfRule type="cellIs" dxfId="2932" priority="48" operator="equal">
      <formula>0</formula>
    </cfRule>
  </conditionalFormatting>
  <conditionalFormatting sqref="L76">
    <cfRule type="cellIs" dxfId="2931" priority="47" operator="equal">
      <formula>0</formula>
    </cfRule>
  </conditionalFormatting>
  <conditionalFormatting sqref="L76">
    <cfRule type="cellIs" dxfId="2930" priority="46" operator="equal">
      <formula>0</formula>
    </cfRule>
  </conditionalFormatting>
  <conditionalFormatting sqref="M76">
    <cfRule type="containsText" dxfId="2929" priority="45" operator="containsText" text="Наименование инвестиционного проекта">
      <formula>NOT(ISERROR(SEARCH("Наименование инвестиционного проекта",M76)))</formula>
    </cfRule>
  </conditionalFormatting>
  <conditionalFormatting sqref="M76">
    <cfRule type="cellIs" dxfId="2928" priority="44" operator="equal">
      <formula>0</formula>
    </cfRule>
  </conditionalFormatting>
  <conditionalFormatting sqref="M76">
    <cfRule type="cellIs" dxfId="2927" priority="43" operator="equal">
      <formula>0</formula>
    </cfRule>
  </conditionalFormatting>
  <conditionalFormatting sqref="L78:N81">
    <cfRule type="containsText" dxfId="2926" priority="41" operator="containsText" text="Наименование инвестиционного проекта">
      <formula>NOT(ISERROR(SEARCH("Наименование инвестиционного проекта",L78)))</formula>
    </cfRule>
  </conditionalFormatting>
  <conditionalFormatting sqref="L78:N81">
    <cfRule type="cellIs" dxfId="2925" priority="40" operator="equal">
      <formula>0</formula>
    </cfRule>
  </conditionalFormatting>
  <conditionalFormatting sqref="L78:N81">
    <cfRule type="cellIs" dxfId="2924" priority="39" operator="equal">
      <formula>0</formula>
    </cfRule>
  </conditionalFormatting>
  <conditionalFormatting sqref="L78:N81">
    <cfRule type="cellIs" dxfId="2923" priority="38" operator="equal">
      <formula>0</formula>
    </cfRule>
  </conditionalFormatting>
  <conditionalFormatting sqref="L85:N86 N87">
    <cfRule type="containsText" dxfId="2922" priority="37" operator="containsText" text="Наименование инвестиционного проекта">
      <formula>NOT(ISERROR(SEARCH("Наименование инвестиционного проекта",L85)))</formula>
    </cfRule>
  </conditionalFormatting>
  <conditionalFormatting sqref="L85:N86 N87">
    <cfRule type="cellIs" dxfId="2921" priority="36" operator="equal">
      <formula>0</formula>
    </cfRule>
  </conditionalFormatting>
  <conditionalFormatting sqref="L85:N86 N87">
    <cfRule type="cellIs" dxfId="2920" priority="35" operator="equal">
      <formula>0</formula>
    </cfRule>
  </conditionalFormatting>
  <conditionalFormatting sqref="C33">
    <cfRule type="containsText" dxfId="2919" priority="33" operator="containsText" text="Наименование инвестиционного проекта">
      <formula>NOT(ISERROR(SEARCH("Наименование инвестиционного проекта",C33)))</formula>
    </cfRule>
  </conditionalFormatting>
  <conditionalFormatting sqref="D33">
    <cfRule type="containsText" dxfId="2918" priority="31" operator="containsText" text="Наименование инвестиционного проекта">
      <formula>NOT(ISERROR(SEARCH("Наименование инвестиционного проекта",D33)))</formula>
    </cfRule>
  </conditionalFormatting>
  <conditionalFormatting sqref="D33">
    <cfRule type="cellIs" dxfId="2917" priority="30" operator="equal">
      <formula>0</formula>
    </cfRule>
  </conditionalFormatting>
  <conditionalFormatting sqref="BX33">
    <cfRule type="containsText" dxfId="2916" priority="29" operator="containsText" text="Наименование инвестиционного проекта">
      <formula>NOT(ISERROR(SEARCH("Наименование инвестиционного проекта",BX33)))</formula>
    </cfRule>
  </conditionalFormatting>
  <conditionalFormatting sqref="BX33">
    <cfRule type="cellIs" dxfId="2915" priority="28" operator="equal">
      <formula>0</formula>
    </cfRule>
  </conditionalFormatting>
  <conditionalFormatting sqref="BX33">
    <cfRule type="cellIs" dxfId="2914" priority="27" operator="equal">
      <formula>0</formula>
    </cfRule>
  </conditionalFormatting>
  <conditionalFormatting sqref="BX33">
    <cfRule type="cellIs" dxfId="2913" priority="26" operator="equal">
      <formula>0</formula>
    </cfRule>
  </conditionalFormatting>
  <conditionalFormatting sqref="BX46:BX52">
    <cfRule type="cellIs" dxfId="2912" priority="25" operator="equal">
      <formula>0</formula>
    </cfRule>
  </conditionalFormatting>
  <conditionalFormatting sqref="BX46:BX52">
    <cfRule type="cellIs" dxfId="2911" priority="24" operator="equal">
      <formula>0</formula>
    </cfRule>
  </conditionalFormatting>
  <conditionalFormatting sqref="BX46:BX52">
    <cfRule type="cellIs" dxfId="2910" priority="23" operator="equal">
      <formula>0</formula>
    </cfRule>
  </conditionalFormatting>
  <conditionalFormatting sqref="BX46:BX52">
    <cfRule type="containsText" dxfId="2909" priority="22" operator="containsText" text="Наименование инвестиционного проекта">
      <formula>NOT(ISERROR(SEARCH("Наименование инвестиционного проекта",BX46)))</formula>
    </cfRule>
  </conditionalFormatting>
  <conditionalFormatting sqref="BX59">
    <cfRule type="cellIs" dxfId="2908" priority="21" operator="equal">
      <formula>0</formula>
    </cfRule>
  </conditionalFormatting>
  <conditionalFormatting sqref="BX59">
    <cfRule type="cellIs" dxfId="2907" priority="20" operator="equal">
      <formula>0</formula>
    </cfRule>
  </conditionalFormatting>
  <conditionalFormatting sqref="BX59">
    <cfRule type="cellIs" dxfId="2906" priority="19" operator="equal">
      <formula>0</formula>
    </cfRule>
  </conditionalFormatting>
  <conditionalFormatting sqref="BX59">
    <cfRule type="containsText" dxfId="2905" priority="18" operator="containsText" text="Наименование инвестиционного проекта">
      <formula>NOT(ISERROR(SEARCH("Наименование инвестиционного проекта",BX59)))</formula>
    </cfRule>
  </conditionalFormatting>
  <conditionalFormatting sqref="BX77">
    <cfRule type="cellIs" dxfId="2904" priority="17" operator="equal">
      <formula>0</formula>
    </cfRule>
  </conditionalFormatting>
  <conditionalFormatting sqref="BX77">
    <cfRule type="cellIs" dxfId="2903" priority="16" operator="equal">
      <formula>0</formula>
    </cfRule>
  </conditionalFormatting>
  <conditionalFormatting sqref="BX77">
    <cfRule type="cellIs" dxfId="2902" priority="15" operator="equal">
      <formula>0</formula>
    </cfRule>
  </conditionalFormatting>
  <conditionalFormatting sqref="BX77">
    <cfRule type="containsText" dxfId="2901" priority="14" operator="containsText" text="Наименование инвестиционного проекта">
      <formula>NOT(ISERROR(SEARCH("Наименование инвестиционного проекта",BX77)))</formula>
    </cfRule>
  </conditionalFormatting>
  <conditionalFormatting sqref="BX73:BX74 BX78:BX84">
    <cfRule type="containsText" dxfId="2900" priority="13" operator="containsText" text="Наименование инвестиционного проекта">
      <formula>NOT(ISERROR(SEARCH("Наименование инвестиционного проекта",BX73)))</formula>
    </cfRule>
  </conditionalFormatting>
  <conditionalFormatting sqref="BX73:BX74 BX78:BX84">
    <cfRule type="cellIs" dxfId="2899" priority="12" operator="equal">
      <formula>0</formula>
    </cfRule>
  </conditionalFormatting>
  <conditionalFormatting sqref="BX73:BX74 BX78:BX84">
    <cfRule type="cellIs" dxfId="2898" priority="11" operator="equal">
      <formula>0</formula>
    </cfRule>
  </conditionalFormatting>
  <conditionalFormatting sqref="BX73:BX74 BX78:BX84">
    <cfRule type="cellIs" dxfId="2897" priority="10" operator="equal">
      <formula>0</formula>
    </cfRule>
  </conditionalFormatting>
  <conditionalFormatting sqref="BX85:BX87">
    <cfRule type="cellIs" dxfId="2896" priority="9" operator="equal">
      <formula>0</formula>
    </cfRule>
  </conditionalFormatting>
  <conditionalFormatting sqref="BX85:BX87">
    <cfRule type="cellIs" dxfId="2895" priority="8" operator="equal">
      <formula>0</formula>
    </cfRule>
  </conditionalFormatting>
  <conditionalFormatting sqref="BX85:BX87">
    <cfRule type="cellIs" dxfId="2894" priority="7" operator="equal">
      <formula>0</formula>
    </cfRule>
  </conditionalFormatting>
  <conditionalFormatting sqref="BX85:BX87">
    <cfRule type="containsText" dxfId="2893" priority="6" operator="containsText" text="Наименование инвестиционного проекта">
      <formula>NOT(ISERROR(SEARCH("Наименование инвестиционного проекта",BX85)))</formula>
    </cfRule>
  </conditionalFormatting>
  <conditionalFormatting sqref="BX75:BX76">
    <cfRule type="containsText" dxfId="2892" priority="5" operator="containsText" text="Наименование инвестиционного проекта">
      <formula>NOT(ISERROR(SEARCH("Наименование инвестиционного проекта",BX75)))</formula>
    </cfRule>
  </conditionalFormatting>
  <conditionalFormatting sqref="BX75:BX76">
    <cfRule type="cellIs" dxfId="2891" priority="4" operator="equal">
      <formula>0</formula>
    </cfRule>
  </conditionalFormatting>
  <conditionalFormatting sqref="BX75:BX76">
    <cfRule type="cellIs" dxfId="2890" priority="3" operator="equal">
      <formula>0</formula>
    </cfRule>
  </conditionalFormatting>
  <conditionalFormatting sqref="BX75:BX76">
    <cfRule type="cellIs" dxfId="2889" priority="2" operator="equal">
      <formula>0</formula>
    </cfRule>
  </conditionalFormatting>
  <conditionalFormatting sqref="BX90">
    <cfRule type="cellIs" dxfId="2888" priority="1" operator="equal">
      <formula>0</formula>
    </cfRule>
  </conditionalFormatting>
  <printOptions horizontalCentered="1"/>
  <pageMargins left="0.23622047244094491" right="0.23622047244094491" top="0.74803149606299213" bottom="0.74803149606299213" header="0.31496062992125984" footer="0.31496062992125984"/>
  <pageSetup paperSize="8" scale="37" orientation="landscape" horizontalDpi="4294967295" verticalDpi="4294967295" r:id="rId1"/>
  <headerFooter differentFirst="1">
    <oddHeader>&amp;C&amp;P</oddHeader>
  </headerFooter>
  <ignoredErrors>
    <ignoredError sqref="F59:G59 F73:G75 F46:H52 F90:H90 F82:H87 H73:H76 F78:H78 F79:H81" numberStoredAsText="1"/>
    <ignoredError sqref="AJ41 AT56 AW56 BD56 K23:K26 N23 AT77 AC56:AR56 BR42 BG56:BL56 V41 BR73:BR75 BQ73:BQ75 BB56 AY56 BQ78:BR78 BQ76:BQ77 BQ82:BQ83 BQ85 BW81 BQ59 BR46 BR47:BR52 AH42" formula="1"/>
    <ignoredError sqref="I34:J34 AJ46:AJ50 I89:O89 AJ90:AJ92 AJ85:AJ87 O72:Y72 I72:J72 BG72:BM72 AJ82:AJ83 AT78 AT84 AT93 AY50 AO59 AY92:AY93 Z47:Z50 Q89:T89 AJ73:AJ78 AX72:BA72 BC72 BT72:BU72"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DW93"/>
  <sheetViews>
    <sheetView zoomScale="70" zoomScaleNormal="70" zoomScaleSheetLayoutView="55" workbookViewId="0">
      <selection activeCell="F26" sqref="F26"/>
    </sheetView>
  </sheetViews>
  <sheetFormatPr defaultRowHeight="15.75" outlineLevelRow="1" outlineLevelCol="1" x14ac:dyDescent="0.25"/>
  <cols>
    <col min="1" max="1" width="6" style="104" customWidth="1"/>
    <col min="2" max="2" width="12.42578125" style="104" customWidth="1"/>
    <col min="3" max="3" width="95.42578125" style="104" customWidth="1"/>
    <col min="4" max="4" width="27.28515625" style="104" customWidth="1" outlineLevel="1"/>
    <col min="5" max="5" width="30.5703125" style="104" customWidth="1" outlineLevel="1"/>
    <col min="6" max="6" width="29" style="104" customWidth="1" outlineLevel="1"/>
    <col min="7" max="7" width="11.85546875" style="104" customWidth="1" outlineLevel="1"/>
    <col min="8" max="8" width="25.85546875" style="104" customWidth="1" outlineLevel="1"/>
    <col min="9" max="9" width="18" style="104" customWidth="1"/>
    <col min="10" max="10" width="17.7109375" style="104" customWidth="1"/>
    <col min="11" max="11" width="17.140625" style="104" customWidth="1"/>
    <col min="12" max="12" width="15.140625" style="104" customWidth="1"/>
    <col min="13" max="13" width="12.42578125" style="104" customWidth="1"/>
    <col min="14" max="14" width="14" style="104" customWidth="1"/>
    <col min="15" max="18" width="12.42578125" style="104" customWidth="1"/>
    <col min="19" max="19" width="17.85546875" style="104" customWidth="1"/>
    <col min="20" max="21" width="12.42578125" style="104" customWidth="1"/>
    <col min="22" max="22" width="14.5703125" style="104" customWidth="1"/>
    <col min="23" max="23" width="14.28515625" style="104" customWidth="1"/>
    <col min="24" max="25" width="12.42578125" style="104" customWidth="1"/>
    <col min="26" max="27" width="14.28515625" style="104" customWidth="1"/>
    <col min="28" max="28" width="18.5703125" style="104" customWidth="1"/>
    <col min="29" max="29" width="21.42578125" style="104" customWidth="1"/>
    <col min="30" max="30" width="18.28515625" style="104" customWidth="1"/>
    <col min="31" max="31" width="20.7109375" style="104" customWidth="1"/>
    <col min="32" max="32" width="15" style="104" customWidth="1"/>
    <col min="33" max="33" width="21.140625" style="104" customWidth="1"/>
    <col min="34" max="34" width="15.5703125" style="104" customWidth="1"/>
    <col min="35" max="35" width="24.7109375" style="104" customWidth="1"/>
    <col min="36" max="36" width="11.7109375" style="104" hidden="1" customWidth="1"/>
    <col min="37" max="37" width="15.7109375" style="104" hidden="1" customWidth="1"/>
    <col min="38" max="38" width="11" style="104" hidden="1" customWidth="1"/>
    <col min="39" max="39" width="15.7109375" style="104" hidden="1" customWidth="1"/>
    <col min="40" max="40" width="22.140625" style="104" customWidth="1"/>
    <col min="41" max="41" width="36.85546875" style="105" customWidth="1"/>
    <col min="42" max="42" width="63.5703125" style="105" customWidth="1"/>
    <col min="43" max="127" width="9.140625" style="105"/>
    <col min="128" max="16384" width="9.140625" style="104"/>
  </cols>
  <sheetData>
    <row r="1" spans="2:42" ht="18.75" x14ac:dyDescent="0.25">
      <c r="AH1" s="1129"/>
      <c r="AI1" s="1129"/>
      <c r="AJ1" s="1129"/>
      <c r="AK1" s="1129"/>
      <c r="AL1" s="1129"/>
      <c r="AM1" s="1129"/>
      <c r="AN1" s="1130"/>
      <c r="AP1" s="34" t="s">
        <v>288</v>
      </c>
    </row>
    <row r="2" spans="2:42" ht="18.75" x14ac:dyDescent="0.25">
      <c r="AH2" s="1129"/>
      <c r="AI2" s="1129"/>
      <c r="AJ2" s="1129"/>
      <c r="AK2" s="1129"/>
      <c r="AL2" s="1129"/>
      <c r="AM2" s="1129"/>
      <c r="AN2" s="1130"/>
      <c r="AP2" s="34" t="s">
        <v>1</v>
      </c>
    </row>
    <row r="3" spans="2:42" ht="18.75" x14ac:dyDescent="0.25">
      <c r="AH3" s="1129"/>
      <c r="AI3" s="1129"/>
      <c r="AJ3" s="1129"/>
      <c r="AK3" s="1129"/>
      <c r="AL3" s="1129"/>
      <c r="AM3" s="1129"/>
      <c r="AN3" s="1130"/>
      <c r="AP3" s="34" t="s">
        <v>2</v>
      </c>
    </row>
    <row r="4" spans="2:42" ht="18.75" x14ac:dyDescent="0.25">
      <c r="B4" s="1128"/>
      <c r="C4" s="1128"/>
      <c r="D4" s="1128"/>
      <c r="E4" s="1128"/>
      <c r="F4" s="1128"/>
      <c r="G4" s="1128"/>
      <c r="H4" s="1128"/>
      <c r="I4" s="1128"/>
      <c r="J4" s="1128"/>
      <c r="K4" s="1128"/>
      <c r="L4" s="1128"/>
      <c r="M4" s="1128"/>
      <c r="N4" s="1128"/>
      <c r="O4" s="1128"/>
      <c r="P4" s="1128"/>
      <c r="Q4" s="1128"/>
      <c r="R4" s="1128"/>
      <c r="S4" s="1128"/>
      <c r="T4" s="1128"/>
      <c r="U4" s="1128"/>
      <c r="V4" s="1128"/>
      <c r="W4" s="1128"/>
      <c r="X4" s="1128"/>
      <c r="Y4" s="1128"/>
      <c r="Z4" s="1128"/>
      <c r="AA4" s="1128"/>
      <c r="AB4" s="1128"/>
      <c r="AC4" s="1128"/>
      <c r="AD4" s="1128"/>
      <c r="AE4" s="1128"/>
      <c r="AF4" s="1128"/>
      <c r="AG4" s="1128"/>
      <c r="AH4" s="1128"/>
      <c r="AI4" s="1128"/>
      <c r="AJ4" s="1128"/>
      <c r="AK4" s="1128"/>
      <c r="AL4" s="1128"/>
      <c r="AM4" s="1128"/>
      <c r="AN4" s="1128"/>
    </row>
    <row r="5" spans="2:42" ht="18.75" x14ac:dyDescent="0.25">
      <c r="B5" s="1128" t="s">
        <v>289</v>
      </c>
      <c r="C5" s="1128"/>
      <c r="D5" s="1128"/>
      <c r="E5" s="1128"/>
      <c r="F5" s="1128"/>
      <c r="G5" s="1128"/>
      <c r="H5" s="1128"/>
      <c r="I5" s="1128"/>
      <c r="J5" s="1128"/>
      <c r="K5" s="1128"/>
      <c r="L5" s="1128"/>
      <c r="M5" s="1128"/>
      <c r="N5" s="1128"/>
      <c r="O5" s="1128"/>
      <c r="P5" s="1128"/>
      <c r="Q5" s="1128"/>
      <c r="R5" s="1128"/>
      <c r="S5" s="1128"/>
      <c r="T5" s="1128"/>
      <c r="U5" s="1128"/>
      <c r="V5" s="1128"/>
      <c r="W5" s="1128"/>
      <c r="X5" s="1128"/>
      <c r="Y5" s="1128"/>
      <c r="Z5" s="1128"/>
      <c r="AA5" s="1128"/>
      <c r="AB5" s="1128"/>
      <c r="AC5" s="1128"/>
      <c r="AD5" s="1128"/>
      <c r="AE5" s="1128"/>
      <c r="AF5" s="1128"/>
      <c r="AG5" s="1128"/>
      <c r="AH5" s="1128"/>
      <c r="AI5" s="1128"/>
      <c r="AJ5" s="1128"/>
      <c r="AK5" s="1128"/>
      <c r="AL5" s="1128"/>
      <c r="AM5" s="1128"/>
      <c r="AN5" s="1128"/>
    </row>
    <row r="6" spans="2:42" ht="18.75" x14ac:dyDescent="0.25">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row>
    <row r="7" spans="2:42" ht="18.75" x14ac:dyDescent="0.25">
      <c r="B7" s="1128" t="str">
        <f>'С № 1 (2020)'!B7:AY7</f>
        <v>Инвестиционная программа  ГУП НАО "Нарьян-Марская электростанция"</v>
      </c>
      <c r="C7" s="1069"/>
      <c r="D7" s="1069"/>
      <c r="E7" s="1069"/>
      <c r="F7" s="1069"/>
      <c r="G7" s="1069"/>
      <c r="H7" s="1069"/>
      <c r="I7" s="1069"/>
      <c r="J7" s="1069"/>
      <c r="K7" s="1069"/>
      <c r="L7" s="1069"/>
      <c r="M7" s="1069"/>
      <c r="N7" s="1069"/>
      <c r="O7" s="1069"/>
      <c r="P7" s="1069"/>
      <c r="Q7" s="1069"/>
      <c r="R7" s="1069"/>
      <c r="S7" s="1069"/>
      <c r="T7" s="1069"/>
      <c r="U7" s="1069"/>
      <c r="V7" s="1069"/>
      <c r="W7" s="1069"/>
      <c r="X7" s="1069"/>
      <c r="Y7" s="1069"/>
      <c r="Z7" s="1069"/>
      <c r="AA7" s="1069"/>
      <c r="AB7" s="1069"/>
      <c r="AC7" s="1069"/>
      <c r="AD7" s="1069"/>
      <c r="AE7" s="1069"/>
      <c r="AF7" s="1069"/>
      <c r="AG7" s="1069"/>
      <c r="AH7" s="1069"/>
      <c r="AI7" s="1069"/>
      <c r="AJ7" s="1069"/>
      <c r="AK7" s="1069"/>
      <c r="AL7" s="1069"/>
      <c r="AM7" s="1069"/>
      <c r="AN7" s="1069"/>
    </row>
    <row r="8" spans="2:42" x14ac:dyDescent="0.25">
      <c r="B8" s="1118" t="s">
        <v>4</v>
      </c>
      <c r="C8" s="1119"/>
      <c r="D8" s="1119"/>
      <c r="E8" s="1119"/>
      <c r="F8" s="1119"/>
      <c r="G8" s="1119"/>
      <c r="H8" s="1119"/>
      <c r="I8" s="1119"/>
      <c r="J8" s="1119"/>
      <c r="K8" s="1119"/>
      <c r="L8" s="1119"/>
      <c r="M8" s="1119"/>
      <c r="N8" s="1119"/>
      <c r="O8" s="1119"/>
      <c r="P8" s="1119"/>
      <c r="Q8" s="1119"/>
      <c r="R8" s="1119"/>
      <c r="S8" s="1119"/>
      <c r="T8" s="1119"/>
      <c r="U8" s="1119"/>
      <c r="V8" s="1119"/>
      <c r="W8" s="1119"/>
      <c r="X8" s="1119"/>
      <c r="Y8" s="1119"/>
      <c r="Z8" s="1119"/>
      <c r="AA8" s="1119"/>
      <c r="AB8" s="1119"/>
      <c r="AC8" s="1119"/>
      <c r="AD8" s="1119"/>
      <c r="AE8" s="1119"/>
      <c r="AF8" s="1119"/>
      <c r="AG8" s="1119"/>
      <c r="AH8" s="1119"/>
      <c r="AI8" s="1119"/>
      <c r="AJ8" s="1119"/>
      <c r="AK8" s="1119"/>
      <c r="AL8" s="1119"/>
      <c r="AM8" s="1119"/>
      <c r="AN8" s="1119"/>
    </row>
    <row r="9" spans="2:42" x14ac:dyDescent="0.25">
      <c r="B9" s="107"/>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row>
    <row r="10" spans="2:42" ht="18.75" x14ac:dyDescent="0.25">
      <c r="B10" s="1120" t="s">
        <v>1741</v>
      </c>
      <c r="C10" s="1121"/>
      <c r="D10" s="1121"/>
      <c r="E10" s="1121"/>
      <c r="F10" s="1121"/>
      <c r="G10" s="1121"/>
      <c r="H10" s="1121"/>
      <c r="I10" s="1121"/>
      <c r="J10" s="1121"/>
      <c r="K10" s="1121"/>
      <c r="L10" s="1121"/>
      <c r="M10" s="1121"/>
      <c r="N10" s="1121"/>
      <c r="O10" s="1121"/>
      <c r="P10" s="1121"/>
      <c r="Q10" s="1121"/>
      <c r="R10" s="1121"/>
      <c r="S10" s="1121"/>
      <c r="T10" s="1121"/>
      <c r="U10" s="1121"/>
      <c r="V10" s="1121"/>
      <c r="W10" s="1121"/>
      <c r="X10" s="1121"/>
      <c r="Y10" s="1121"/>
      <c r="Z10" s="1121"/>
      <c r="AA10" s="1121"/>
      <c r="AB10" s="1121"/>
      <c r="AC10" s="1121"/>
      <c r="AD10" s="1121"/>
      <c r="AE10" s="1121"/>
      <c r="AF10" s="1121"/>
      <c r="AG10" s="1121"/>
      <c r="AH10" s="1121"/>
      <c r="AI10" s="1121"/>
      <c r="AJ10" s="1121"/>
      <c r="AK10" s="1121"/>
      <c r="AL10" s="1121"/>
      <c r="AM10" s="1121"/>
      <c r="AN10" s="1121"/>
    </row>
    <row r="11" spans="2:42" ht="18.75" x14ac:dyDescent="0.25">
      <c r="B11" s="109"/>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1"/>
      <c r="AJ11" s="111"/>
      <c r="AK11" s="111"/>
      <c r="AL11" s="111"/>
      <c r="AM11" s="111"/>
      <c r="AN11" s="110"/>
    </row>
    <row r="12" spans="2:42" ht="18.75" x14ac:dyDescent="0.25">
      <c r="B12" s="1122" t="str">
        <f>'С № 1 (2020)'!B12:AY12</f>
        <v>Утвержденные плановые значения показателей приведены в соответствии с:  "решение об утверждении инвестиционной программы отсутствует"</v>
      </c>
      <c r="C12" s="1122"/>
      <c r="D12" s="1122"/>
      <c r="E12" s="1122"/>
      <c r="F12" s="1122"/>
      <c r="G12" s="1122"/>
      <c r="H12" s="1122"/>
      <c r="I12" s="1122"/>
      <c r="J12" s="1122"/>
      <c r="K12" s="1122"/>
      <c r="L12" s="1122"/>
      <c r="M12" s="1122"/>
      <c r="N12" s="1122"/>
      <c r="O12" s="1122"/>
      <c r="P12" s="1122"/>
      <c r="Q12" s="1122"/>
      <c r="R12" s="1122"/>
      <c r="S12" s="1122"/>
      <c r="T12" s="1122"/>
      <c r="U12" s="1122"/>
      <c r="V12" s="1122"/>
      <c r="W12" s="1122"/>
      <c r="X12" s="1122"/>
      <c r="Y12" s="1122"/>
      <c r="Z12" s="1122"/>
      <c r="AA12" s="1122"/>
      <c r="AB12" s="1122"/>
      <c r="AC12" s="1122"/>
      <c r="AD12" s="1122"/>
      <c r="AE12" s="1122"/>
      <c r="AF12" s="1122"/>
      <c r="AG12" s="1122"/>
      <c r="AH12" s="1122"/>
      <c r="AI12" s="1122"/>
      <c r="AJ12" s="1122"/>
      <c r="AK12" s="1122"/>
      <c r="AL12" s="1122"/>
      <c r="AM12" s="1122"/>
      <c r="AN12" s="1122"/>
    </row>
    <row r="13" spans="2:42" x14ac:dyDescent="0.25">
      <c r="B13" s="1123" t="s">
        <v>6</v>
      </c>
      <c r="C13" s="1123"/>
      <c r="D13" s="1123"/>
      <c r="E13" s="1123"/>
      <c r="F13" s="1123"/>
      <c r="G13" s="1123"/>
      <c r="H13" s="1123"/>
      <c r="I13" s="1123"/>
      <c r="J13" s="1123"/>
      <c r="K13" s="1123"/>
      <c r="L13" s="1123"/>
      <c r="M13" s="1123"/>
      <c r="N13" s="1123"/>
      <c r="O13" s="1123"/>
      <c r="P13" s="1123"/>
      <c r="Q13" s="1123"/>
      <c r="R13" s="1123"/>
      <c r="S13" s="1123"/>
      <c r="T13" s="1123"/>
      <c r="U13" s="1123"/>
      <c r="V13" s="1123"/>
      <c r="W13" s="1123"/>
      <c r="X13" s="1123"/>
      <c r="Y13" s="1123"/>
      <c r="Z13" s="1123"/>
      <c r="AA13" s="1123"/>
      <c r="AB13" s="1123"/>
      <c r="AC13" s="1123"/>
      <c r="AD13" s="1123"/>
      <c r="AE13" s="1123"/>
      <c r="AF13" s="1123"/>
      <c r="AG13" s="1123"/>
      <c r="AH13" s="1123"/>
      <c r="AI13" s="1123"/>
      <c r="AJ13" s="1123"/>
      <c r="AK13" s="1123"/>
      <c r="AL13" s="1123"/>
      <c r="AM13" s="1123"/>
      <c r="AN13" s="1123"/>
    </row>
    <row r="14" spans="2:42" ht="3" customHeight="1" x14ac:dyDescent="0.25">
      <c r="I14" s="112"/>
      <c r="J14" s="112"/>
      <c r="L14" s="112"/>
      <c r="Q14" s="112"/>
      <c r="AN14" s="112"/>
      <c r="AO14" s="112"/>
    </row>
    <row r="15" spans="2:42" ht="16.5" thickBot="1" x14ac:dyDescent="0.3">
      <c r="B15" s="1124"/>
      <c r="C15" s="1124"/>
      <c r="D15" s="1124"/>
      <c r="E15" s="1124"/>
      <c r="F15" s="1124"/>
      <c r="G15" s="1124"/>
      <c r="H15" s="1124"/>
      <c r="I15" s="1124"/>
      <c r="J15" s="1124"/>
      <c r="K15" s="1124"/>
      <c r="L15" s="1124"/>
      <c r="M15" s="1124"/>
      <c r="N15" s="1124"/>
      <c r="O15" s="1124"/>
      <c r="P15" s="1124"/>
      <c r="Q15" s="1124"/>
      <c r="R15" s="1124"/>
      <c r="S15" s="1124"/>
      <c r="T15" s="1124"/>
      <c r="U15" s="1124"/>
      <c r="V15" s="1124"/>
      <c r="W15" s="1124"/>
      <c r="X15" s="1124"/>
      <c r="Y15" s="1124"/>
      <c r="Z15" s="1124"/>
      <c r="AA15" s="1124"/>
      <c r="AB15" s="1124"/>
      <c r="AC15" s="1124"/>
      <c r="AD15" s="1124"/>
      <c r="AE15" s="1124"/>
      <c r="AF15" s="1124"/>
      <c r="AG15" s="1124"/>
      <c r="AH15" s="1124"/>
      <c r="AI15" s="1124"/>
      <c r="AJ15" s="1124"/>
      <c r="AK15" s="1124"/>
      <c r="AL15" s="1124"/>
      <c r="AM15" s="1124"/>
      <c r="AN15" s="1124"/>
    </row>
    <row r="16" spans="2:42" ht="52.5" customHeight="1" thickBot="1" x14ac:dyDescent="0.3">
      <c r="B16" s="1111" t="s">
        <v>7</v>
      </c>
      <c r="C16" s="1111" t="s">
        <v>8</v>
      </c>
      <c r="D16" s="1111" t="s">
        <v>197</v>
      </c>
      <c r="E16" s="1111" t="s">
        <v>290</v>
      </c>
      <c r="F16" s="1111" t="s">
        <v>199</v>
      </c>
      <c r="G16" s="1113" t="s">
        <v>291</v>
      </c>
      <c r="H16" s="1063"/>
      <c r="I16" s="1113" t="s">
        <v>292</v>
      </c>
      <c r="J16" s="1063"/>
      <c r="K16" s="1115" t="s">
        <v>1763</v>
      </c>
      <c r="L16" s="1100" t="s">
        <v>1766</v>
      </c>
      <c r="M16" s="1101"/>
      <c r="N16" s="1101"/>
      <c r="O16" s="1101"/>
      <c r="P16" s="1101"/>
      <c r="Q16" s="1051"/>
      <c r="R16" s="1051"/>
      <c r="S16" s="1051"/>
      <c r="T16" s="1051"/>
      <c r="U16" s="1052"/>
      <c r="V16" s="1100" t="s">
        <v>293</v>
      </c>
      <c r="W16" s="1101"/>
      <c r="X16" s="1101"/>
      <c r="Y16" s="1101"/>
      <c r="Z16" s="1051"/>
      <c r="AA16" s="1052"/>
      <c r="AB16" s="1105" t="s">
        <v>1765</v>
      </c>
      <c r="AC16" s="1106"/>
      <c r="AD16" s="1101" t="s">
        <v>294</v>
      </c>
      <c r="AE16" s="1101"/>
      <c r="AF16" s="1101"/>
      <c r="AG16" s="1101"/>
      <c r="AH16" s="1101"/>
      <c r="AI16" s="1101"/>
      <c r="AJ16" s="1101"/>
      <c r="AK16" s="1101"/>
      <c r="AL16" s="1101"/>
      <c r="AM16" s="1101"/>
      <c r="AN16" s="1101"/>
      <c r="AO16" s="1102"/>
      <c r="AP16" s="1095" t="s">
        <v>295</v>
      </c>
    </row>
    <row r="17" spans="1:127" ht="66.75" customHeight="1" thickBot="1" x14ac:dyDescent="0.3">
      <c r="B17" s="1125"/>
      <c r="C17" s="1125"/>
      <c r="D17" s="1125"/>
      <c r="E17" s="1125"/>
      <c r="F17" s="1125"/>
      <c r="G17" s="1114"/>
      <c r="H17" s="1066"/>
      <c r="I17" s="1064"/>
      <c r="J17" s="1066"/>
      <c r="K17" s="1116"/>
      <c r="L17" s="1097" t="s">
        <v>208</v>
      </c>
      <c r="M17" s="1098"/>
      <c r="N17" s="1098"/>
      <c r="O17" s="1098"/>
      <c r="P17" s="1099"/>
      <c r="Q17" s="1100" t="s">
        <v>43</v>
      </c>
      <c r="R17" s="1101"/>
      <c r="S17" s="1101"/>
      <c r="T17" s="1101"/>
      <c r="U17" s="1102"/>
      <c r="V17" s="1097" t="s">
        <v>848</v>
      </c>
      <c r="W17" s="1099"/>
      <c r="X17" s="1097" t="s">
        <v>296</v>
      </c>
      <c r="Y17" s="1099"/>
      <c r="Z17" s="1097" t="s">
        <v>1764</v>
      </c>
      <c r="AA17" s="1099"/>
      <c r="AB17" s="1107"/>
      <c r="AC17" s="1108"/>
      <c r="AD17" s="1103" t="s">
        <v>297</v>
      </c>
      <c r="AE17" s="1104"/>
      <c r="AF17" s="1103" t="s">
        <v>298</v>
      </c>
      <c r="AG17" s="1104"/>
      <c r="AH17" s="1103" t="s">
        <v>299</v>
      </c>
      <c r="AI17" s="1104"/>
      <c r="AJ17" s="1103" t="s">
        <v>300</v>
      </c>
      <c r="AK17" s="1104"/>
      <c r="AL17" s="1103" t="s">
        <v>301</v>
      </c>
      <c r="AM17" s="1104"/>
      <c r="AN17" s="1109" t="s">
        <v>302</v>
      </c>
      <c r="AO17" s="1111" t="s">
        <v>303</v>
      </c>
      <c r="AP17" s="1066"/>
    </row>
    <row r="18" spans="1:127" ht="75.75" customHeight="1" thickBot="1" x14ac:dyDescent="0.3">
      <c r="B18" s="1126"/>
      <c r="C18" s="1126"/>
      <c r="D18" s="1126"/>
      <c r="E18" s="1126"/>
      <c r="F18" s="1127"/>
      <c r="G18" s="113" t="s">
        <v>304</v>
      </c>
      <c r="H18" s="114" t="s">
        <v>43</v>
      </c>
      <c r="I18" s="113" t="s">
        <v>304</v>
      </c>
      <c r="J18" s="114" t="s">
        <v>43</v>
      </c>
      <c r="K18" s="1117"/>
      <c r="L18" s="113" t="s">
        <v>305</v>
      </c>
      <c r="M18" s="115" t="s">
        <v>306</v>
      </c>
      <c r="N18" s="115" t="s">
        <v>307</v>
      </c>
      <c r="O18" s="115" t="s">
        <v>308</v>
      </c>
      <c r="P18" s="114" t="s">
        <v>309</v>
      </c>
      <c r="Q18" s="113" t="s">
        <v>305</v>
      </c>
      <c r="R18" s="115" t="s">
        <v>306</v>
      </c>
      <c r="S18" s="115" t="s">
        <v>307</v>
      </c>
      <c r="T18" s="115" t="s">
        <v>308</v>
      </c>
      <c r="U18" s="114" t="s">
        <v>309</v>
      </c>
      <c r="V18" s="47" t="s">
        <v>310</v>
      </c>
      <c r="W18" s="114" t="s">
        <v>311</v>
      </c>
      <c r="X18" s="47" t="s">
        <v>312</v>
      </c>
      <c r="Y18" s="114" t="s">
        <v>311</v>
      </c>
      <c r="Z18" s="47" t="s">
        <v>312</v>
      </c>
      <c r="AA18" s="114" t="s">
        <v>311</v>
      </c>
      <c r="AB18" s="113" t="s">
        <v>217</v>
      </c>
      <c r="AC18" s="114" t="s">
        <v>210</v>
      </c>
      <c r="AD18" s="113" t="s">
        <v>208</v>
      </c>
      <c r="AE18" s="114" t="s">
        <v>43</v>
      </c>
      <c r="AF18" s="113" t="s">
        <v>313</v>
      </c>
      <c r="AG18" s="114" t="s">
        <v>43</v>
      </c>
      <c r="AH18" s="113" t="s">
        <v>313</v>
      </c>
      <c r="AI18" s="114" t="s">
        <v>43</v>
      </c>
      <c r="AJ18" s="113" t="s">
        <v>313</v>
      </c>
      <c r="AK18" s="114" t="s">
        <v>43</v>
      </c>
      <c r="AL18" s="113" t="s">
        <v>313</v>
      </c>
      <c r="AM18" s="114" t="s">
        <v>43</v>
      </c>
      <c r="AN18" s="1110"/>
      <c r="AO18" s="1112"/>
      <c r="AP18" s="1096"/>
    </row>
    <row r="19" spans="1:127" ht="19.5" customHeight="1" x14ac:dyDescent="0.25">
      <c r="B19" s="471">
        <v>1</v>
      </c>
      <c r="C19" s="433">
        <v>2</v>
      </c>
      <c r="D19" s="472">
        <v>3</v>
      </c>
      <c r="E19" s="473">
        <v>4</v>
      </c>
      <c r="F19" s="433">
        <v>5</v>
      </c>
      <c r="G19" s="61">
        <v>6</v>
      </c>
      <c r="H19" s="116">
        <v>7</v>
      </c>
      <c r="I19" s="434">
        <v>8</v>
      </c>
      <c r="J19" s="435">
        <v>9</v>
      </c>
      <c r="K19" s="433">
        <v>10</v>
      </c>
      <c r="L19" s="434">
        <v>11</v>
      </c>
      <c r="M19" s="474">
        <v>12</v>
      </c>
      <c r="N19" s="474">
        <v>13</v>
      </c>
      <c r="O19" s="474">
        <v>14</v>
      </c>
      <c r="P19" s="435">
        <v>15</v>
      </c>
      <c r="Q19" s="434">
        <v>16</v>
      </c>
      <c r="R19" s="474">
        <v>17</v>
      </c>
      <c r="S19" s="474">
        <v>18</v>
      </c>
      <c r="T19" s="474">
        <v>19</v>
      </c>
      <c r="U19" s="435">
        <v>20</v>
      </c>
      <c r="V19" s="434">
        <v>21</v>
      </c>
      <c r="W19" s="435">
        <v>22</v>
      </c>
      <c r="X19" s="434">
        <v>23</v>
      </c>
      <c r="Y19" s="435">
        <v>24</v>
      </c>
      <c r="Z19" s="434">
        <v>25</v>
      </c>
      <c r="AA19" s="435">
        <v>26</v>
      </c>
      <c r="AB19" s="434">
        <v>27</v>
      </c>
      <c r="AC19" s="435">
        <v>28</v>
      </c>
      <c r="AD19" s="64" t="s">
        <v>314</v>
      </c>
      <c r="AE19" s="437" t="s">
        <v>315</v>
      </c>
      <c r="AF19" s="64" t="s">
        <v>316</v>
      </c>
      <c r="AG19" s="437" t="s">
        <v>317</v>
      </c>
      <c r="AH19" s="64" t="s">
        <v>318</v>
      </c>
      <c r="AI19" s="437" t="s">
        <v>319</v>
      </c>
      <c r="AJ19" s="64" t="s">
        <v>320</v>
      </c>
      <c r="AK19" s="437" t="s">
        <v>321</v>
      </c>
      <c r="AL19" s="64" t="s">
        <v>322</v>
      </c>
      <c r="AM19" s="437" t="s">
        <v>323</v>
      </c>
      <c r="AN19" s="433">
        <v>30</v>
      </c>
      <c r="AO19" s="433">
        <v>31</v>
      </c>
      <c r="AP19" s="433">
        <v>32</v>
      </c>
    </row>
    <row r="20" spans="1:127" ht="48" customHeight="1" x14ac:dyDescent="0.25">
      <c r="B20" s="440">
        <v>0</v>
      </c>
      <c r="C20" s="440" t="s">
        <v>92</v>
      </c>
      <c r="D20" s="441" t="s">
        <v>93</v>
      </c>
      <c r="E20" s="478" t="s">
        <v>190</v>
      </c>
      <c r="F20" s="479" t="s">
        <v>190</v>
      </c>
      <c r="G20" s="479" t="s">
        <v>190</v>
      </c>
      <c r="H20" s="479" t="s">
        <v>190</v>
      </c>
      <c r="I20" s="440">
        <f>I21+I22+I23+I24+I25+I26</f>
        <v>9.0908333333333324</v>
      </c>
      <c r="J20" s="442">
        <f t="shared" ref="J20:AC20" si="0">J21+J22+J23+J24+J25+J26</f>
        <v>173.92666666666668</v>
      </c>
      <c r="K20" s="442">
        <f t="shared" si="0"/>
        <v>72.528333333333336</v>
      </c>
      <c r="L20" s="440">
        <f t="shared" si="0"/>
        <v>99.884999999999991</v>
      </c>
      <c r="M20" s="440">
        <f t="shared" si="0"/>
        <v>10.416666666666666</v>
      </c>
      <c r="N20" s="440">
        <f t="shared" si="0"/>
        <v>80.885000000000005</v>
      </c>
      <c r="O20" s="440">
        <f t="shared" si="0"/>
        <v>7.416666666666667</v>
      </c>
      <c r="P20" s="440">
        <f>P21+P22+P23+P24+P25+P26</f>
        <v>1.1666666666666667</v>
      </c>
      <c r="Q20" s="440">
        <f t="shared" si="0"/>
        <v>173.92816666666667</v>
      </c>
      <c r="R20" s="440">
        <f t="shared" si="0"/>
        <v>19.798166666666667</v>
      </c>
      <c r="S20" s="440">
        <f t="shared" si="0"/>
        <v>49.6</v>
      </c>
      <c r="T20" s="440">
        <f t="shared" si="0"/>
        <v>104.52999999999999</v>
      </c>
      <c r="U20" s="440">
        <f t="shared" si="0"/>
        <v>0</v>
      </c>
      <c r="V20" s="440">
        <f t="shared" si="0"/>
        <v>0</v>
      </c>
      <c r="W20" s="440">
        <f t="shared" si="0"/>
        <v>0</v>
      </c>
      <c r="X20" s="440">
        <f t="shared" si="0"/>
        <v>0</v>
      </c>
      <c r="Y20" s="440">
        <f t="shared" si="0"/>
        <v>0</v>
      </c>
      <c r="Z20" s="440">
        <f t="shared" si="0"/>
        <v>0</v>
      </c>
      <c r="AA20" s="440">
        <f t="shared" si="0"/>
        <v>128.70583333333332</v>
      </c>
      <c r="AB20" s="440">
        <f t="shared" si="0"/>
        <v>62.502500000000005</v>
      </c>
      <c r="AC20" s="440">
        <f t="shared" si="0"/>
        <v>72.528333333333336</v>
      </c>
      <c r="AD20" s="440">
        <f>AD21+AD22+AD23+AD24+AD25+AD26</f>
        <v>49.203500000000005</v>
      </c>
      <c r="AE20" s="440">
        <f>AE21+AE22+AE23+AE24+AE25+AE26</f>
        <v>62.502510000000008</v>
      </c>
      <c r="AF20" s="440">
        <f t="shared" ref="AF20:AO20" si="1">AF21+AF22+AF23+AF24+AF25+AF26</f>
        <v>6.867583333333334</v>
      </c>
      <c r="AG20" s="440">
        <f t="shared" si="1"/>
        <v>33.863433333333333</v>
      </c>
      <c r="AH20" s="440">
        <f t="shared" si="1"/>
        <v>28.7652</v>
      </c>
      <c r="AI20" s="440">
        <f t="shared" si="1"/>
        <v>30.238333333333333</v>
      </c>
      <c r="AJ20" s="440">
        <f t="shared" si="1"/>
        <v>0</v>
      </c>
      <c r="AK20" s="440">
        <f t="shared" si="1"/>
        <v>0</v>
      </c>
      <c r="AL20" s="440">
        <f t="shared" si="1"/>
        <v>0</v>
      </c>
      <c r="AM20" s="440">
        <f t="shared" si="1"/>
        <v>0</v>
      </c>
      <c r="AN20" s="440">
        <f t="shared" si="1"/>
        <v>84.836283333333327</v>
      </c>
      <c r="AO20" s="440">
        <f t="shared" si="1"/>
        <v>126.15261</v>
      </c>
      <c r="AP20" s="440" t="s">
        <v>190</v>
      </c>
    </row>
    <row r="21" spans="1:127" ht="42" customHeight="1" x14ac:dyDescent="0.25">
      <c r="B21" s="443" t="s">
        <v>94</v>
      </c>
      <c r="C21" s="451" t="s">
        <v>95</v>
      </c>
      <c r="D21" s="444" t="s">
        <v>93</v>
      </c>
      <c r="E21" s="444" t="s">
        <v>190</v>
      </c>
      <c r="F21" s="73" t="s">
        <v>190</v>
      </c>
      <c r="G21" s="73" t="s">
        <v>190</v>
      </c>
      <c r="H21" s="73" t="s">
        <v>190</v>
      </c>
      <c r="I21" s="448">
        <f t="shared" ref="I21:Q21" si="2">I28</f>
        <v>0</v>
      </c>
      <c r="J21" s="476">
        <f t="shared" si="2"/>
        <v>0</v>
      </c>
      <c r="K21" s="476">
        <f t="shared" si="2"/>
        <v>0</v>
      </c>
      <c r="L21" s="448">
        <f t="shared" si="2"/>
        <v>0</v>
      </c>
      <c r="M21" s="448">
        <f t="shared" si="2"/>
        <v>0</v>
      </c>
      <c r="N21" s="448">
        <f t="shared" si="2"/>
        <v>0</v>
      </c>
      <c r="O21" s="448">
        <f t="shared" si="2"/>
        <v>0</v>
      </c>
      <c r="P21" s="448">
        <f t="shared" si="2"/>
        <v>0</v>
      </c>
      <c r="Q21" s="448">
        <f t="shared" si="2"/>
        <v>0</v>
      </c>
      <c r="R21" s="448">
        <f t="shared" ref="R21:AN21" si="3">R28</f>
        <v>0</v>
      </c>
      <c r="S21" s="448">
        <f t="shared" si="3"/>
        <v>0</v>
      </c>
      <c r="T21" s="448">
        <f t="shared" si="3"/>
        <v>0</v>
      </c>
      <c r="U21" s="448">
        <f t="shared" si="3"/>
        <v>0</v>
      </c>
      <c r="V21" s="448">
        <f t="shared" si="3"/>
        <v>0</v>
      </c>
      <c r="W21" s="448">
        <f t="shared" si="3"/>
        <v>0</v>
      </c>
      <c r="X21" s="448">
        <f t="shared" si="3"/>
        <v>0</v>
      </c>
      <c r="Y21" s="448">
        <f t="shared" si="3"/>
        <v>0</v>
      </c>
      <c r="Z21" s="448">
        <f t="shared" si="3"/>
        <v>0</v>
      </c>
      <c r="AA21" s="448">
        <f t="shared" si="3"/>
        <v>0</v>
      </c>
      <c r="AB21" s="448">
        <f t="shared" si="3"/>
        <v>0</v>
      </c>
      <c r="AC21" s="448">
        <f t="shared" si="3"/>
        <v>0</v>
      </c>
      <c r="AD21" s="448">
        <f t="shared" si="3"/>
        <v>0</v>
      </c>
      <c r="AE21" s="448">
        <f t="shared" si="3"/>
        <v>0</v>
      </c>
      <c r="AF21" s="448">
        <f t="shared" si="3"/>
        <v>0</v>
      </c>
      <c r="AG21" s="448">
        <f t="shared" si="3"/>
        <v>1.1083333333333334</v>
      </c>
      <c r="AH21" s="448">
        <f t="shared" si="3"/>
        <v>0</v>
      </c>
      <c r="AI21" s="448">
        <f t="shared" si="3"/>
        <v>0</v>
      </c>
      <c r="AJ21" s="448">
        <f t="shared" si="3"/>
        <v>0</v>
      </c>
      <c r="AK21" s="448">
        <f t="shared" si="3"/>
        <v>0</v>
      </c>
      <c r="AL21" s="448">
        <f t="shared" si="3"/>
        <v>0</v>
      </c>
      <c r="AM21" s="448">
        <f t="shared" si="3"/>
        <v>0</v>
      </c>
      <c r="AN21" s="448">
        <f t="shared" si="3"/>
        <v>0</v>
      </c>
      <c r="AO21" s="448">
        <f>AO28</f>
        <v>1.1083333333333334</v>
      </c>
      <c r="AP21" s="72" t="s">
        <v>190</v>
      </c>
    </row>
    <row r="22" spans="1:127" ht="42" customHeight="1" x14ac:dyDescent="0.25">
      <c r="B22" s="443" t="s">
        <v>96</v>
      </c>
      <c r="C22" s="451" t="s">
        <v>97</v>
      </c>
      <c r="D22" s="444" t="s">
        <v>93</v>
      </c>
      <c r="E22" s="444" t="s">
        <v>190</v>
      </c>
      <c r="F22" s="73" t="s">
        <v>190</v>
      </c>
      <c r="G22" s="73" t="s">
        <v>190</v>
      </c>
      <c r="H22" s="73" t="s">
        <v>190</v>
      </c>
      <c r="I22" s="448">
        <f>I41</f>
        <v>0</v>
      </c>
      <c r="J22" s="476">
        <f>J41</f>
        <v>36.741666666666667</v>
      </c>
      <c r="K22" s="476">
        <f t="shared" ref="K22:AM22" si="4">K41</f>
        <v>1.2150000000000001</v>
      </c>
      <c r="L22" s="448">
        <f t="shared" si="4"/>
        <v>12.695833333333335</v>
      </c>
      <c r="M22" s="448">
        <f t="shared" si="4"/>
        <v>3.7500000000000004</v>
      </c>
      <c r="N22" s="448">
        <f t="shared" si="4"/>
        <v>8.9458333333333346</v>
      </c>
      <c r="O22" s="448">
        <f t="shared" si="4"/>
        <v>0</v>
      </c>
      <c r="P22" s="448">
        <f t="shared" si="4"/>
        <v>0</v>
      </c>
      <c r="Q22" s="448">
        <f t="shared" si="4"/>
        <v>36.741999999999997</v>
      </c>
      <c r="R22" s="448">
        <f t="shared" si="4"/>
        <v>1.9850000000000001</v>
      </c>
      <c r="S22" s="448">
        <f t="shared" si="4"/>
        <v>10.000000000000002</v>
      </c>
      <c r="T22" s="448">
        <f t="shared" si="4"/>
        <v>24.757000000000005</v>
      </c>
      <c r="U22" s="448">
        <f t="shared" si="4"/>
        <v>0</v>
      </c>
      <c r="V22" s="448">
        <f t="shared" si="4"/>
        <v>0</v>
      </c>
      <c r="W22" s="448">
        <f t="shared" si="4"/>
        <v>0</v>
      </c>
      <c r="X22" s="448">
        <f t="shared" si="4"/>
        <v>0</v>
      </c>
      <c r="Y22" s="448">
        <f t="shared" si="4"/>
        <v>0</v>
      </c>
      <c r="Z22" s="448">
        <f t="shared" si="4"/>
        <v>0</v>
      </c>
      <c r="AA22" s="448">
        <f t="shared" si="4"/>
        <v>41.204999999999991</v>
      </c>
      <c r="AB22" s="448">
        <f t="shared" si="4"/>
        <v>1.666666666666667</v>
      </c>
      <c r="AC22" s="448">
        <f t="shared" si="4"/>
        <v>1.2150000000000001</v>
      </c>
      <c r="AD22" s="448">
        <f t="shared" si="4"/>
        <v>3.7500000000000004</v>
      </c>
      <c r="AE22" s="448">
        <f t="shared" si="4"/>
        <v>1.666676666666667</v>
      </c>
      <c r="AF22" s="448">
        <f t="shared" si="4"/>
        <v>2.4508333333333336</v>
      </c>
      <c r="AG22" s="448">
        <f t="shared" si="4"/>
        <v>13.296666666666667</v>
      </c>
      <c r="AH22" s="448">
        <f t="shared" si="4"/>
        <v>6.4952000000000005</v>
      </c>
      <c r="AI22" s="448">
        <f t="shared" si="4"/>
        <v>13.718333333333334</v>
      </c>
      <c r="AJ22" s="448">
        <f t="shared" si="4"/>
        <v>0</v>
      </c>
      <c r="AK22" s="448">
        <f t="shared" si="4"/>
        <v>0</v>
      </c>
      <c r="AL22" s="448">
        <f t="shared" si="4"/>
        <v>0</v>
      </c>
      <c r="AM22" s="448">
        <f t="shared" si="4"/>
        <v>0</v>
      </c>
      <c r="AN22" s="448">
        <f>AN41</f>
        <v>12.696033333333334</v>
      </c>
      <c r="AO22" s="448">
        <f>AO41</f>
        <v>28.230010000000004</v>
      </c>
      <c r="AP22" s="72" t="s">
        <v>190</v>
      </c>
    </row>
    <row r="23" spans="1:127" ht="42" customHeight="1" x14ac:dyDescent="0.25">
      <c r="B23" s="443" t="s">
        <v>98</v>
      </c>
      <c r="C23" s="451" t="s">
        <v>99</v>
      </c>
      <c r="D23" s="444" t="s">
        <v>93</v>
      </c>
      <c r="E23" s="444" t="s">
        <v>190</v>
      </c>
      <c r="F23" s="73" t="s">
        <v>190</v>
      </c>
      <c r="G23" s="73" t="s">
        <v>190</v>
      </c>
      <c r="H23" s="73" t="s">
        <v>190</v>
      </c>
      <c r="I23" s="448">
        <f>I69</f>
        <v>0</v>
      </c>
      <c r="J23" s="476">
        <f>J69</f>
        <v>0</v>
      </c>
      <c r="K23" s="476">
        <f t="shared" ref="K23:AO23" si="5">K69</f>
        <v>0</v>
      </c>
      <c r="L23" s="448">
        <f t="shared" si="5"/>
        <v>0</v>
      </c>
      <c r="M23" s="448">
        <f t="shared" si="5"/>
        <v>0</v>
      </c>
      <c r="N23" s="448">
        <f t="shared" si="5"/>
        <v>0</v>
      </c>
      <c r="O23" s="448">
        <f t="shared" si="5"/>
        <v>0</v>
      </c>
      <c r="P23" s="448">
        <f t="shared" si="5"/>
        <v>0</v>
      </c>
      <c r="Q23" s="448">
        <f t="shared" si="5"/>
        <v>0</v>
      </c>
      <c r="R23" s="448">
        <f t="shared" si="5"/>
        <v>0</v>
      </c>
      <c r="S23" s="448">
        <f t="shared" si="5"/>
        <v>0</v>
      </c>
      <c r="T23" s="448">
        <f t="shared" si="5"/>
        <v>0</v>
      </c>
      <c r="U23" s="448">
        <f t="shared" si="5"/>
        <v>0</v>
      </c>
      <c r="V23" s="448">
        <f t="shared" si="5"/>
        <v>0</v>
      </c>
      <c r="W23" s="448">
        <f t="shared" si="5"/>
        <v>0</v>
      </c>
      <c r="X23" s="448">
        <f t="shared" si="5"/>
        <v>0</v>
      </c>
      <c r="Y23" s="448">
        <f t="shared" si="5"/>
        <v>0</v>
      </c>
      <c r="Z23" s="448">
        <f t="shared" si="5"/>
        <v>0</v>
      </c>
      <c r="AA23" s="448">
        <f t="shared" si="5"/>
        <v>0</v>
      </c>
      <c r="AB23" s="448">
        <f t="shared" si="5"/>
        <v>0</v>
      </c>
      <c r="AC23" s="448">
        <f t="shared" si="5"/>
        <v>0</v>
      </c>
      <c r="AD23" s="448">
        <f t="shared" si="5"/>
        <v>0</v>
      </c>
      <c r="AE23" s="448">
        <f t="shared" si="5"/>
        <v>0</v>
      </c>
      <c r="AF23" s="448">
        <f t="shared" si="5"/>
        <v>0</v>
      </c>
      <c r="AG23" s="448">
        <f t="shared" si="5"/>
        <v>0</v>
      </c>
      <c r="AH23" s="448">
        <f t="shared" si="5"/>
        <v>0</v>
      </c>
      <c r="AI23" s="448">
        <f t="shared" si="5"/>
        <v>0</v>
      </c>
      <c r="AJ23" s="448">
        <f t="shared" si="5"/>
        <v>0</v>
      </c>
      <c r="AK23" s="448">
        <f t="shared" si="5"/>
        <v>0</v>
      </c>
      <c r="AL23" s="448">
        <f t="shared" si="5"/>
        <v>0</v>
      </c>
      <c r="AM23" s="448">
        <f t="shared" si="5"/>
        <v>0</v>
      </c>
      <c r="AN23" s="448">
        <f t="shared" si="5"/>
        <v>0</v>
      </c>
      <c r="AO23" s="448">
        <f t="shared" si="5"/>
        <v>0</v>
      </c>
      <c r="AP23" s="72" t="s">
        <v>190</v>
      </c>
    </row>
    <row r="24" spans="1:127" ht="42" customHeight="1" x14ac:dyDescent="0.25">
      <c r="B24" s="443" t="s">
        <v>100</v>
      </c>
      <c r="C24" s="451" t="s">
        <v>101</v>
      </c>
      <c r="D24" s="444" t="s">
        <v>93</v>
      </c>
      <c r="E24" s="444" t="s">
        <v>190</v>
      </c>
      <c r="F24" s="73" t="s">
        <v>190</v>
      </c>
      <c r="G24" s="73" t="s">
        <v>190</v>
      </c>
      <c r="H24" s="73" t="s">
        <v>190</v>
      </c>
      <c r="I24" s="448">
        <f t="shared" ref="I24:AO24" si="6">I72</f>
        <v>9.0908333333333324</v>
      </c>
      <c r="J24" s="476">
        <f t="shared" si="6"/>
        <v>137.185</v>
      </c>
      <c r="K24" s="476">
        <f t="shared" si="6"/>
        <v>63.54</v>
      </c>
      <c r="L24" s="448">
        <f t="shared" si="6"/>
        <v>78.605833333333322</v>
      </c>
      <c r="M24" s="448">
        <f t="shared" si="6"/>
        <v>6.6666666666666661</v>
      </c>
      <c r="N24" s="448">
        <f t="shared" si="6"/>
        <v>71.939166666666665</v>
      </c>
      <c r="O24" s="448">
        <f t="shared" si="6"/>
        <v>0</v>
      </c>
      <c r="P24" s="448">
        <f t="shared" si="6"/>
        <v>0</v>
      </c>
      <c r="Q24" s="448">
        <f t="shared" si="6"/>
        <v>137.18616666666668</v>
      </c>
      <c r="R24" s="448">
        <f t="shared" si="6"/>
        <v>17.813166666666667</v>
      </c>
      <c r="S24" s="448">
        <f t="shared" si="6"/>
        <v>39.6</v>
      </c>
      <c r="T24" s="448">
        <f t="shared" si="6"/>
        <v>79.772999999999982</v>
      </c>
      <c r="U24" s="448">
        <f t="shared" si="6"/>
        <v>0</v>
      </c>
      <c r="V24" s="448">
        <f t="shared" si="6"/>
        <v>0</v>
      </c>
      <c r="W24" s="448">
        <f t="shared" si="6"/>
        <v>0</v>
      </c>
      <c r="X24" s="448">
        <f t="shared" si="6"/>
        <v>0</v>
      </c>
      <c r="Y24" s="448">
        <f t="shared" si="6"/>
        <v>0</v>
      </c>
      <c r="Z24" s="448">
        <f t="shared" si="6"/>
        <v>0</v>
      </c>
      <c r="AA24" s="448">
        <f t="shared" si="6"/>
        <v>87.000833333333333</v>
      </c>
      <c r="AB24" s="448">
        <f t="shared" si="6"/>
        <v>53.252500000000005</v>
      </c>
      <c r="AC24" s="448">
        <f t="shared" si="6"/>
        <v>63.54</v>
      </c>
      <c r="AD24" s="448">
        <f t="shared" si="6"/>
        <v>44.536750000000005</v>
      </c>
      <c r="AE24" s="448">
        <f t="shared" si="6"/>
        <v>53.252500000000005</v>
      </c>
      <c r="AF24" s="448">
        <f t="shared" si="6"/>
        <v>4.1667500000000004</v>
      </c>
      <c r="AG24" s="448">
        <f t="shared" si="6"/>
        <v>19.208333333333332</v>
      </c>
      <c r="AH24" s="448">
        <f t="shared" si="6"/>
        <v>22.02</v>
      </c>
      <c r="AI24" s="448">
        <f t="shared" si="6"/>
        <v>16.27</v>
      </c>
      <c r="AJ24" s="448">
        <f t="shared" si="6"/>
        <v>0</v>
      </c>
      <c r="AK24" s="448">
        <f t="shared" si="6"/>
        <v>0</v>
      </c>
      <c r="AL24" s="448">
        <f t="shared" si="6"/>
        <v>0</v>
      </c>
      <c r="AM24" s="448">
        <f t="shared" si="6"/>
        <v>0</v>
      </c>
      <c r="AN24" s="448">
        <f t="shared" si="6"/>
        <v>70.723500000000001</v>
      </c>
      <c r="AO24" s="448">
        <f t="shared" si="6"/>
        <v>88.730833333333322</v>
      </c>
      <c r="AP24" s="72" t="s">
        <v>190</v>
      </c>
    </row>
    <row r="25" spans="1:127" ht="42" customHeight="1" x14ac:dyDescent="0.25">
      <c r="B25" s="443" t="s">
        <v>102</v>
      </c>
      <c r="C25" s="451" t="s">
        <v>103</v>
      </c>
      <c r="D25" s="444" t="s">
        <v>93</v>
      </c>
      <c r="E25" s="444" t="s">
        <v>190</v>
      </c>
      <c r="F25" s="73" t="s">
        <v>190</v>
      </c>
      <c r="G25" s="73" t="s">
        <v>190</v>
      </c>
      <c r="H25" s="73" t="s">
        <v>190</v>
      </c>
      <c r="I25" s="448">
        <f t="shared" ref="I25:AO25" si="7">I88</f>
        <v>0</v>
      </c>
      <c r="J25" s="476">
        <f t="shared" si="7"/>
        <v>0</v>
      </c>
      <c r="K25" s="476">
        <f t="shared" si="7"/>
        <v>0</v>
      </c>
      <c r="L25" s="448">
        <f t="shared" si="7"/>
        <v>0</v>
      </c>
      <c r="M25" s="448">
        <f t="shared" si="7"/>
        <v>0</v>
      </c>
      <c r="N25" s="448">
        <f t="shared" si="7"/>
        <v>0</v>
      </c>
      <c r="O25" s="448">
        <f t="shared" si="7"/>
        <v>0</v>
      </c>
      <c r="P25" s="448">
        <f t="shared" si="7"/>
        <v>0</v>
      </c>
      <c r="Q25" s="448">
        <f t="shared" si="7"/>
        <v>0</v>
      </c>
      <c r="R25" s="448">
        <f t="shared" si="7"/>
        <v>0</v>
      </c>
      <c r="S25" s="448">
        <f t="shared" si="7"/>
        <v>0</v>
      </c>
      <c r="T25" s="448">
        <f t="shared" si="7"/>
        <v>0</v>
      </c>
      <c r="U25" s="448">
        <f t="shared" si="7"/>
        <v>0</v>
      </c>
      <c r="V25" s="448">
        <f t="shared" si="7"/>
        <v>0</v>
      </c>
      <c r="W25" s="448">
        <f t="shared" si="7"/>
        <v>0</v>
      </c>
      <c r="X25" s="448">
        <f t="shared" si="7"/>
        <v>0</v>
      </c>
      <c r="Y25" s="448">
        <f t="shared" si="7"/>
        <v>0</v>
      </c>
      <c r="Z25" s="448">
        <f t="shared" si="7"/>
        <v>0</v>
      </c>
      <c r="AA25" s="448">
        <f t="shared" si="7"/>
        <v>0</v>
      </c>
      <c r="AB25" s="448">
        <f t="shared" si="7"/>
        <v>0</v>
      </c>
      <c r="AC25" s="448">
        <f t="shared" si="7"/>
        <v>0</v>
      </c>
      <c r="AD25" s="448">
        <f t="shared" si="7"/>
        <v>0</v>
      </c>
      <c r="AE25" s="448">
        <f t="shared" si="7"/>
        <v>0</v>
      </c>
      <c r="AF25" s="448">
        <f t="shared" si="7"/>
        <v>0</v>
      </c>
      <c r="AG25" s="448">
        <f t="shared" si="7"/>
        <v>0</v>
      </c>
      <c r="AH25" s="448">
        <f t="shared" si="7"/>
        <v>0</v>
      </c>
      <c r="AI25" s="448">
        <f t="shared" si="7"/>
        <v>0</v>
      </c>
      <c r="AJ25" s="448">
        <f t="shared" si="7"/>
        <v>0</v>
      </c>
      <c r="AK25" s="448">
        <f t="shared" si="7"/>
        <v>0</v>
      </c>
      <c r="AL25" s="448">
        <f t="shared" si="7"/>
        <v>0</v>
      </c>
      <c r="AM25" s="448">
        <f t="shared" si="7"/>
        <v>0</v>
      </c>
      <c r="AN25" s="448">
        <f t="shared" si="7"/>
        <v>0</v>
      </c>
      <c r="AO25" s="448">
        <f t="shared" si="7"/>
        <v>0</v>
      </c>
      <c r="AP25" s="72" t="s">
        <v>190</v>
      </c>
    </row>
    <row r="26" spans="1:127" ht="42" customHeight="1" x14ac:dyDescent="0.25">
      <c r="B26" s="443" t="s">
        <v>104</v>
      </c>
      <c r="C26" s="451" t="s">
        <v>105</v>
      </c>
      <c r="D26" s="444" t="s">
        <v>93</v>
      </c>
      <c r="E26" s="444" t="s">
        <v>190</v>
      </c>
      <c r="F26" s="73" t="s">
        <v>190</v>
      </c>
      <c r="G26" s="73" t="s">
        <v>190</v>
      </c>
      <c r="H26" s="73" t="s">
        <v>190</v>
      </c>
      <c r="I26" s="448">
        <f t="shared" ref="I26:AO26" si="8">I89</f>
        <v>0</v>
      </c>
      <c r="J26" s="476">
        <f t="shared" si="8"/>
        <v>0</v>
      </c>
      <c r="K26" s="476">
        <f t="shared" si="8"/>
        <v>7.7733333333333334</v>
      </c>
      <c r="L26" s="448">
        <f t="shared" si="8"/>
        <v>8.5833333333333339</v>
      </c>
      <c r="M26" s="448">
        <f t="shared" si="8"/>
        <v>0</v>
      </c>
      <c r="N26" s="448">
        <f t="shared" si="8"/>
        <v>0</v>
      </c>
      <c r="O26" s="448">
        <f t="shared" si="8"/>
        <v>7.416666666666667</v>
      </c>
      <c r="P26" s="448">
        <f t="shared" si="8"/>
        <v>1.1666666666666667</v>
      </c>
      <c r="Q26" s="448">
        <f t="shared" si="8"/>
        <v>0</v>
      </c>
      <c r="R26" s="448">
        <f t="shared" si="8"/>
        <v>0</v>
      </c>
      <c r="S26" s="448">
        <f t="shared" si="8"/>
        <v>0</v>
      </c>
      <c r="T26" s="448">
        <f t="shared" si="8"/>
        <v>0</v>
      </c>
      <c r="U26" s="448">
        <f t="shared" si="8"/>
        <v>0</v>
      </c>
      <c r="V26" s="448">
        <f t="shared" si="8"/>
        <v>0</v>
      </c>
      <c r="W26" s="448">
        <f t="shared" si="8"/>
        <v>0</v>
      </c>
      <c r="X26" s="448">
        <f t="shared" si="8"/>
        <v>0</v>
      </c>
      <c r="Y26" s="448">
        <f t="shared" si="8"/>
        <v>0</v>
      </c>
      <c r="Z26" s="448">
        <f t="shared" si="8"/>
        <v>0</v>
      </c>
      <c r="AA26" s="448">
        <f t="shared" si="8"/>
        <v>0.5</v>
      </c>
      <c r="AB26" s="448">
        <f t="shared" si="8"/>
        <v>7.5833333333333339</v>
      </c>
      <c r="AC26" s="448">
        <f t="shared" si="8"/>
        <v>7.7733333333333334</v>
      </c>
      <c r="AD26" s="448">
        <f t="shared" si="8"/>
        <v>0.91675000000000006</v>
      </c>
      <c r="AE26" s="448">
        <f t="shared" si="8"/>
        <v>7.5833333333333339</v>
      </c>
      <c r="AF26" s="448">
        <f t="shared" si="8"/>
        <v>0.25</v>
      </c>
      <c r="AG26" s="448">
        <f t="shared" si="8"/>
        <v>0.25009999999999999</v>
      </c>
      <c r="AH26" s="448">
        <f t="shared" si="8"/>
        <v>0.25</v>
      </c>
      <c r="AI26" s="448">
        <f t="shared" si="8"/>
        <v>0.25</v>
      </c>
      <c r="AJ26" s="448">
        <f t="shared" si="8"/>
        <v>0</v>
      </c>
      <c r="AK26" s="448">
        <f t="shared" si="8"/>
        <v>0</v>
      </c>
      <c r="AL26" s="448">
        <f t="shared" si="8"/>
        <v>0</v>
      </c>
      <c r="AM26" s="448">
        <f t="shared" si="8"/>
        <v>0</v>
      </c>
      <c r="AN26" s="448">
        <f t="shared" si="8"/>
        <v>1.4167500000000002</v>
      </c>
      <c r="AO26" s="448">
        <f t="shared" si="8"/>
        <v>8.0834333333333337</v>
      </c>
      <c r="AP26" s="72" t="s">
        <v>190</v>
      </c>
    </row>
    <row r="27" spans="1:127" ht="48" customHeight="1" x14ac:dyDescent="0.25">
      <c r="B27" s="440" t="s">
        <v>106</v>
      </c>
      <c r="C27" s="445" t="s">
        <v>107</v>
      </c>
      <c r="D27" s="441" t="s">
        <v>93</v>
      </c>
      <c r="E27" s="478" t="s">
        <v>190</v>
      </c>
      <c r="F27" s="479" t="s">
        <v>190</v>
      </c>
      <c r="G27" s="479" t="s">
        <v>190</v>
      </c>
      <c r="H27" s="479" t="s">
        <v>190</v>
      </c>
      <c r="I27" s="440">
        <f>I28+I41+I69+I72+I88+I89</f>
        <v>9.0908333333333324</v>
      </c>
      <c r="J27" s="442">
        <f>J28+J41+J69+J72+J88+J89</f>
        <v>173.92666666666668</v>
      </c>
      <c r="K27" s="442">
        <f>K28+K41+K69+K72+K88+K89</f>
        <v>72.528333333333336</v>
      </c>
      <c r="L27" s="440">
        <f t="shared" ref="L27:AO27" si="9">L28+L41+L69+L72+L88+L89</f>
        <v>99.884999999999991</v>
      </c>
      <c r="M27" s="440">
        <f t="shared" si="9"/>
        <v>10.416666666666666</v>
      </c>
      <c r="N27" s="440">
        <f t="shared" si="9"/>
        <v>80.885000000000005</v>
      </c>
      <c r="O27" s="440">
        <f t="shared" si="9"/>
        <v>7.416666666666667</v>
      </c>
      <c r="P27" s="440">
        <f t="shared" si="9"/>
        <v>1.1666666666666667</v>
      </c>
      <c r="Q27" s="440">
        <f t="shared" si="9"/>
        <v>173.92816666666667</v>
      </c>
      <c r="R27" s="440">
        <f t="shared" si="9"/>
        <v>19.798166666666667</v>
      </c>
      <c r="S27" s="440">
        <f t="shared" si="9"/>
        <v>49.6</v>
      </c>
      <c r="T27" s="440">
        <f t="shared" si="9"/>
        <v>104.52999999999999</v>
      </c>
      <c r="U27" s="440">
        <f t="shared" si="9"/>
        <v>0</v>
      </c>
      <c r="V27" s="408">
        <f t="shared" si="9"/>
        <v>0</v>
      </c>
      <c r="W27" s="408">
        <f t="shared" si="9"/>
        <v>0</v>
      </c>
      <c r="X27" s="408">
        <f t="shared" si="9"/>
        <v>0</v>
      </c>
      <c r="Y27" s="408">
        <f t="shared" si="9"/>
        <v>0</v>
      </c>
      <c r="Z27" s="408">
        <f t="shared" si="9"/>
        <v>0</v>
      </c>
      <c r="AA27" s="408">
        <f t="shared" si="9"/>
        <v>128.70583333333332</v>
      </c>
      <c r="AB27" s="440">
        <f t="shared" si="9"/>
        <v>62.502500000000005</v>
      </c>
      <c r="AC27" s="440">
        <f t="shared" si="9"/>
        <v>72.528333333333336</v>
      </c>
      <c r="AD27" s="440">
        <f t="shared" si="9"/>
        <v>49.203500000000005</v>
      </c>
      <c r="AE27" s="440">
        <f t="shared" si="9"/>
        <v>62.502510000000008</v>
      </c>
      <c r="AF27" s="440">
        <f t="shared" si="9"/>
        <v>6.867583333333334</v>
      </c>
      <c r="AG27" s="440">
        <f t="shared" si="9"/>
        <v>33.863433333333333</v>
      </c>
      <c r="AH27" s="440">
        <f t="shared" si="9"/>
        <v>28.7652</v>
      </c>
      <c r="AI27" s="440">
        <f t="shared" si="9"/>
        <v>30.238333333333333</v>
      </c>
      <c r="AJ27" s="440">
        <f t="shared" si="9"/>
        <v>0</v>
      </c>
      <c r="AK27" s="440">
        <f t="shared" si="9"/>
        <v>0</v>
      </c>
      <c r="AL27" s="440">
        <f t="shared" si="9"/>
        <v>0</v>
      </c>
      <c r="AM27" s="440">
        <f t="shared" si="9"/>
        <v>0</v>
      </c>
      <c r="AN27" s="440">
        <f t="shared" si="9"/>
        <v>84.836283333333327</v>
      </c>
      <c r="AO27" s="440">
        <f t="shared" si="9"/>
        <v>126.15261</v>
      </c>
      <c r="AP27" s="440" t="s">
        <v>190</v>
      </c>
    </row>
    <row r="28" spans="1:127" ht="48" customHeight="1" x14ac:dyDescent="0.25">
      <c r="B28" s="440" t="s">
        <v>108</v>
      </c>
      <c r="C28" s="445" t="s">
        <v>109</v>
      </c>
      <c r="D28" s="441" t="s">
        <v>93</v>
      </c>
      <c r="E28" s="478" t="s">
        <v>190</v>
      </c>
      <c r="F28" s="479" t="s">
        <v>190</v>
      </c>
      <c r="G28" s="479" t="s">
        <v>190</v>
      </c>
      <c r="H28" s="479" t="s">
        <v>190</v>
      </c>
      <c r="I28" s="440">
        <f>I29+I34+I37+I38</f>
        <v>0</v>
      </c>
      <c r="J28" s="442">
        <f>J29+J34+J37+J38</f>
        <v>0</v>
      </c>
      <c r="K28" s="442">
        <v>0</v>
      </c>
      <c r="L28" s="440">
        <f t="shared" ref="L28:AM28" si="10">L29+L34+L37+L38</f>
        <v>0</v>
      </c>
      <c r="M28" s="440">
        <f t="shared" si="10"/>
        <v>0</v>
      </c>
      <c r="N28" s="440">
        <f t="shared" si="10"/>
        <v>0</v>
      </c>
      <c r="O28" s="440">
        <f t="shared" si="10"/>
        <v>0</v>
      </c>
      <c r="P28" s="440">
        <f t="shared" si="10"/>
        <v>0</v>
      </c>
      <c r="Q28" s="440">
        <f t="shared" si="10"/>
        <v>0</v>
      </c>
      <c r="R28" s="440">
        <f t="shared" si="10"/>
        <v>0</v>
      </c>
      <c r="S28" s="440">
        <f t="shared" si="10"/>
        <v>0</v>
      </c>
      <c r="T28" s="440">
        <f t="shared" si="10"/>
        <v>0</v>
      </c>
      <c r="U28" s="440">
        <f t="shared" si="10"/>
        <v>0</v>
      </c>
      <c r="V28" s="440">
        <f t="shared" si="10"/>
        <v>0</v>
      </c>
      <c r="W28" s="440">
        <f t="shared" si="10"/>
        <v>0</v>
      </c>
      <c r="X28" s="440">
        <f t="shared" si="10"/>
        <v>0</v>
      </c>
      <c r="Y28" s="440">
        <f t="shared" si="10"/>
        <v>0</v>
      </c>
      <c r="Z28" s="440">
        <f t="shared" si="10"/>
        <v>0</v>
      </c>
      <c r="AA28" s="440">
        <f t="shared" si="10"/>
        <v>0</v>
      </c>
      <c r="AB28" s="440">
        <f t="shared" si="10"/>
        <v>0</v>
      </c>
      <c r="AC28" s="440">
        <f t="shared" si="10"/>
        <v>0</v>
      </c>
      <c r="AD28" s="440">
        <f t="shared" si="10"/>
        <v>0</v>
      </c>
      <c r="AE28" s="440">
        <f t="shared" si="10"/>
        <v>0</v>
      </c>
      <c r="AF28" s="440">
        <f t="shared" si="10"/>
        <v>0</v>
      </c>
      <c r="AG28" s="440">
        <f t="shared" si="10"/>
        <v>1.1083333333333334</v>
      </c>
      <c r="AH28" s="440">
        <f t="shared" si="10"/>
        <v>0</v>
      </c>
      <c r="AI28" s="440">
        <f t="shared" si="10"/>
        <v>0</v>
      </c>
      <c r="AJ28" s="440">
        <f t="shared" si="10"/>
        <v>0</v>
      </c>
      <c r="AK28" s="440">
        <f t="shared" si="10"/>
        <v>0</v>
      </c>
      <c r="AL28" s="440">
        <f t="shared" si="10"/>
        <v>0</v>
      </c>
      <c r="AM28" s="440">
        <f t="shared" si="10"/>
        <v>0</v>
      </c>
      <c r="AN28" s="440">
        <f>AN29+AN34+AN37+AN38</f>
        <v>0</v>
      </c>
      <c r="AO28" s="440">
        <f>AO29+AO34+AO37+AO38</f>
        <v>1.1083333333333334</v>
      </c>
      <c r="AP28" s="440" t="s">
        <v>190</v>
      </c>
    </row>
    <row r="29" spans="1:127" ht="48" customHeight="1" outlineLevel="1" x14ac:dyDescent="0.25">
      <c r="B29" s="445" t="s">
        <v>110</v>
      </c>
      <c r="C29" s="445" t="s">
        <v>111</v>
      </c>
      <c r="D29" s="441" t="s">
        <v>93</v>
      </c>
      <c r="E29" s="478" t="s">
        <v>190</v>
      </c>
      <c r="F29" s="479" t="s">
        <v>190</v>
      </c>
      <c r="G29" s="479" t="s">
        <v>190</v>
      </c>
      <c r="H29" s="479" t="s">
        <v>190</v>
      </c>
      <c r="I29" s="440">
        <f t="shared" ref="I29:AM29" si="11">I30+I31+I32</f>
        <v>0</v>
      </c>
      <c r="J29" s="442">
        <f t="shared" si="11"/>
        <v>0</v>
      </c>
      <c r="K29" s="442">
        <f t="shared" si="11"/>
        <v>0</v>
      </c>
      <c r="L29" s="442">
        <f t="shared" si="11"/>
        <v>0</v>
      </c>
      <c r="M29" s="442">
        <f t="shared" si="11"/>
        <v>0</v>
      </c>
      <c r="N29" s="442">
        <f t="shared" si="11"/>
        <v>0</v>
      </c>
      <c r="O29" s="442">
        <f t="shared" si="11"/>
        <v>0</v>
      </c>
      <c r="P29" s="442">
        <f t="shared" si="11"/>
        <v>0</v>
      </c>
      <c r="Q29" s="442">
        <f t="shared" si="11"/>
        <v>0</v>
      </c>
      <c r="R29" s="442">
        <f t="shared" si="11"/>
        <v>0</v>
      </c>
      <c r="S29" s="442">
        <f t="shared" si="11"/>
        <v>0</v>
      </c>
      <c r="T29" s="442">
        <f t="shared" si="11"/>
        <v>0</v>
      </c>
      <c r="U29" s="442">
        <f t="shared" si="11"/>
        <v>0</v>
      </c>
      <c r="V29" s="408">
        <f t="shared" si="11"/>
        <v>0</v>
      </c>
      <c r="W29" s="408">
        <f t="shared" si="11"/>
        <v>0</v>
      </c>
      <c r="X29" s="408">
        <f t="shared" si="11"/>
        <v>0</v>
      </c>
      <c r="Y29" s="408">
        <f t="shared" si="11"/>
        <v>0</v>
      </c>
      <c r="Z29" s="408">
        <f t="shared" si="11"/>
        <v>0</v>
      </c>
      <c r="AA29" s="408">
        <f t="shared" si="11"/>
        <v>0</v>
      </c>
      <c r="AB29" s="440">
        <f t="shared" si="11"/>
        <v>0</v>
      </c>
      <c r="AC29" s="440">
        <f t="shared" si="11"/>
        <v>0</v>
      </c>
      <c r="AD29" s="440">
        <f t="shared" si="11"/>
        <v>0</v>
      </c>
      <c r="AE29" s="440">
        <f t="shared" si="11"/>
        <v>0</v>
      </c>
      <c r="AF29" s="440">
        <f t="shared" si="11"/>
        <v>0</v>
      </c>
      <c r="AG29" s="440">
        <f t="shared" si="11"/>
        <v>1.1083333333333334</v>
      </c>
      <c r="AH29" s="440">
        <f t="shared" si="11"/>
        <v>0</v>
      </c>
      <c r="AI29" s="440">
        <f t="shared" si="11"/>
        <v>0</v>
      </c>
      <c r="AJ29" s="440">
        <f t="shared" si="11"/>
        <v>0</v>
      </c>
      <c r="AK29" s="440">
        <f t="shared" si="11"/>
        <v>0</v>
      </c>
      <c r="AL29" s="440">
        <f t="shared" si="11"/>
        <v>0</v>
      </c>
      <c r="AM29" s="440">
        <f t="shared" si="11"/>
        <v>0</v>
      </c>
      <c r="AN29" s="440">
        <f>AN30+AN31+AN32</f>
        <v>0</v>
      </c>
      <c r="AO29" s="440">
        <f>AO30+AO31+AO32</f>
        <v>1.1083333333333334</v>
      </c>
      <c r="AP29" s="440" t="s">
        <v>190</v>
      </c>
    </row>
    <row r="30" spans="1:127" ht="42" customHeight="1" outlineLevel="1" x14ac:dyDescent="0.25">
      <c r="B30" s="446" t="s">
        <v>112</v>
      </c>
      <c r="C30" s="447" t="s">
        <v>113</v>
      </c>
      <c r="D30" s="72" t="s">
        <v>93</v>
      </c>
      <c r="E30" s="72" t="s">
        <v>190</v>
      </c>
      <c r="F30" s="72" t="s">
        <v>190</v>
      </c>
      <c r="G30" s="72" t="s">
        <v>190</v>
      </c>
      <c r="H30" s="72" t="s">
        <v>190</v>
      </c>
      <c r="I30" s="326">
        <v>0</v>
      </c>
      <c r="J30" s="73">
        <v>0</v>
      </c>
      <c r="K30" s="73">
        <v>0</v>
      </c>
      <c r="L30" s="450">
        <v>0</v>
      </c>
      <c r="M30" s="450">
        <v>0</v>
      </c>
      <c r="N30" s="450">
        <v>0</v>
      </c>
      <c r="O30" s="450">
        <v>0</v>
      </c>
      <c r="P30" s="450">
        <v>0</v>
      </c>
      <c r="Q30" s="450">
        <v>0</v>
      </c>
      <c r="R30" s="450">
        <v>0</v>
      </c>
      <c r="S30" s="450">
        <v>0</v>
      </c>
      <c r="T30" s="450">
        <v>0</v>
      </c>
      <c r="U30" s="450">
        <v>0</v>
      </c>
      <c r="V30" s="450">
        <v>0</v>
      </c>
      <c r="W30" s="450">
        <v>0</v>
      </c>
      <c r="X30" s="450">
        <v>0</v>
      </c>
      <c r="Y30" s="450">
        <v>0</v>
      </c>
      <c r="Z30" s="450">
        <v>0</v>
      </c>
      <c r="AA30" s="450">
        <v>0</v>
      </c>
      <c r="AB30" s="326">
        <v>0</v>
      </c>
      <c r="AC30" s="326">
        <v>0</v>
      </c>
      <c r="AD30" s="326">
        <v>0</v>
      </c>
      <c r="AE30" s="326">
        <v>0</v>
      </c>
      <c r="AF30" s="326">
        <v>0</v>
      </c>
      <c r="AG30" s="326">
        <v>0</v>
      </c>
      <c r="AH30" s="326">
        <v>0</v>
      </c>
      <c r="AI30" s="326">
        <v>0</v>
      </c>
      <c r="AJ30" s="326">
        <v>0</v>
      </c>
      <c r="AK30" s="326">
        <v>0</v>
      </c>
      <c r="AL30" s="326">
        <v>0</v>
      </c>
      <c r="AM30" s="326">
        <v>0</v>
      </c>
      <c r="AN30" s="326">
        <v>0</v>
      </c>
      <c r="AO30" s="326">
        <v>0</v>
      </c>
      <c r="AP30" s="72" t="s">
        <v>190</v>
      </c>
    </row>
    <row r="31" spans="1:127" s="117" customFormat="1" ht="42" customHeight="1" outlineLevel="1" x14ac:dyDescent="0.25">
      <c r="A31" s="105"/>
      <c r="B31" s="446" t="s">
        <v>114</v>
      </c>
      <c r="C31" s="447" t="s">
        <v>115</v>
      </c>
      <c r="D31" s="72" t="s">
        <v>93</v>
      </c>
      <c r="E31" s="72" t="s">
        <v>190</v>
      </c>
      <c r="F31" s="72" t="s">
        <v>190</v>
      </c>
      <c r="G31" s="72" t="s">
        <v>190</v>
      </c>
      <c r="H31" s="72" t="s">
        <v>190</v>
      </c>
      <c r="I31" s="326">
        <v>0</v>
      </c>
      <c r="J31" s="73">
        <v>0</v>
      </c>
      <c r="K31" s="73">
        <v>0</v>
      </c>
      <c r="L31" s="450">
        <v>0</v>
      </c>
      <c r="M31" s="450">
        <v>0</v>
      </c>
      <c r="N31" s="450">
        <v>0</v>
      </c>
      <c r="O31" s="450">
        <v>0</v>
      </c>
      <c r="P31" s="450">
        <v>0</v>
      </c>
      <c r="Q31" s="450">
        <v>0</v>
      </c>
      <c r="R31" s="450">
        <v>0</v>
      </c>
      <c r="S31" s="450">
        <v>0</v>
      </c>
      <c r="T31" s="450">
        <v>0</v>
      </c>
      <c r="U31" s="450">
        <v>0</v>
      </c>
      <c r="V31" s="450">
        <v>0</v>
      </c>
      <c r="W31" s="450">
        <v>0</v>
      </c>
      <c r="X31" s="450">
        <v>0</v>
      </c>
      <c r="Y31" s="450">
        <v>0</v>
      </c>
      <c r="Z31" s="450">
        <v>0</v>
      </c>
      <c r="AA31" s="450">
        <v>0</v>
      </c>
      <c r="AB31" s="326">
        <v>0</v>
      </c>
      <c r="AC31" s="326">
        <v>0</v>
      </c>
      <c r="AD31" s="326">
        <v>0</v>
      </c>
      <c r="AE31" s="326">
        <v>0</v>
      </c>
      <c r="AF31" s="326">
        <v>0</v>
      </c>
      <c r="AG31" s="326">
        <v>0</v>
      </c>
      <c r="AH31" s="326">
        <v>0</v>
      </c>
      <c r="AI31" s="326">
        <v>0</v>
      </c>
      <c r="AJ31" s="326">
        <v>0</v>
      </c>
      <c r="AK31" s="326">
        <v>0</v>
      </c>
      <c r="AL31" s="326">
        <v>0</v>
      </c>
      <c r="AM31" s="326">
        <v>0</v>
      </c>
      <c r="AN31" s="326">
        <v>0</v>
      </c>
      <c r="AO31" s="326">
        <v>0</v>
      </c>
      <c r="AP31" s="326" t="s">
        <v>190</v>
      </c>
      <c r="AQ31" s="105"/>
      <c r="AR31" s="105"/>
      <c r="AS31" s="105"/>
      <c r="AT31" s="105"/>
      <c r="AU31" s="105"/>
      <c r="AV31" s="105"/>
      <c r="AW31" s="105"/>
      <c r="AX31" s="105"/>
      <c r="AY31" s="105"/>
      <c r="AZ31" s="105"/>
      <c r="BA31" s="105"/>
      <c r="BB31" s="105"/>
      <c r="BC31" s="105"/>
      <c r="BD31" s="105"/>
      <c r="BE31" s="105"/>
      <c r="BF31" s="105"/>
      <c r="BG31" s="105"/>
      <c r="BH31" s="105"/>
      <c r="BI31" s="105"/>
      <c r="BJ31" s="105"/>
      <c r="BK31" s="105"/>
      <c r="BL31" s="105"/>
      <c r="BM31" s="105"/>
      <c r="BN31" s="105"/>
      <c r="BO31" s="105"/>
      <c r="BP31" s="105"/>
      <c r="BQ31" s="105"/>
      <c r="BR31" s="105"/>
      <c r="BS31" s="105"/>
      <c r="BT31" s="105"/>
      <c r="BU31" s="105"/>
      <c r="BV31" s="105"/>
      <c r="BW31" s="105"/>
      <c r="BX31" s="105"/>
      <c r="BY31" s="105"/>
      <c r="BZ31" s="105"/>
      <c r="CA31" s="105"/>
      <c r="CB31" s="105"/>
      <c r="CC31" s="105"/>
      <c r="CD31" s="105"/>
      <c r="CE31" s="105"/>
      <c r="CF31" s="105"/>
      <c r="CG31" s="105"/>
      <c r="CH31" s="105"/>
      <c r="CI31" s="105"/>
      <c r="CJ31" s="105"/>
      <c r="CK31" s="105"/>
      <c r="CL31" s="105"/>
      <c r="CM31" s="105"/>
      <c r="CN31" s="105"/>
      <c r="CO31" s="105"/>
      <c r="CP31" s="105"/>
      <c r="CQ31" s="105"/>
      <c r="CR31" s="105"/>
      <c r="CS31" s="105"/>
      <c r="CT31" s="105"/>
      <c r="CU31" s="105"/>
      <c r="CV31" s="105"/>
      <c r="CW31" s="105"/>
      <c r="CX31" s="105"/>
      <c r="CY31" s="105"/>
      <c r="CZ31" s="105"/>
      <c r="DA31" s="105"/>
      <c r="DB31" s="105"/>
      <c r="DC31" s="105"/>
      <c r="DD31" s="105"/>
      <c r="DE31" s="105"/>
      <c r="DF31" s="105"/>
      <c r="DG31" s="105"/>
      <c r="DH31" s="105"/>
      <c r="DI31" s="105"/>
      <c r="DJ31" s="105"/>
      <c r="DK31" s="105"/>
      <c r="DL31" s="105"/>
      <c r="DM31" s="105"/>
      <c r="DN31" s="105"/>
      <c r="DO31" s="105"/>
      <c r="DP31" s="105"/>
      <c r="DQ31" s="105"/>
      <c r="DR31" s="105"/>
      <c r="DS31" s="105"/>
      <c r="DT31" s="105"/>
      <c r="DU31" s="105"/>
      <c r="DV31" s="105"/>
      <c r="DW31" s="105"/>
    </row>
    <row r="32" spans="1:127" s="117" customFormat="1" ht="42" customHeight="1" outlineLevel="1" x14ac:dyDescent="0.25">
      <c r="A32" s="105"/>
      <c r="B32" s="446" t="s">
        <v>116</v>
      </c>
      <c r="C32" s="447" t="s">
        <v>117</v>
      </c>
      <c r="D32" s="72" t="s">
        <v>93</v>
      </c>
      <c r="E32" s="72" t="s">
        <v>190</v>
      </c>
      <c r="F32" s="72" t="s">
        <v>190</v>
      </c>
      <c r="G32" s="72" t="s">
        <v>190</v>
      </c>
      <c r="H32" s="72" t="s">
        <v>190</v>
      </c>
      <c r="I32" s="326">
        <f t="shared" ref="I32:AN32" si="12">SUBTOTAL(9,I33:I39)</f>
        <v>0</v>
      </c>
      <c r="J32" s="326">
        <f t="shared" si="12"/>
        <v>0</v>
      </c>
      <c r="K32" s="326">
        <f t="shared" si="12"/>
        <v>0</v>
      </c>
      <c r="L32" s="326">
        <f t="shared" si="12"/>
        <v>0</v>
      </c>
      <c r="M32" s="326">
        <f t="shared" si="12"/>
        <v>0</v>
      </c>
      <c r="N32" s="326">
        <f t="shared" si="12"/>
        <v>0</v>
      </c>
      <c r="O32" s="326">
        <f t="shared" si="12"/>
        <v>0</v>
      </c>
      <c r="P32" s="326">
        <f t="shared" si="12"/>
        <v>0</v>
      </c>
      <c r="Q32" s="326">
        <f t="shared" si="12"/>
        <v>0</v>
      </c>
      <c r="R32" s="326">
        <f t="shared" si="12"/>
        <v>0</v>
      </c>
      <c r="S32" s="326">
        <f t="shared" si="12"/>
        <v>0</v>
      </c>
      <c r="T32" s="326">
        <f t="shared" si="12"/>
        <v>0</v>
      </c>
      <c r="U32" s="326">
        <f t="shared" si="12"/>
        <v>0</v>
      </c>
      <c r="V32" s="326">
        <f t="shared" si="12"/>
        <v>0</v>
      </c>
      <c r="W32" s="326">
        <f t="shared" si="12"/>
        <v>0</v>
      </c>
      <c r="X32" s="326">
        <f t="shared" si="12"/>
        <v>0</v>
      </c>
      <c r="Y32" s="326">
        <f t="shared" si="12"/>
        <v>0</v>
      </c>
      <c r="Z32" s="326">
        <f t="shared" si="12"/>
        <v>0</v>
      </c>
      <c r="AA32" s="326">
        <f t="shared" si="12"/>
        <v>0</v>
      </c>
      <c r="AB32" s="326">
        <f t="shared" si="12"/>
        <v>0</v>
      </c>
      <c r="AC32" s="326">
        <f t="shared" si="12"/>
        <v>0</v>
      </c>
      <c r="AD32" s="326">
        <f t="shared" si="12"/>
        <v>0</v>
      </c>
      <c r="AE32" s="326">
        <f t="shared" si="12"/>
        <v>0</v>
      </c>
      <c r="AF32" s="326">
        <f t="shared" si="12"/>
        <v>0</v>
      </c>
      <c r="AG32" s="326">
        <f t="shared" si="12"/>
        <v>1.1083333333333334</v>
      </c>
      <c r="AH32" s="326">
        <f t="shared" si="12"/>
        <v>0</v>
      </c>
      <c r="AI32" s="326">
        <f t="shared" si="12"/>
        <v>0</v>
      </c>
      <c r="AJ32" s="326">
        <f t="shared" si="12"/>
        <v>0</v>
      </c>
      <c r="AK32" s="326">
        <f t="shared" si="12"/>
        <v>0</v>
      </c>
      <c r="AL32" s="326">
        <f t="shared" si="12"/>
        <v>0</v>
      </c>
      <c r="AM32" s="326">
        <f t="shared" si="12"/>
        <v>0</v>
      </c>
      <c r="AN32" s="326">
        <f t="shared" si="12"/>
        <v>0</v>
      </c>
      <c r="AO32" s="326">
        <f t="shared" ref="AO32" si="13">SUBTOTAL(9,AO33:AO39)</f>
        <v>1.1083333333333334</v>
      </c>
      <c r="AP32" s="326" t="s">
        <v>190</v>
      </c>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5"/>
      <c r="BQ32" s="105"/>
      <c r="BR32" s="105"/>
      <c r="BS32" s="105"/>
      <c r="BT32" s="105"/>
      <c r="BU32" s="105"/>
      <c r="BV32" s="105"/>
      <c r="BW32" s="105"/>
      <c r="BX32" s="105"/>
      <c r="BY32" s="105"/>
      <c r="BZ32" s="105"/>
      <c r="CA32" s="105"/>
      <c r="CB32" s="105"/>
      <c r="CC32" s="105"/>
      <c r="CD32" s="105"/>
      <c r="CE32" s="105"/>
      <c r="CF32" s="105"/>
      <c r="CG32" s="105"/>
      <c r="CH32" s="105"/>
      <c r="CI32" s="105"/>
      <c r="CJ32" s="105"/>
      <c r="CK32" s="105"/>
      <c r="CL32" s="105"/>
      <c r="CM32" s="105"/>
      <c r="CN32" s="105"/>
      <c r="CO32" s="105"/>
      <c r="CP32" s="105"/>
      <c r="CQ32" s="105"/>
      <c r="CR32" s="105"/>
      <c r="CS32" s="105"/>
      <c r="CT32" s="105"/>
      <c r="CU32" s="105"/>
      <c r="CV32" s="105"/>
      <c r="CW32" s="105"/>
      <c r="CX32" s="105"/>
      <c r="CY32" s="105"/>
      <c r="CZ32" s="105"/>
      <c r="DA32" s="105"/>
      <c r="DB32" s="105"/>
      <c r="DC32" s="105"/>
      <c r="DD32" s="105"/>
      <c r="DE32" s="105"/>
      <c r="DF32" s="105"/>
      <c r="DG32" s="105"/>
      <c r="DH32" s="105"/>
      <c r="DI32" s="105"/>
      <c r="DJ32" s="105"/>
      <c r="DK32" s="105"/>
      <c r="DL32" s="105"/>
      <c r="DM32" s="105"/>
      <c r="DN32" s="105"/>
      <c r="DO32" s="105"/>
      <c r="DP32" s="105"/>
      <c r="DQ32" s="105"/>
      <c r="DR32" s="105"/>
      <c r="DS32" s="105"/>
      <c r="DT32" s="105"/>
      <c r="DU32" s="105"/>
      <c r="DV32" s="105"/>
      <c r="DW32" s="105"/>
    </row>
    <row r="33" spans="1:42" s="966" customFormat="1" ht="33" customHeight="1" outlineLevel="1" x14ac:dyDescent="0.25">
      <c r="B33" s="963" t="s">
        <v>116</v>
      </c>
      <c r="C33" s="399" t="s">
        <v>1738</v>
      </c>
      <c r="D33" s="76" t="s">
        <v>1740</v>
      </c>
      <c r="E33" s="418"/>
      <c r="F33" s="964">
        <v>2021</v>
      </c>
      <c r="G33" s="418">
        <v>0</v>
      </c>
      <c r="H33" s="964">
        <v>2021</v>
      </c>
      <c r="I33" s="77"/>
      <c r="J33" s="415"/>
      <c r="K33" s="415"/>
      <c r="L33" s="407"/>
      <c r="M33" s="407"/>
      <c r="N33" s="407"/>
      <c r="O33" s="407"/>
      <c r="P33" s="407"/>
      <c r="Q33" s="407"/>
      <c r="R33" s="407"/>
      <c r="S33" s="407"/>
      <c r="T33" s="407"/>
      <c r="U33" s="407"/>
      <c r="V33" s="407"/>
      <c r="W33" s="407"/>
      <c r="X33" s="407"/>
      <c r="Y33" s="407"/>
      <c r="Z33" s="407"/>
      <c r="AA33" s="407"/>
      <c r="AB33" s="77"/>
      <c r="AC33" s="77"/>
      <c r="AD33" s="77">
        <f>'С № 2'!AJ34/1.2</f>
        <v>0</v>
      </c>
      <c r="AE33" s="77">
        <f>'С № 1 (2020)'!AX32/1.2</f>
        <v>0</v>
      </c>
      <c r="AF33" s="77">
        <f>'С № 2'!AT33/1.2</f>
        <v>0</v>
      </c>
      <c r="AG33" s="77">
        <f>'С № 2'!AY33/1.2</f>
        <v>1.1083333333333334</v>
      </c>
      <c r="AH33" s="77"/>
      <c r="AI33" s="77"/>
      <c r="AJ33" s="77"/>
      <c r="AK33" s="77"/>
      <c r="AL33" s="77"/>
      <c r="AM33" s="77"/>
      <c r="AN33" s="77">
        <f>AD33+AF33+AH33</f>
        <v>0</v>
      </c>
      <c r="AO33" s="77">
        <f>AE33+AG33+AI33</f>
        <v>1.1083333333333334</v>
      </c>
      <c r="AP33" s="77" t="s">
        <v>1788</v>
      </c>
    </row>
    <row r="34" spans="1:42" ht="48" customHeight="1" outlineLevel="1" x14ac:dyDescent="0.25">
      <c r="A34" s="105"/>
      <c r="B34" s="440" t="s">
        <v>118</v>
      </c>
      <c r="C34" s="445" t="s">
        <v>119</v>
      </c>
      <c r="D34" s="440" t="s">
        <v>93</v>
      </c>
      <c r="E34" s="480" t="s">
        <v>190</v>
      </c>
      <c r="F34" s="480" t="s">
        <v>190</v>
      </c>
      <c r="G34" s="480" t="s">
        <v>190</v>
      </c>
      <c r="H34" s="480" t="s">
        <v>190</v>
      </c>
      <c r="I34" s="398">
        <f>SUM(I35:I36)</f>
        <v>0</v>
      </c>
      <c r="J34" s="398">
        <f>J35+J36</f>
        <v>0</v>
      </c>
      <c r="K34" s="398">
        <f>K35+K36</f>
        <v>0</v>
      </c>
      <c r="L34" s="475">
        <f>SUM(L35:L36)</f>
        <v>0</v>
      </c>
      <c r="M34" s="475">
        <f>M35+M36</f>
        <v>0</v>
      </c>
      <c r="N34" s="475">
        <f>SUM(N35:N36)</f>
        <v>0</v>
      </c>
      <c r="O34" s="475">
        <f>O35+O36</f>
        <v>0</v>
      </c>
      <c r="P34" s="475">
        <f>P35+P36</f>
        <v>0</v>
      </c>
      <c r="Q34" s="475">
        <f>SUM(Q35:Q36)</f>
        <v>0</v>
      </c>
      <c r="R34" s="475">
        <f>R35+R36</f>
        <v>0</v>
      </c>
      <c r="S34" s="475">
        <f>SUM(S35:S36)</f>
        <v>0</v>
      </c>
      <c r="T34" s="475">
        <f>T35+T36</f>
        <v>0</v>
      </c>
      <c r="U34" s="475">
        <f>U35+U36</f>
        <v>0</v>
      </c>
      <c r="V34" s="475">
        <f>SUM(V35:V36)</f>
        <v>0</v>
      </c>
      <c r="W34" s="475">
        <f>W35+W36</f>
        <v>0</v>
      </c>
      <c r="X34" s="475">
        <f>SUM(X35:X36)</f>
        <v>0</v>
      </c>
      <c r="Y34" s="475">
        <f>Y35+Y36</f>
        <v>0</v>
      </c>
      <c r="Z34" s="475">
        <f>SUM(Z35:Z36)</f>
        <v>0</v>
      </c>
      <c r="AA34" s="475">
        <f>AA35+AA36</f>
        <v>0</v>
      </c>
      <c r="AB34" s="398">
        <f t="shared" ref="AB34:AO34" si="14">AB35+AB36</f>
        <v>0</v>
      </c>
      <c r="AC34" s="398">
        <f t="shared" si="14"/>
        <v>0</v>
      </c>
      <c r="AD34" s="398">
        <f t="shared" si="14"/>
        <v>0</v>
      </c>
      <c r="AE34" s="398">
        <f t="shared" si="14"/>
        <v>0</v>
      </c>
      <c r="AF34" s="398">
        <f t="shared" si="14"/>
        <v>0</v>
      </c>
      <c r="AG34" s="398">
        <f t="shared" si="14"/>
        <v>0</v>
      </c>
      <c r="AH34" s="398">
        <f t="shared" si="14"/>
        <v>0</v>
      </c>
      <c r="AI34" s="398">
        <f t="shared" si="14"/>
        <v>0</v>
      </c>
      <c r="AJ34" s="398">
        <f t="shared" si="14"/>
        <v>0</v>
      </c>
      <c r="AK34" s="398">
        <f t="shared" si="14"/>
        <v>0</v>
      </c>
      <c r="AL34" s="398">
        <f t="shared" si="14"/>
        <v>0</v>
      </c>
      <c r="AM34" s="398">
        <f t="shared" si="14"/>
        <v>0</v>
      </c>
      <c r="AN34" s="398">
        <f t="shared" si="14"/>
        <v>0</v>
      </c>
      <c r="AO34" s="398">
        <f t="shared" si="14"/>
        <v>0</v>
      </c>
      <c r="AP34" s="396" t="s">
        <v>190</v>
      </c>
    </row>
    <row r="35" spans="1:42" ht="42" customHeight="1" outlineLevel="1" x14ac:dyDescent="0.25">
      <c r="A35" s="105"/>
      <c r="B35" s="447" t="s">
        <v>120</v>
      </c>
      <c r="C35" s="447" t="s">
        <v>121</v>
      </c>
      <c r="D35" s="72" t="s">
        <v>93</v>
      </c>
      <c r="E35" s="72" t="s">
        <v>190</v>
      </c>
      <c r="F35" s="72" t="s">
        <v>190</v>
      </c>
      <c r="G35" s="72" t="s">
        <v>190</v>
      </c>
      <c r="H35" s="72" t="s">
        <v>190</v>
      </c>
      <c r="I35" s="326">
        <v>0</v>
      </c>
      <c r="J35" s="73">
        <v>0</v>
      </c>
      <c r="K35" s="73">
        <v>0</v>
      </c>
      <c r="L35" s="450">
        <v>0</v>
      </c>
      <c r="M35" s="450">
        <v>0</v>
      </c>
      <c r="N35" s="450">
        <v>0</v>
      </c>
      <c r="O35" s="450">
        <v>0</v>
      </c>
      <c r="P35" s="450">
        <v>0</v>
      </c>
      <c r="Q35" s="450">
        <v>0</v>
      </c>
      <c r="R35" s="450">
        <v>0</v>
      </c>
      <c r="S35" s="450">
        <v>0</v>
      </c>
      <c r="T35" s="450">
        <v>0</v>
      </c>
      <c r="U35" s="450">
        <v>0</v>
      </c>
      <c r="V35" s="326">
        <v>0</v>
      </c>
      <c r="W35" s="73">
        <v>0</v>
      </c>
      <c r="X35" s="73">
        <v>0</v>
      </c>
      <c r="Y35" s="73">
        <v>0</v>
      </c>
      <c r="Z35" s="73">
        <v>0</v>
      </c>
      <c r="AA35" s="73">
        <v>0</v>
      </c>
      <c r="AB35" s="326">
        <v>0</v>
      </c>
      <c r="AC35" s="326">
        <v>0</v>
      </c>
      <c r="AD35" s="326">
        <v>0</v>
      </c>
      <c r="AE35" s="326">
        <v>0</v>
      </c>
      <c r="AF35" s="326">
        <v>0</v>
      </c>
      <c r="AG35" s="326">
        <v>0</v>
      </c>
      <c r="AH35" s="326">
        <v>0</v>
      </c>
      <c r="AI35" s="326">
        <v>0</v>
      </c>
      <c r="AJ35" s="326">
        <v>0</v>
      </c>
      <c r="AK35" s="326">
        <v>0</v>
      </c>
      <c r="AL35" s="326">
        <v>0</v>
      </c>
      <c r="AM35" s="326">
        <v>0</v>
      </c>
      <c r="AN35" s="326">
        <v>0</v>
      </c>
      <c r="AO35" s="326">
        <v>0</v>
      </c>
      <c r="AP35" s="326" t="s">
        <v>190</v>
      </c>
    </row>
    <row r="36" spans="1:42" ht="42" customHeight="1" outlineLevel="1" x14ac:dyDescent="0.25">
      <c r="A36" s="105"/>
      <c r="B36" s="446" t="s">
        <v>122</v>
      </c>
      <c r="C36" s="447" t="s">
        <v>123</v>
      </c>
      <c r="D36" s="72" t="s">
        <v>93</v>
      </c>
      <c r="E36" s="72" t="s">
        <v>190</v>
      </c>
      <c r="F36" s="72" t="s">
        <v>190</v>
      </c>
      <c r="G36" s="72" t="s">
        <v>190</v>
      </c>
      <c r="H36" s="72" t="s">
        <v>190</v>
      </c>
      <c r="I36" s="326">
        <v>0</v>
      </c>
      <c r="J36" s="73">
        <v>0</v>
      </c>
      <c r="K36" s="73">
        <v>0</v>
      </c>
      <c r="L36" s="450">
        <v>0</v>
      </c>
      <c r="M36" s="450">
        <v>0</v>
      </c>
      <c r="N36" s="450">
        <v>0</v>
      </c>
      <c r="O36" s="450">
        <v>0</v>
      </c>
      <c r="P36" s="450">
        <v>0</v>
      </c>
      <c r="Q36" s="450">
        <v>0</v>
      </c>
      <c r="R36" s="450">
        <v>0</v>
      </c>
      <c r="S36" s="450">
        <v>0</v>
      </c>
      <c r="T36" s="450">
        <v>0</v>
      </c>
      <c r="U36" s="450">
        <v>0</v>
      </c>
      <c r="V36" s="326">
        <v>0</v>
      </c>
      <c r="W36" s="73">
        <v>0</v>
      </c>
      <c r="X36" s="73">
        <v>0</v>
      </c>
      <c r="Y36" s="73">
        <v>0</v>
      </c>
      <c r="Z36" s="73">
        <v>0</v>
      </c>
      <c r="AA36" s="73">
        <v>0</v>
      </c>
      <c r="AB36" s="326">
        <v>0</v>
      </c>
      <c r="AC36" s="326">
        <v>0</v>
      </c>
      <c r="AD36" s="326">
        <v>0</v>
      </c>
      <c r="AE36" s="326">
        <v>0</v>
      </c>
      <c r="AF36" s="326">
        <v>0</v>
      </c>
      <c r="AG36" s="326">
        <v>0</v>
      </c>
      <c r="AH36" s="326">
        <v>0</v>
      </c>
      <c r="AI36" s="326">
        <v>0</v>
      </c>
      <c r="AJ36" s="326">
        <v>0</v>
      </c>
      <c r="AK36" s="326">
        <v>0</v>
      </c>
      <c r="AL36" s="326">
        <v>0</v>
      </c>
      <c r="AM36" s="326">
        <v>0</v>
      </c>
      <c r="AN36" s="326">
        <v>0</v>
      </c>
      <c r="AO36" s="326">
        <v>0</v>
      </c>
      <c r="AP36" s="326" t="s">
        <v>190</v>
      </c>
    </row>
    <row r="37" spans="1:42" ht="48" customHeight="1" outlineLevel="1" x14ac:dyDescent="0.25">
      <c r="A37" s="105"/>
      <c r="B37" s="440" t="s">
        <v>124</v>
      </c>
      <c r="C37" s="440" t="s">
        <v>125</v>
      </c>
      <c r="D37" s="440" t="s">
        <v>93</v>
      </c>
      <c r="E37" s="480" t="s">
        <v>190</v>
      </c>
      <c r="F37" s="480" t="s">
        <v>190</v>
      </c>
      <c r="G37" s="480" t="s">
        <v>190</v>
      </c>
      <c r="H37" s="480" t="s">
        <v>190</v>
      </c>
      <c r="I37" s="396">
        <v>0</v>
      </c>
      <c r="J37" s="442">
        <v>0</v>
      </c>
      <c r="K37" s="398">
        <v>0</v>
      </c>
      <c r="L37" s="396">
        <v>0</v>
      </c>
      <c r="M37" s="442">
        <v>0</v>
      </c>
      <c r="N37" s="442">
        <v>0</v>
      </c>
      <c r="O37" s="442">
        <v>0</v>
      </c>
      <c r="P37" s="442">
        <v>0</v>
      </c>
      <c r="Q37" s="396">
        <v>0</v>
      </c>
      <c r="R37" s="442">
        <v>0</v>
      </c>
      <c r="S37" s="442">
        <v>0</v>
      </c>
      <c r="T37" s="442">
        <v>0</v>
      </c>
      <c r="U37" s="442">
        <v>0</v>
      </c>
      <c r="V37" s="396">
        <v>0</v>
      </c>
      <c r="W37" s="442">
        <v>0</v>
      </c>
      <c r="X37" s="396">
        <v>0</v>
      </c>
      <c r="Y37" s="442">
        <v>0</v>
      </c>
      <c r="Z37" s="396">
        <v>0</v>
      </c>
      <c r="AA37" s="442">
        <v>0</v>
      </c>
      <c r="AB37" s="396">
        <v>0</v>
      </c>
      <c r="AC37" s="396">
        <v>0</v>
      </c>
      <c r="AD37" s="396">
        <v>0</v>
      </c>
      <c r="AE37" s="396">
        <v>0</v>
      </c>
      <c r="AF37" s="396">
        <v>0</v>
      </c>
      <c r="AG37" s="396">
        <v>0</v>
      </c>
      <c r="AH37" s="396">
        <v>0</v>
      </c>
      <c r="AI37" s="396">
        <v>0</v>
      </c>
      <c r="AJ37" s="396">
        <v>0</v>
      </c>
      <c r="AK37" s="396">
        <v>0</v>
      </c>
      <c r="AL37" s="396">
        <v>0</v>
      </c>
      <c r="AM37" s="396">
        <v>0</v>
      </c>
      <c r="AN37" s="396">
        <v>0</v>
      </c>
      <c r="AO37" s="396">
        <v>0</v>
      </c>
      <c r="AP37" s="396" t="s">
        <v>190</v>
      </c>
    </row>
    <row r="38" spans="1:42" ht="47.25" outlineLevel="1" x14ac:dyDescent="0.25">
      <c r="A38" s="105"/>
      <c r="B38" s="408" t="s">
        <v>126</v>
      </c>
      <c r="C38" s="440" t="s">
        <v>127</v>
      </c>
      <c r="D38" s="440" t="s">
        <v>93</v>
      </c>
      <c r="E38" s="475" t="s">
        <v>190</v>
      </c>
      <c r="F38" s="480" t="s">
        <v>190</v>
      </c>
      <c r="G38" s="481" t="s">
        <v>190</v>
      </c>
      <c r="H38" s="481" t="s">
        <v>190</v>
      </c>
      <c r="I38" s="396">
        <f t="shared" ref="I38:AO38" si="15">SUBTOTAL(9,I39:I40)</f>
        <v>0</v>
      </c>
      <c r="J38" s="396">
        <f t="shared" si="15"/>
        <v>0</v>
      </c>
      <c r="K38" s="396">
        <f t="shared" si="15"/>
        <v>0</v>
      </c>
      <c r="L38" s="396">
        <f t="shared" si="15"/>
        <v>0</v>
      </c>
      <c r="M38" s="396">
        <f t="shared" si="15"/>
        <v>0</v>
      </c>
      <c r="N38" s="396">
        <f t="shared" si="15"/>
        <v>0</v>
      </c>
      <c r="O38" s="396">
        <f t="shared" si="15"/>
        <v>0</v>
      </c>
      <c r="P38" s="396">
        <f t="shared" si="15"/>
        <v>0</v>
      </c>
      <c r="Q38" s="396">
        <f t="shared" si="15"/>
        <v>0</v>
      </c>
      <c r="R38" s="396">
        <f t="shared" si="15"/>
        <v>0</v>
      </c>
      <c r="S38" s="396">
        <f t="shared" si="15"/>
        <v>0</v>
      </c>
      <c r="T38" s="396">
        <f t="shared" si="15"/>
        <v>0</v>
      </c>
      <c r="U38" s="396">
        <f t="shared" si="15"/>
        <v>0</v>
      </c>
      <c r="V38" s="396">
        <f t="shared" si="15"/>
        <v>0</v>
      </c>
      <c r="W38" s="396">
        <f t="shared" si="15"/>
        <v>0</v>
      </c>
      <c r="X38" s="396">
        <f t="shared" si="15"/>
        <v>0</v>
      </c>
      <c r="Y38" s="396">
        <f t="shared" si="15"/>
        <v>0</v>
      </c>
      <c r="Z38" s="396">
        <f t="shared" si="15"/>
        <v>0</v>
      </c>
      <c r="AA38" s="396">
        <f t="shared" si="15"/>
        <v>0</v>
      </c>
      <c r="AB38" s="396">
        <f t="shared" si="15"/>
        <v>0</v>
      </c>
      <c r="AC38" s="396">
        <f t="shared" si="15"/>
        <v>0</v>
      </c>
      <c r="AD38" s="396">
        <f t="shared" si="15"/>
        <v>0</v>
      </c>
      <c r="AE38" s="396">
        <f t="shared" si="15"/>
        <v>0</v>
      </c>
      <c r="AF38" s="396">
        <f t="shared" si="15"/>
        <v>0</v>
      </c>
      <c r="AG38" s="396">
        <f t="shared" si="15"/>
        <v>0</v>
      </c>
      <c r="AH38" s="396">
        <f t="shared" si="15"/>
        <v>0</v>
      </c>
      <c r="AI38" s="396">
        <f t="shared" si="15"/>
        <v>0</v>
      </c>
      <c r="AJ38" s="396">
        <f t="shared" si="15"/>
        <v>0</v>
      </c>
      <c r="AK38" s="396">
        <f t="shared" si="15"/>
        <v>0</v>
      </c>
      <c r="AL38" s="396">
        <f t="shared" si="15"/>
        <v>0</v>
      </c>
      <c r="AM38" s="396">
        <f t="shared" si="15"/>
        <v>0</v>
      </c>
      <c r="AN38" s="396">
        <f t="shared" si="15"/>
        <v>0</v>
      </c>
      <c r="AO38" s="396">
        <f t="shared" si="15"/>
        <v>0</v>
      </c>
      <c r="AP38" s="396" t="s">
        <v>190</v>
      </c>
    </row>
    <row r="39" spans="1:42" ht="42" customHeight="1" outlineLevel="1" x14ac:dyDescent="0.25">
      <c r="A39" s="105"/>
      <c r="B39" s="450" t="s">
        <v>283</v>
      </c>
      <c r="C39" s="72" t="s">
        <v>284</v>
      </c>
      <c r="D39" s="72" t="s">
        <v>93</v>
      </c>
      <c r="E39" s="450" t="s">
        <v>190</v>
      </c>
      <c r="F39" s="72" t="s">
        <v>190</v>
      </c>
      <c r="G39" s="452" t="s">
        <v>190</v>
      </c>
      <c r="H39" s="452" t="s">
        <v>190</v>
      </c>
      <c r="I39" s="477">
        <v>0</v>
      </c>
      <c r="J39" s="477">
        <v>0</v>
      </c>
      <c r="K39" s="477">
        <v>0</v>
      </c>
      <c r="L39" s="477">
        <v>0</v>
      </c>
      <c r="M39" s="477">
        <v>0</v>
      </c>
      <c r="N39" s="477">
        <v>0</v>
      </c>
      <c r="O39" s="477">
        <v>0</v>
      </c>
      <c r="P39" s="477">
        <v>0</v>
      </c>
      <c r="Q39" s="477">
        <v>0</v>
      </c>
      <c r="R39" s="477">
        <v>0</v>
      </c>
      <c r="S39" s="477">
        <v>0</v>
      </c>
      <c r="T39" s="477">
        <v>0</v>
      </c>
      <c r="U39" s="477">
        <v>0</v>
      </c>
      <c r="V39" s="477">
        <v>0</v>
      </c>
      <c r="W39" s="477">
        <v>0</v>
      </c>
      <c r="X39" s="477">
        <v>0</v>
      </c>
      <c r="Y39" s="477">
        <v>0</v>
      </c>
      <c r="Z39" s="477">
        <v>0</v>
      </c>
      <c r="AA39" s="477">
        <v>0</v>
      </c>
      <c r="AB39" s="477">
        <v>0</v>
      </c>
      <c r="AC39" s="477">
        <v>0</v>
      </c>
      <c r="AD39" s="477">
        <v>0</v>
      </c>
      <c r="AE39" s="477">
        <v>0</v>
      </c>
      <c r="AF39" s="477">
        <v>0</v>
      </c>
      <c r="AG39" s="477">
        <v>0</v>
      </c>
      <c r="AH39" s="477">
        <v>0</v>
      </c>
      <c r="AI39" s="477">
        <v>0</v>
      </c>
      <c r="AJ39" s="477">
        <v>0</v>
      </c>
      <c r="AK39" s="477">
        <v>0</v>
      </c>
      <c r="AL39" s="477">
        <v>0</v>
      </c>
      <c r="AM39" s="477">
        <v>0</v>
      </c>
      <c r="AN39" s="477">
        <v>0</v>
      </c>
      <c r="AO39" s="477">
        <v>0</v>
      </c>
      <c r="AP39" s="326" t="s">
        <v>190</v>
      </c>
    </row>
    <row r="40" spans="1:42" ht="47.25" outlineLevel="1" x14ac:dyDescent="0.25">
      <c r="A40" s="105"/>
      <c r="B40" s="421" t="s">
        <v>128</v>
      </c>
      <c r="C40" s="422" t="s">
        <v>129</v>
      </c>
      <c r="D40" s="444" t="s">
        <v>93</v>
      </c>
      <c r="E40" s="444" t="s">
        <v>190</v>
      </c>
      <c r="F40" s="73" t="s">
        <v>190</v>
      </c>
      <c r="G40" s="73" t="s">
        <v>190</v>
      </c>
      <c r="H40" s="73" t="s">
        <v>190</v>
      </c>
      <c r="I40" s="326">
        <v>0</v>
      </c>
      <c r="J40" s="326">
        <v>0</v>
      </c>
      <c r="K40" s="450">
        <v>0</v>
      </c>
      <c r="L40" s="450">
        <v>0</v>
      </c>
      <c r="M40" s="450">
        <v>0</v>
      </c>
      <c r="N40" s="450">
        <v>0</v>
      </c>
      <c r="O40" s="450">
        <v>0</v>
      </c>
      <c r="P40" s="450">
        <v>0</v>
      </c>
      <c r="Q40" s="450">
        <v>0</v>
      </c>
      <c r="R40" s="450">
        <v>0</v>
      </c>
      <c r="S40" s="450">
        <v>0</v>
      </c>
      <c r="T40" s="450">
        <v>0</v>
      </c>
      <c r="U40" s="450">
        <v>0</v>
      </c>
      <c r="V40" s="326">
        <v>0</v>
      </c>
      <c r="W40" s="73">
        <v>0</v>
      </c>
      <c r="X40" s="326">
        <v>0</v>
      </c>
      <c r="Y40" s="73">
        <v>0</v>
      </c>
      <c r="Z40" s="326">
        <v>0</v>
      </c>
      <c r="AA40" s="73">
        <v>0</v>
      </c>
      <c r="AB40" s="326">
        <v>0</v>
      </c>
      <c r="AC40" s="326">
        <v>0</v>
      </c>
      <c r="AD40" s="326">
        <v>0</v>
      </c>
      <c r="AE40" s="326">
        <v>0</v>
      </c>
      <c r="AF40" s="326">
        <v>0</v>
      </c>
      <c r="AG40" s="326">
        <v>0</v>
      </c>
      <c r="AH40" s="326">
        <v>0</v>
      </c>
      <c r="AI40" s="326">
        <v>0</v>
      </c>
      <c r="AJ40" s="326">
        <v>0</v>
      </c>
      <c r="AK40" s="326">
        <v>0</v>
      </c>
      <c r="AL40" s="326">
        <v>0</v>
      </c>
      <c r="AM40" s="326">
        <v>0</v>
      </c>
      <c r="AN40" s="326">
        <v>0</v>
      </c>
      <c r="AO40" s="326">
        <v>0</v>
      </c>
      <c r="AP40" s="326" t="s">
        <v>190</v>
      </c>
    </row>
    <row r="41" spans="1:42" ht="48" customHeight="1" outlineLevel="1" x14ac:dyDescent="0.25">
      <c r="A41" s="105"/>
      <c r="B41" s="394" t="s">
        <v>130</v>
      </c>
      <c r="C41" s="395" t="s">
        <v>131</v>
      </c>
      <c r="D41" s="441" t="s">
        <v>93</v>
      </c>
      <c r="E41" s="478" t="s">
        <v>190</v>
      </c>
      <c r="F41" s="479" t="s">
        <v>190</v>
      </c>
      <c r="G41" s="479" t="s">
        <v>190</v>
      </c>
      <c r="H41" s="479" t="s">
        <v>190</v>
      </c>
      <c r="I41" s="396">
        <f t="shared" ref="I41:AO41" si="16">SUBTOTAL(9,I42:I68)</f>
        <v>0</v>
      </c>
      <c r="J41" s="396">
        <f t="shared" si="16"/>
        <v>36.741666666666667</v>
      </c>
      <c r="K41" s="396">
        <f t="shared" si="16"/>
        <v>1.2150000000000001</v>
      </c>
      <c r="L41" s="396">
        <f t="shared" si="16"/>
        <v>12.695833333333335</v>
      </c>
      <c r="M41" s="396">
        <f t="shared" si="16"/>
        <v>3.7500000000000004</v>
      </c>
      <c r="N41" s="396">
        <f t="shared" si="16"/>
        <v>8.9458333333333346</v>
      </c>
      <c r="O41" s="396">
        <f t="shared" si="16"/>
        <v>0</v>
      </c>
      <c r="P41" s="396">
        <f t="shared" si="16"/>
        <v>0</v>
      </c>
      <c r="Q41" s="396">
        <f t="shared" si="16"/>
        <v>36.741999999999997</v>
      </c>
      <c r="R41" s="396">
        <f t="shared" si="16"/>
        <v>1.9850000000000001</v>
      </c>
      <c r="S41" s="396">
        <f t="shared" si="16"/>
        <v>10.000000000000002</v>
      </c>
      <c r="T41" s="396">
        <f t="shared" si="16"/>
        <v>24.757000000000005</v>
      </c>
      <c r="U41" s="396">
        <f t="shared" si="16"/>
        <v>0</v>
      </c>
      <c r="V41" s="396">
        <f t="shared" si="16"/>
        <v>0</v>
      </c>
      <c r="W41" s="396">
        <f t="shared" si="16"/>
        <v>0</v>
      </c>
      <c r="X41" s="396">
        <f t="shared" si="16"/>
        <v>0</v>
      </c>
      <c r="Y41" s="396">
        <f t="shared" si="16"/>
        <v>0</v>
      </c>
      <c r="Z41" s="396">
        <f t="shared" si="16"/>
        <v>0</v>
      </c>
      <c r="AA41" s="396">
        <f t="shared" si="16"/>
        <v>41.204999999999991</v>
      </c>
      <c r="AB41" s="396">
        <f t="shared" si="16"/>
        <v>1.666666666666667</v>
      </c>
      <c r="AC41" s="396">
        <f t="shared" si="16"/>
        <v>1.2150000000000001</v>
      </c>
      <c r="AD41" s="396">
        <f t="shared" si="16"/>
        <v>3.7500000000000004</v>
      </c>
      <c r="AE41" s="396">
        <f t="shared" si="16"/>
        <v>1.666676666666667</v>
      </c>
      <c r="AF41" s="396">
        <f t="shared" si="16"/>
        <v>2.4508333333333336</v>
      </c>
      <c r="AG41" s="396">
        <f t="shared" si="16"/>
        <v>13.296666666666667</v>
      </c>
      <c r="AH41" s="396">
        <f t="shared" si="16"/>
        <v>6.4952000000000005</v>
      </c>
      <c r="AI41" s="396">
        <f t="shared" si="16"/>
        <v>13.718333333333334</v>
      </c>
      <c r="AJ41" s="396">
        <f t="shared" si="16"/>
        <v>0</v>
      </c>
      <c r="AK41" s="396">
        <f t="shared" si="16"/>
        <v>0</v>
      </c>
      <c r="AL41" s="396">
        <f t="shared" si="16"/>
        <v>0</v>
      </c>
      <c r="AM41" s="396">
        <f t="shared" si="16"/>
        <v>0</v>
      </c>
      <c r="AN41" s="396">
        <f t="shared" si="16"/>
        <v>12.696033333333334</v>
      </c>
      <c r="AO41" s="396">
        <f t="shared" si="16"/>
        <v>28.230010000000004</v>
      </c>
      <c r="AP41" s="396" t="s">
        <v>190</v>
      </c>
    </row>
    <row r="42" spans="1:42" ht="48" customHeight="1" x14ac:dyDescent="0.25">
      <c r="A42" s="105"/>
      <c r="B42" s="394" t="s">
        <v>132</v>
      </c>
      <c r="C42" s="395" t="s">
        <v>133</v>
      </c>
      <c r="D42" s="394" t="s">
        <v>93</v>
      </c>
      <c r="E42" s="397" t="s">
        <v>190</v>
      </c>
      <c r="F42" s="397" t="s">
        <v>190</v>
      </c>
      <c r="G42" s="397" t="s">
        <v>190</v>
      </c>
      <c r="H42" s="397" t="s">
        <v>190</v>
      </c>
      <c r="I42" s="396">
        <f t="shared" ref="I42:AO42" si="17">SUBTOTAL(9,I43:I49)</f>
        <v>0</v>
      </c>
      <c r="J42" s="396">
        <f t="shared" si="17"/>
        <v>36.741666666666667</v>
      </c>
      <c r="K42" s="396">
        <f t="shared" si="17"/>
        <v>1.2150000000000001</v>
      </c>
      <c r="L42" s="396">
        <f t="shared" si="17"/>
        <v>10.612500000000001</v>
      </c>
      <c r="M42" s="396">
        <f t="shared" si="17"/>
        <v>1.666666666666667</v>
      </c>
      <c r="N42" s="396">
        <f t="shared" si="17"/>
        <v>8.9458333333333346</v>
      </c>
      <c r="O42" s="396">
        <f t="shared" si="17"/>
        <v>0</v>
      </c>
      <c r="P42" s="396">
        <f t="shared" si="17"/>
        <v>0</v>
      </c>
      <c r="Q42" s="396">
        <f t="shared" si="17"/>
        <v>36.741999999999997</v>
      </c>
      <c r="R42" s="396">
        <f t="shared" si="17"/>
        <v>1.9850000000000001</v>
      </c>
      <c r="S42" s="396">
        <f t="shared" si="17"/>
        <v>10.000000000000002</v>
      </c>
      <c r="T42" s="396">
        <f t="shared" si="17"/>
        <v>24.757000000000005</v>
      </c>
      <c r="U42" s="396">
        <f t="shared" si="17"/>
        <v>0</v>
      </c>
      <c r="V42" s="396">
        <f t="shared" si="17"/>
        <v>0</v>
      </c>
      <c r="W42" s="396">
        <f t="shared" si="17"/>
        <v>0</v>
      </c>
      <c r="X42" s="396">
        <f t="shared" si="17"/>
        <v>0</v>
      </c>
      <c r="Y42" s="396">
        <f t="shared" si="17"/>
        <v>0</v>
      </c>
      <c r="Z42" s="396">
        <f t="shared" si="17"/>
        <v>0</v>
      </c>
      <c r="AA42" s="396">
        <f t="shared" si="17"/>
        <v>35.526666666666664</v>
      </c>
      <c r="AB42" s="396">
        <f t="shared" si="17"/>
        <v>1.666666666666667</v>
      </c>
      <c r="AC42" s="396">
        <f t="shared" si="17"/>
        <v>1.2150000000000001</v>
      </c>
      <c r="AD42" s="396">
        <f t="shared" si="17"/>
        <v>1.666666666666667</v>
      </c>
      <c r="AE42" s="396">
        <f>SUBTOTAL(9,AE43:AE51)</f>
        <v>1.666666666666667</v>
      </c>
      <c r="AF42" s="396">
        <f>SUBTOTAL(9,AF43:AF51)</f>
        <v>2.4508333333333336</v>
      </c>
      <c r="AG42" s="396">
        <f>SUBTOTAL(9,AG43:AG51)</f>
        <v>13.296666666666667</v>
      </c>
      <c r="AH42" s="396">
        <f t="shared" si="17"/>
        <v>6.495000000000001</v>
      </c>
      <c r="AI42" s="396">
        <f>SUBTOTAL(9,AI43:AM51)</f>
        <v>13.718333333333334</v>
      </c>
      <c r="AJ42" s="396">
        <f t="shared" si="17"/>
        <v>0</v>
      </c>
      <c r="AK42" s="396">
        <f t="shared" si="17"/>
        <v>0</v>
      </c>
      <c r="AL42" s="396">
        <f t="shared" si="17"/>
        <v>0</v>
      </c>
      <c r="AM42" s="396">
        <f t="shared" si="17"/>
        <v>0</v>
      </c>
      <c r="AN42" s="396">
        <f>SUBTOTAL(9,AN43:AN51)</f>
        <v>10.6127</v>
      </c>
      <c r="AO42" s="396">
        <f t="shared" si="17"/>
        <v>27.396666666666668</v>
      </c>
      <c r="AP42" s="396" t="s">
        <v>190</v>
      </c>
    </row>
    <row r="43" spans="1:42" ht="42" customHeight="1" outlineLevel="1" x14ac:dyDescent="0.25">
      <c r="A43" s="105"/>
      <c r="B43" s="424" t="s">
        <v>134</v>
      </c>
      <c r="C43" s="425" t="s">
        <v>135</v>
      </c>
      <c r="D43" s="424" t="s">
        <v>93</v>
      </c>
      <c r="E43" s="421" t="s">
        <v>190</v>
      </c>
      <c r="F43" s="421" t="s">
        <v>190</v>
      </c>
      <c r="G43" s="421" t="s">
        <v>190</v>
      </c>
      <c r="H43" s="421" t="s">
        <v>190</v>
      </c>
      <c r="I43" s="426">
        <v>0</v>
      </c>
      <c r="J43" s="426">
        <v>0</v>
      </c>
      <c r="K43" s="426">
        <v>0</v>
      </c>
      <c r="L43" s="426">
        <v>0</v>
      </c>
      <c r="M43" s="426">
        <v>0</v>
      </c>
      <c r="N43" s="426">
        <v>0</v>
      </c>
      <c r="O43" s="426">
        <v>0</v>
      </c>
      <c r="P43" s="426">
        <v>0</v>
      </c>
      <c r="Q43" s="426">
        <v>0</v>
      </c>
      <c r="R43" s="426">
        <v>0</v>
      </c>
      <c r="S43" s="426">
        <v>0</v>
      </c>
      <c r="T43" s="426">
        <v>0</v>
      </c>
      <c r="U43" s="426">
        <v>0</v>
      </c>
      <c r="V43" s="426">
        <v>0</v>
      </c>
      <c r="W43" s="426">
        <v>0</v>
      </c>
      <c r="X43" s="426">
        <v>0</v>
      </c>
      <c r="Y43" s="426">
        <v>0</v>
      </c>
      <c r="Z43" s="426">
        <v>0</v>
      </c>
      <c r="AA43" s="426">
        <v>0</v>
      </c>
      <c r="AB43" s="426">
        <v>0</v>
      </c>
      <c r="AC43" s="426">
        <v>0</v>
      </c>
      <c r="AD43" s="426">
        <v>0</v>
      </c>
      <c r="AE43" s="426">
        <v>0</v>
      </c>
      <c r="AF43" s="426">
        <v>0</v>
      </c>
      <c r="AG43" s="426">
        <v>0</v>
      </c>
      <c r="AH43" s="426">
        <v>0</v>
      </c>
      <c r="AI43" s="426">
        <v>0</v>
      </c>
      <c r="AJ43" s="426">
        <v>0</v>
      </c>
      <c r="AK43" s="426">
        <v>0</v>
      </c>
      <c r="AL43" s="426">
        <v>0</v>
      </c>
      <c r="AM43" s="426">
        <v>0</v>
      </c>
      <c r="AN43" s="426">
        <v>0</v>
      </c>
      <c r="AO43" s="426">
        <v>0</v>
      </c>
      <c r="AP43" s="426" t="s">
        <v>190</v>
      </c>
    </row>
    <row r="44" spans="1:42" ht="42" customHeight="1" outlineLevel="1" x14ac:dyDescent="0.25">
      <c r="A44" s="105"/>
      <c r="B44" s="424" t="s">
        <v>139</v>
      </c>
      <c r="C44" s="425" t="s">
        <v>140</v>
      </c>
      <c r="D44" s="424" t="s">
        <v>93</v>
      </c>
      <c r="E44" s="421" t="s">
        <v>190</v>
      </c>
      <c r="F44" s="421" t="s">
        <v>190</v>
      </c>
      <c r="G44" s="421" t="s">
        <v>190</v>
      </c>
      <c r="H44" s="421" t="s">
        <v>190</v>
      </c>
      <c r="I44" s="426">
        <f t="shared" ref="I44:K44" si="18">SUBTOTAL(9,I45:I49)</f>
        <v>0</v>
      </c>
      <c r="J44" s="426">
        <f t="shared" si="18"/>
        <v>36.741666666666667</v>
      </c>
      <c r="K44" s="426">
        <f t="shared" si="18"/>
        <v>1.2150000000000001</v>
      </c>
      <c r="L44" s="426">
        <f>SUBTOTAL(9,L45:L51)</f>
        <v>10.612500000000001</v>
      </c>
      <c r="M44" s="426">
        <f t="shared" ref="M44:AN44" si="19">SUBTOTAL(9,M45:M51)</f>
        <v>1.666666666666667</v>
      </c>
      <c r="N44" s="426">
        <f t="shared" si="19"/>
        <v>8.9458333333333346</v>
      </c>
      <c r="O44" s="426">
        <f t="shared" si="19"/>
        <v>0</v>
      </c>
      <c r="P44" s="426">
        <f t="shared" si="19"/>
        <v>0</v>
      </c>
      <c r="Q44" s="426">
        <f t="shared" si="19"/>
        <v>36.741999999999997</v>
      </c>
      <c r="R44" s="426">
        <f t="shared" si="19"/>
        <v>1.9850000000000001</v>
      </c>
      <c r="S44" s="426">
        <f t="shared" si="19"/>
        <v>10.000000000000002</v>
      </c>
      <c r="T44" s="426">
        <f t="shared" si="19"/>
        <v>24.757000000000005</v>
      </c>
      <c r="U44" s="426">
        <f t="shared" si="19"/>
        <v>0</v>
      </c>
      <c r="V44" s="426">
        <f t="shared" si="19"/>
        <v>0</v>
      </c>
      <c r="W44" s="426">
        <f t="shared" si="19"/>
        <v>0</v>
      </c>
      <c r="X44" s="426">
        <f t="shared" si="19"/>
        <v>0</v>
      </c>
      <c r="Y44" s="426">
        <f t="shared" si="19"/>
        <v>0</v>
      </c>
      <c r="Z44" s="426">
        <f t="shared" si="19"/>
        <v>0</v>
      </c>
      <c r="AA44" s="426">
        <f t="shared" si="19"/>
        <v>41.204999999999991</v>
      </c>
      <c r="AB44" s="426">
        <f t="shared" si="19"/>
        <v>1.666666666666667</v>
      </c>
      <c r="AC44" s="426">
        <f t="shared" si="19"/>
        <v>1.2150000000000001</v>
      </c>
      <c r="AD44" s="426">
        <f t="shared" si="19"/>
        <v>1.666666666666667</v>
      </c>
      <c r="AE44" s="426">
        <f t="shared" si="19"/>
        <v>1.666666666666667</v>
      </c>
      <c r="AF44" s="426">
        <f t="shared" si="19"/>
        <v>2.4508333333333336</v>
      </c>
      <c r="AG44" s="426">
        <f t="shared" si="19"/>
        <v>13.296666666666667</v>
      </c>
      <c r="AH44" s="426">
        <f t="shared" si="19"/>
        <v>6.4952000000000005</v>
      </c>
      <c r="AI44" s="426">
        <f t="shared" si="19"/>
        <v>13.718333333333334</v>
      </c>
      <c r="AJ44" s="426">
        <f t="shared" si="19"/>
        <v>0</v>
      </c>
      <c r="AK44" s="426">
        <f t="shared" si="19"/>
        <v>0</v>
      </c>
      <c r="AL44" s="426">
        <f t="shared" si="19"/>
        <v>0</v>
      </c>
      <c r="AM44" s="426">
        <f t="shared" si="19"/>
        <v>0</v>
      </c>
      <c r="AN44" s="426">
        <f t="shared" si="19"/>
        <v>10.6127</v>
      </c>
      <c r="AO44" s="426">
        <f>SUBTOTAL(9,AO45:AO51)</f>
        <v>28.230000000000004</v>
      </c>
      <c r="AP44" s="426" t="s">
        <v>190</v>
      </c>
    </row>
    <row r="45" spans="1:42" s="461" customFormat="1" ht="33" customHeight="1" outlineLevel="1" x14ac:dyDescent="0.25">
      <c r="B45" s="76" t="s">
        <v>139</v>
      </c>
      <c r="C45" s="399" t="s">
        <v>737</v>
      </c>
      <c r="D45" s="76" t="s">
        <v>738</v>
      </c>
      <c r="E45" s="76" t="s">
        <v>285</v>
      </c>
      <c r="F45" s="76" t="s">
        <v>286</v>
      </c>
      <c r="G45" s="76" t="s">
        <v>324</v>
      </c>
      <c r="H45" s="76" t="s">
        <v>324</v>
      </c>
      <c r="I45" s="77">
        <v>0</v>
      </c>
      <c r="J45" s="77">
        <f>'С № 2'!M46/1.2</f>
        <v>12.199166666666667</v>
      </c>
      <c r="K45" s="77">
        <f>'С № 2'!P46/1.2</f>
        <v>0.39</v>
      </c>
      <c r="L45" s="77">
        <f>SUM(M45:P45)</f>
        <v>1.9841666666666669</v>
      </c>
      <c r="M45" s="77">
        <f>'С № 2'!AM46/1.2</f>
        <v>0.33333333333333337</v>
      </c>
      <c r="N45" s="77">
        <f>'С № 2'!U46/1.2</f>
        <v>1.6508333333333334</v>
      </c>
      <c r="O45" s="402"/>
      <c r="P45" s="77"/>
      <c r="Q45" s="77">
        <f>SUM(R45:U45)</f>
        <v>12.199</v>
      </c>
      <c r="R45" s="402">
        <v>0.39</v>
      </c>
      <c r="S45" s="77">
        <v>3.2</v>
      </c>
      <c r="T45" s="402">
        <v>8.609</v>
      </c>
      <c r="U45" s="385"/>
      <c r="V45" s="385"/>
      <c r="W45" s="385"/>
      <c r="X45" s="385"/>
      <c r="Y45" s="385"/>
      <c r="Z45" s="385"/>
      <c r="AA45" s="77">
        <f>'С № 2'!Y46/1.2</f>
        <v>11.809166666666666</v>
      </c>
      <c r="AB45" s="77">
        <f>AD45</f>
        <v>0.33333333333333337</v>
      </c>
      <c r="AC45" s="77">
        <f>K45</f>
        <v>0.39</v>
      </c>
      <c r="AD45" s="77">
        <f>'С № 2'!AJ46/1.2</f>
        <v>0.33333333333333337</v>
      </c>
      <c r="AE45" s="77">
        <f>'С № 1 (2020)'!AX44/1.2</f>
        <v>0.33333333333333337</v>
      </c>
      <c r="AF45" s="77">
        <f>'С № 2'!AT46/1.2</f>
        <v>1.6508333333333334</v>
      </c>
      <c r="AG45" s="77">
        <f>'С № 2'!AY46/1.2</f>
        <v>11.809166666666666</v>
      </c>
      <c r="AH45" s="77"/>
      <c r="AI45" s="77"/>
      <c r="AJ45" s="385"/>
      <c r="AK45" s="385"/>
      <c r="AL45" s="385"/>
      <c r="AM45" s="385"/>
      <c r="AN45" s="77">
        <f>AD45+AF45+AH45</f>
        <v>1.9841666666666669</v>
      </c>
      <c r="AO45" s="77">
        <f>AG45+AI45+AC45</f>
        <v>12.199166666666667</v>
      </c>
      <c r="AP45" s="77" t="s">
        <v>1768</v>
      </c>
    </row>
    <row r="46" spans="1:42" s="461" customFormat="1" ht="33" customHeight="1" outlineLevel="1" x14ac:dyDescent="0.25">
      <c r="B46" s="76" t="s">
        <v>139</v>
      </c>
      <c r="C46" s="399" t="s">
        <v>745</v>
      </c>
      <c r="D46" s="76" t="s">
        <v>826</v>
      </c>
      <c r="E46" s="76" t="s">
        <v>285</v>
      </c>
      <c r="F46" s="76" t="s">
        <v>286</v>
      </c>
      <c r="G46" s="76" t="s">
        <v>325</v>
      </c>
      <c r="H46" s="76" t="s">
        <v>325</v>
      </c>
      <c r="I46" s="77">
        <v>0</v>
      </c>
      <c r="J46" s="77">
        <f>'С № 2'!M47/1.2</f>
        <v>9.5341666666666676</v>
      </c>
      <c r="K46" s="77">
        <f>'С № 2'!P47/1.2</f>
        <v>0</v>
      </c>
      <c r="L46" s="77">
        <f>SUM(M46:P46)</f>
        <v>1.9833333333333334</v>
      </c>
      <c r="M46" s="77">
        <f>'С № 2'!AM47/1.2</f>
        <v>0.33333333333333337</v>
      </c>
      <c r="N46" s="77">
        <f>'С № 2'!U47/1.2</f>
        <v>1.6500000000000001</v>
      </c>
      <c r="O46" s="402"/>
      <c r="P46" s="77"/>
      <c r="Q46" s="77">
        <f t="shared" ref="Q46:Q51" si="20">SUM(R46:U46)</f>
        <v>9.5339999999999989</v>
      </c>
      <c r="R46" s="402">
        <f>0.462/1.2</f>
        <v>0.38500000000000001</v>
      </c>
      <c r="S46" s="77">
        <v>2.8</v>
      </c>
      <c r="T46" s="402">
        <v>6.3490000000000002</v>
      </c>
      <c r="U46" s="385"/>
      <c r="V46" s="385"/>
      <c r="W46" s="385"/>
      <c r="X46" s="385"/>
      <c r="Y46" s="385"/>
      <c r="Z46" s="385"/>
      <c r="AA46" s="77">
        <f>'С № 2'!Y47/1.2</f>
        <v>9.5341666666666676</v>
      </c>
      <c r="AB46" s="77">
        <f t="shared" ref="AB46:AB51" si="21">AD46</f>
        <v>0.33333333333333337</v>
      </c>
      <c r="AC46" s="77">
        <f t="shared" ref="AC46:AC51" si="22">K46</f>
        <v>0</v>
      </c>
      <c r="AD46" s="77">
        <f>'С № 2'!AJ47/1.2</f>
        <v>0.33333333333333337</v>
      </c>
      <c r="AE46" s="77">
        <f>'С № 1 (2020)'!AX45/1.2</f>
        <v>0.33333333333333337</v>
      </c>
      <c r="AF46" s="77"/>
      <c r="AG46" s="77">
        <f>'С № 2'!AY47/1.2</f>
        <v>0</v>
      </c>
      <c r="AH46" s="77">
        <f>'С № 2'!BD47/1.2</f>
        <v>1.6500000000000001</v>
      </c>
      <c r="AI46" s="77">
        <f>'С № 2'!BI47/1.2</f>
        <v>9.5341666666666676</v>
      </c>
      <c r="AJ46" s="385"/>
      <c r="AK46" s="385"/>
      <c r="AL46" s="385"/>
      <c r="AM46" s="385"/>
      <c r="AN46" s="77">
        <f t="shared" ref="AN46:AN50" si="23">AD46+AF46+AH46</f>
        <v>1.9833333333333334</v>
      </c>
      <c r="AO46" s="77">
        <f t="shared" ref="AO46:AO51" si="24">AG46+AI46+AC46</f>
        <v>9.5341666666666676</v>
      </c>
      <c r="AP46" s="77" t="s">
        <v>1768</v>
      </c>
    </row>
    <row r="47" spans="1:42" s="461" customFormat="1" ht="33" customHeight="1" outlineLevel="1" x14ac:dyDescent="0.25">
      <c r="B47" s="76" t="s">
        <v>139</v>
      </c>
      <c r="C47" s="399" t="s">
        <v>748</v>
      </c>
      <c r="D47" s="76" t="s">
        <v>751</v>
      </c>
      <c r="E47" s="76" t="s">
        <v>285</v>
      </c>
      <c r="F47" s="76" t="s">
        <v>286</v>
      </c>
      <c r="G47" s="76" t="s">
        <v>325</v>
      </c>
      <c r="H47" s="76" t="s">
        <v>325</v>
      </c>
      <c r="I47" s="77">
        <v>0</v>
      </c>
      <c r="J47" s="77">
        <f>'С № 2'!M48/1.2</f>
        <v>9.3450000000000006</v>
      </c>
      <c r="K47" s="77">
        <f>'С № 2'!P48/1.2</f>
        <v>0</v>
      </c>
      <c r="L47" s="77">
        <f>SUM(M47:P47)</f>
        <v>2.7558333333333338</v>
      </c>
      <c r="M47" s="77">
        <f>'С № 2'!AM48/1.2</f>
        <v>0.33333333333333337</v>
      </c>
      <c r="N47" s="77">
        <f>'С № 2'!U48/1.2</f>
        <v>2.4225000000000003</v>
      </c>
      <c r="O47" s="402"/>
      <c r="P47" s="77"/>
      <c r="Q47" s="77">
        <f t="shared" si="20"/>
        <v>9.3449999999999989</v>
      </c>
      <c r="R47" s="402">
        <f>0.462/1.2</f>
        <v>0.38500000000000001</v>
      </c>
      <c r="S47" s="77">
        <v>2.8</v>
      </c>
      <c r="T47" s="402">
        <v>6.16</v>
      </c>
      <c r="U47" s="385"/>
      <c r="V47" s="385"/>
      <c r="W47" s="385"/>
      <c r="X47" s="385"/>
      <c r="Y47" s="385"/>
      <c r="Z47" s="385"/>
      <c r="AA47" s="77">
        <f>'С № 2'!Y48/1.2</f>
        <v>9.3450000000000006</v>
      </c>
      <c r="AB47" s="77">
        <f t="shared" si="21"/>
        <v>0.33333333333333337</v>
      </c>
      <c r="AC47" s="77">
        <f t="shared" si="22"/>
        <v>0</v>
      </c>
      <c r="AD47" s="77">
        <f>'С № 2'!AJ48/1.2</f>
        <v>0.33333333333333337</v>
      </c>
      <c r="AE47" s="77">
        <f>'С № 1 (2020)'!AX46/1.2</f>
        <v>0.33333333333333337</v>
      </c>
      <c r="AF47" s="77"/>
      <c r="AG47" s="77">
        <f>'С № 2'!AY48/1.2</f>
        <v>0</v>
      </c>
      <c r="AH47" s="77">
        <f>'С № 2'!BD48/1.2</f>
        <v>2.4225000000000003</v>
      </c>
      <c r="AI47" s="77">
        <f>'С № 2'!BI48/1.2</f>
        <v>0</v>
      </c>
      <c r="AJ47" s="385"/>
      <c r="AK47" s="385"/>
      <c r="AL47" s="385"/>
      <c r="AM47" s="385"/>
      <c r="AN47" s="77">
        <f t="shared" si="23"/>
        <v>2.7558333333333338</v>
      </c>
      <c r="AO47" s="77">
        <f t="shared" si="24"/>
        <v>0</v>
      </c>
      <c r="AP47" s="77" t="s">
        <v>1768</v>
      </c>
    </row>
    <row r="48" spans="1:42" s="461" customFormat="1" ht="33" customHeight="1" outlineLevel="1" x14ac:dyDescent="0.25">
      <c r="B48" s="76" t="s">
        <v>139</v>
      </c>
      <c r="C48" s="399" t="s">
        <v>708</v>
      </c>
      <c r="D48" s="76" t="s">
        <v>827</v>
      </c>
      <c r="E48" s="76" t="s">
        <v>285</v>
      </c>
      <c r="F48" s="76" t="s">
        <v>286</v>
      </c>
      <c r="G48" s="76" t="s">
        <v>325</v>
      </c>
      <c r="H48" s="76" t="s">
        <v>325</v>
      </c>
      <c r="I48" s="77">
        <v>0</v>
      </c>
      <c r="J48" s="77">
        <f>'С № 2'!M49/1.2</f>
        <v>3.7258333333333336</v>
      </c>
      <c r="K48" s="77">
        <f>'С № 2'!P49/1.2</f>
        <v>0.375</v>
      </c>
      <c r="L48" s="77">
        <f>SUM(M48:P48)</f>
        <v>2.7558333333333338</v>
      </c>
      <c r="M48" s="77">
        <f>'С № 2'!AM49/1.2</f>
        <v>0.33333333333333337</v>
      </c>
      <c r="N48" s="77">
        <f>'С № 2'!U49/1.2</f>
        <v>2.4225000000000003</v>
      </c>
      <c r="O48" s="402"/>
      <c r="P48" s="77"/>
      <c r="Q48" s="77">
        <f t="shared" si="20"/>
        <v>3.726</v>
      </c>
      <c r="R48" s="402">
        <v>0.375</v>
      </c>
      <c r="S48" s="77">
        <v>0.8</v>
      </c>
      <c r="T48" s="402">
        <v>2.5510000000000002</v>
      </c>
      <c r="U48" s="385"/>
      <c r="V48" s="385"/>
      <c r="W48" s="385"/>
      <c r="X48" s="385"/>
      <c r="Y48" s="385"/>
      <c r="Z48" s="385"/>
      <c r="AA48" s="77">
        <f>'С № 2'!Y49/1.2</f>
        <v>3.3508333333333336</v>
      </c>
      <c r="AB48" s="77">
        <f t="shared" si="21"/>
        <v>0.33333333333333337</v>
      </c>
      <c r="AC48" s="77">
        <f t="shared" si="22"/>
        <v>0.375</v>
      </c>
      <c r="AD48" s="77">
        <f>'С № 2'!AJ49/1.2</f>
        <v>0.33333333333333337</v>
      </c>
      <c r="AE48" s="77">
        <f>'С № 1 (2020)'!AX47/1.2</f>
        <v>0.33333333333333337</v>
      </c>
      <c r="AF48" s="77"/>
      <c r="AG48" s="77">
        <f>'С № 2'!AY49/1.2</f>
        <v>0</v>
      </c>
      <c r="AH48" s="77">
        <f>'С № 2'!BD49/1.2</f>
        <v>2.4225000000000003</v>
      </c>
      <c r="AI48" s="77">
        <f>'С № 2'!BI49/1.2</f>
        <v>3.3508333333333336</v>
      </c>
      <c r="AJ48" s="385"/>
      <c r="AK48" s="385"/>
      <c r="AL48" s="385"/>
      <c r="AM48" s="385"/>
      <c r="AN48" s="77">
        <f t="shared" si="23"/>
        <v>2.7558333333333338</v>
      </c>
      <c r="AO48" s="77">
        <f t="shared" si="24"/>
        <v>3.7258333333333336</v>
      </c>
      <c r="AP48" s="77" t="s">
        <v>1768</v>
      </c>
    </row>
    <row r="49" spans="1:42" s="461" customFormat="1" ht="33" customHeight="1" outlineLevel="1" x14ac:dyDescent="0.25">
      <c r="B49" s="76" t="s">
        <v>139</v>
      </c>
      <c r="C49" s="399" t="s">
        <v>709</v>
      </c>
      <c r="D49" s="76" t="s">
        <v>784</v>
      </c>
      <c r="E49" s="76" t="s">
        <v>285</v>
      </c>
      <c r="F49" s="76" t="s">
        <v>286</v>
      </c>
      <c r="G49" s="76" t="s">
        <v>324</v>
      </c>
      <c r="H49" s="76" t="s">
        <v>324</v>
      </c>
      <c r="I49" s="77">
        <v>0</v>
      </c>
      <c r="J49" s="77">
        <f>'С № 2'!M50/1.2</f>
        <v>1.9375000000000002</v>
      </c>
      <c r="K49" s="77">
        <f>'С № 2'!P50/1.2</f>
        <v>0.45000000000000007</v>
      </c>
      <c r="L49" s="77">
        <f>SUM(M49:P49)</f>
        <v>1.1333333333333333</v>
      </c>
      <c r="M49" s="77">
        <f>'С № 2'!AM50/1.2</f>
        <v>0.33333333333333337</v>
      </c>
      <c r="N49" s="77">
        <f>'С № 2'!U50/1.2</f>
        <v>0.8</v>
      </c>
      <c r="O49" s="402"/>
      <c r="P49" s="77"/>
      <c r="Q49" s="77">
        <f t="shared" si="20"/>
        <v>1.9380000000000002</v>
      </c>
      <c r="R49" s="402">
        <v>0.45</v>
      </c>
      <c r="S49" s="77">
        <v>0.4</v>
      </c>
      <c r="T49" s="402">
        <v>1.0880000000000001</v>
      </c>
      <c r="U49" s="385"/>
      <c r="V49" s="385"/>
      <c r="W49" s="385"/>
      <c r="X49" s="385"/>
      <c r="Y49" s="385"/>
      <c r="Z49" s="385"/>
      <c r="AA49" s="77">
        <f>'С № 2'!Y50/1.2</f>
        <v>1.4875000000000003</v>
      </c>
      <c r="AB49" s="77">
        <f t="shared" si="21"/>
        <v>0.33333333333333337</v>
      </c>
      <c r="AC49" s="77">
        <f t="shared" si="22"/>
        <v>0.45000000000000007</v>
      </c>
      <c r="AD49" s="77">
        <f>'С № 2'!AJ50/1.2</f>
        <v>0.33333333333333337</v>
      </c>
      <c r="AE49" s="77">
        <f>'С № 1 (2020)'!AX48/1.2</f>
        <v>0.33333333333333337</v>
      </c>
      <c r="AF49" s="77">
        <f>'С № 2'!AT50/1.2</f>
        <v>0.8</v>
      </c>
      <c r="AG49" s="77">
        <f>'С № 2'!AY50/1.2</f>
        <v>1.4875000000000003</v>
      </c>
      <c r="AH49" s="77"/>
      <c r="AI49" s="77">
        <f>'С № 2'!BI50/1.2</f>
        <v>0</v>
      </c>
      <c r="AJ49" s="385"/>
      <c r="AK49" s="385"/>
      <c r="AL49" s="385"/>
      <c r="AM49" s="385"/>
      <c r="AN49" s="77">
        <f t="shared" si="23"/>
        <v>1.1333333333333333</v>
      </c>
      <c r="AO49" s="77">
        <f t="shared" si="24"/>
        <v>1.9375000000000004</v>
      </c>
      <c r="AP49" s="77" t="s">
        <v>1768</v>
      </c>
    </row>
    <row r="50" spans="1:42" s="918" customFormat="1" ht="33" customHeight="1" outlineLevel="1" x14ac:dyDescent="0.25">
      <c r="B50" s="76" t="s">
        <v>139</v>
      </c>
      <c r="C50" s="399" t="s">
        <v>1690</v>
      </c>
      <c r="D50" s="76" t="s">
        <v>1792</v>
      </c>
      <c r="E50" s="76" t="s">
        <v>285</v>
      </c>
      <c r="F50" s="76" t="s">
        <v>325</v>
      </c>
      <c r="G50" s="76" t="s">
        <v>325</v>
      </c>
      <c r="H50" s="76" t="s">
        <v>325</v>
      </c>
      <c r="I50" s="77">
        <v>0</v>
      </c>
      <c r="J50" s="77">
        <v>0</v>
      </c>
      <c r="K50" s="77"/>
      <c r="L50" s="77"/>
      <c r="M50" s="77"/>
      <c r="N50" s="77"/>
      <c r="O50" s="402"/>
      <c r="P50" s="77"/>
      <c r="Q50" s="77">
        <f t="shared" si="20"/>
        <v>0</v>
      </c>
      <c r="R50" s="402"/>
      <c r="S50" s="77"/>
      <c r="T50" s="402"/>
      <c r="U50" s="385"/>
      <c r="V50" s="385"/>
      <c r="W50" s="385"/>
      <c r="X50" s="385"/>
      <c r="Y50" s="385"/>
      <c r="Z50" s="385"/>
      <c r="AA50" s="77">
        <f>'С № 2'!Y51/1.2</f>
        <v>2.8391666666666668</v>
      </c>
      <c r="AB50" s="77">
        <f t="shared" si="21"/>
        <v>0</v>
      </c>
      <c r="AC50" s="77">
        <f t="shared" si="22"/>
        <v>0</v>
      </c>
      <c r="AD50" s="77">
        <v>0</v>
      </c>
      <c r="AE50" s="77"/>
      <c r="AF50" s="77"/>
      <c r="AG50" s="77">
        <f>'С № 2'!AY51/1.2</f>
        <v>0</v>
      </c>
      <c r="AH50" s="77">
        <v>1E-4</v>
      </c>
      <c r="AI50" s="77">
        <f>'С № 2'!BI51/1.2</f>
        <v>0.41666666666666669</v>
      </c>
      <c r="AJ50" s="385"/>
      <c r="AK50" s="385"/>
      <c r="AL50" s="385"/>
      <c r="AM50" s="385"/>
      <c r="AN50" s="77">
        <f t="shared" si="23"/>
        <v>1E-4</v>
      </c>
      <c r="AO50" s="77">
        <f t="shared" si="24"/>
        <v>0.41666666666666669</v>
      </c>
      <c r="AP50" s="385"/>
    </row>
    <row r="51" spans="1:42" s="918" customFormat="1" ht="33" customHeight="1" outlineLevel="1" x14ac:dyDescent="0.25">
      <c r="B51" s="76" t="s">
        <v>139</v>
      </c>
      <c r="C51" s="399" t="s">
        <v>1692</v>
      </c>
      <c r="D51" s="76" t="s">
        <v>1694</v>
      </c>
      <c r="E51" s="76" t="s">
        <v>285</v>
      </c>
      <c r="F51" s="76" t="s">
        <v>325</v>
      </c>
      <c r="G51" s="76" t="s">
        <v>325</v>
      </c>
      <c r="H51" s="76" t="s">
        <v>325</v>
      </c>
      <c r="I51" s="77">
        <v>0</v>
      </c>
      <c r="J51" s="77">
        <v>0</v>
      </c>
      <c r="K51" s="77"/>
      <c r="L51" s="77"/>
      <c r="M51" s="77"/>
      <c r="N51" s="77"/>
      <c r="O51" s="402"/>
      <c r="P51" s="77"/>
      <c r="Q51" s="77">
        <f t="shared" si="20"/>
        <v>0</v>
      </c>
      <c r="R51" s="402"/>
      <c r="S51" s="77"/>
      <c r="T51" s="402"/>
      <c r="U51" s="385"/>
      <c r="V51" s="385"/>
      <c r="W51" s="385"/>
      <c r="X51" s="385"/>
      <c r="Y51" s="385"/>
      <c r="Z51" s="385"/>
      <c r="AA51" s="77">
        <f>'С № 2'!Y52/1.2</f>
        <v>2.8391666666666668</v>
      </c>
      <c r="AB51" s="77">
        <f t="shared" si="21"/>
        <v>0</v>
      </c>
      <c r="AC51" s="77">
        <f t="shared" si="22"/>
        <v>0</v>
      </c>
      <c r="AD51" s="77"/>
      <c r="AE51" s="77"/>
      <c r="AF51" s="77"/>
      <c r="AG51" s="77">
        <f>'С № 2'!AY52/1.2</f>
        <v>0</v>
      </c>
      <c r="AH51" s="77">
        <v>1E-4</v>
      </c>
      <c r="AI51" s="77">
        <f>'С № 2'!BI52/1.2</f>
        <v>0.41666666666666669</v>
      </c>
      <c r="AJ51" s="385"/>
      <c r="AK51" s="385"/>
      <c r="AL51" s="385"/>
      <c r="AM51" s="385"/>
      <c r="AN51" s="77">
        <f>AD51+AF51+AH51</f>
        <v>1E-4</v>
      </c>
      <c r="AO51" s="77">
        <f t="shared" si="24"/>
        <v>0.41666666666666669</v>
      </c>
      <c r="AP51" s="385"/>
    </row>
    <row r="52" spans="1:42" ht="48" customHeight="1" x14ac:dyDescent="0.25">
      <c r="A52" s="105"/>
      <c r="B52" s="394" t="s">
        <v>141</v>
      </c>
      <c r="C52" s="395" t="s">
        <v>142</v>
      </c>
      <c r="D52" s="394" t="s">
        <v>93</v>
      </c>
      <c r="E52" s="397" t="s">
        <v>190</v>
      </c>
      <c r="F52" s="397" t="s">
        <v>190</v>
      </c>
      <c r="G52" s="397" t="s">
        <v>190</v>
      </c>
      <c r="H52" s="397" t="s">
        <v>190</v>
      </c>
      <c r="I52" s="396">
        <f>SUBTOTAL(9,I53:I55)</f>
        <v>0</v>
      </c>
      <c r="J52" s="396">
        <f t="shared" ref="J52:AO52" si="25">SUBTOTAL(9,J53:J55)</f>
        <v>0</v>
      </c>
      <c r="K52" s="396">
        <f t="shared" si="25"/>
        <v>0</v>
      </c>
      <c r="L52" s="396">
        <f t="shared" si="25"/>
        <v>0</v>
      </c>
      <c r="M52" s="396">
        <f t="shared" si="25"/>
        <v>0</v>
      </c>
      <c r="N52" s="396">
        <f t="shared" si="25"/>
        <v>0</v>
      </c>
      <c r="O52" s="396">
        <f t="shared" si="25"/>
        <v>0</v>
      </c>
      <c r="P52" s="396">
        <f t="shared" si="25"/>
        <v>0</v>
      </c>
      <c r="Q52" s="396">
        <f t="shared" si="25"/>
        <v>0</v>
      </c>
      <c r="R52" s="396">
        <f t="shared" si="25"/>
        <v>0</v>
      </c>
      <c r="S52" s="396">
        <f t="shared" si="25"/>
        <v>0</v>
      </c>
      <c r="T52" s="396">
        <f t="shared" si="25"/>
        <v>0</v>
      </c>
      <c r="U52" s="396">
        <f t="shared" si="25"/>
        <v>0</v>
      </c>
      <c r="V52" s="396">
        <f t="shared" si="25"/>
        <v>0</v>
      </c>
      <c r="W52" s="396">
        <f t="shared" si="25"/>
        <v>0</v>
      </c>
      <c r="X52" s="396">
        <f t="shared" si="25"/>
        <v>0</v>
      </c>
      <c r="Y52" s="396">
        <f t="shared" si="25"/>
        <v>0</v>
      </c>
      <c r="Z52" s="396">
        <f t="shared" si="25"/>
        <v>0</v>
      </c>
      <c r="AA52" s="396">
        <f t="shared" si="25"/>
        <v>0</v>
      </c>
      <c r="AB52" s="396">
        <f t="shared" si="25"/>
        <v>0</v>
      </c>
      <c r="AC52" s="396">
        <f t="shared" si="25"/>
        <v>0</v>
      </c>
      <c r="AD52" s="396">
        <f t="shared" si="25"/>
        <v>0</v>
      </c>
      <c r="AE52" s="396">
        <f t="shared" si="25"/>
        <v>0</v>
      </c>
      <c r="AF52" s="396">
        <f t="shared" si="25"/>
        <v>0</v>
      </c>
      <c r="AG52" s="396">
        <f t="shared" si="25"/>
        <v>0</v>
      </c>
      <c r="AH52" s="396">
        <f t="shared" si="25"/>
        <v>0</v>
      </c>
      <c r="AI52" s="396">
        <f t="shared" si="25"/>
        <v>0</v>
      </c>
      <c r="AJ52" s="396">
        <f t="shared" si="25"/>
        <v>0</v>
      </c>
      <c r="AK52" s="396">
        <f t="shared" si="25"/>
        <v>0</v>
      </c>
      <c r="AL52" s="396">
        <f t="shared" si="25"/>
        <v>0</v>
      </c>
      <c r="AM52" s="396">
        <f t="shared" si="25"/>
        <v>0</v>
      </c>
      <c r="AN52" s="396">
        <f t="shared" si="25"/>
        <v>0</v>
      </c>
      <c r="AO52" s="396">
        <f t="shared" si="25"/>
        <v>0</v>
      </c>
      <c r="AP52" s="396" t="s">
        <v>190</v>
      </c>
    </row>
    <row r="53" spans="1:42" ht="37.5" customHeight="1" x14ac:dyDescent="0.25">
      <c r="A53" s="105"/>
      <c r="B53" s="424" t="s">
        <v>143</v>
      </c>
      <c r="C53" s="425" t="s">
        <v>144</v>
      </c>
      <c r="D53" s="424" t="s">
        <v>93</v>
      </c>
      <c r="E53" s="421" t="s">
        <v>190</v>
      </c>
      <c r="F53" s="421" t="s">
        <v>190</v>
      </c>
      <c r="G53" s="421" t="s">
        <v>190</v>
      </c>
      <c r="H53" s="421" t="s">
        <v>190</v>
      </c>
      <c r="I53" s="426">
        <f>SUM(I54:I54)</f>
        <v>0</v>
      </c>
      <c r="J53" s="427">
        <f>SUM(J54:J54)</f>
        <v>0</v>
      </c>
      <c r="K53" s="427">
        <f>SUM(K54:K54)</f>
        <v>0</v>
      </c>
      <c r="L53" s="426"/>
      <c r="M53" s="426">
        <f>SUM(M54:M54)</f>
        <v>0</v>
      </c>
      <c r="N53" s="426"/>
      <c r="O53" s="426">
        <f>SUM(O54:O54)</f>
        <v>0</v>
      </c>
      <c r="P53" s="426">
        <f>SUM(P54:P54)</f>
        <v>0</v>
      </c>
      <c r="Q53" s="426"/>
      <c r="R53" s="426">
        <f>SUM(R54:R54)</f>
        <v>0</v>
      </c>
      <c r="S53" s="426"/>
      <c r="T53" s="426">
        <f>SUM(T54:T54)</f>
        <v>0</v>
      </c>
      <c r="U53" s="426">
        <f>SUM(U54:U54)</f>
        <v>0</v>
      </c>
      <c r="V53" s="426"/>
      <c r="W53" s="427"/>
      <c r="X53" s="427"/>
      <c r="Y53" s="427"/>
      <c r="Z53" s="426"/>
      <c r="AA53" s="427"/>
      <c r="AB53" s="426">
        <f>SUM(AB54:AB54)</f>
        <v>0</v>
      </c>
      <c r="AC53" s="426">
        <f>SUM(AC54:AC54)</f>
        <v>0</v>
      </c>
      <c r="AD53" s="426">
        <f>SUM(AD54:AD54)</f>
        <v>0</v>
      </c>
      <c r="AE53" s="426">
        <f>SUM(AE54:AE54)</f>
        <v>0</v>
      </c>
      <c r="AF53" s="426"/>
      <c r="AG53" s="426"/>
      <c r="AH53" s="426"/>
      <c r="AI53" s="426"/>
      <c r="AJ53" s="426"/>
      <c r="AK53" s="426"/>
      <c r="AL53" s="426"/>
      <c r="AM53" s="426"/>
      <c r="AN53" s="426"/>
      <c r="AO53" s="426"/>
      <c r="AP53" s="426"/>
    </row>
    <row r="54" spans="1:42" ht="47.25" hidden="1" customHeight="1" x14ac:dyDescent="0.25">
      <c r="A54" s="105"/>
      <c r="B54" s="412" t="s">
        <v>145</v>
      </c>
      <c r="C54" s="468" t="s">
        <v>146</v>
      </c>
      <c r="D54" s="467" t="s">
        <v>147</v>
      </c>
      <c r="E54" s="413" t="s">
        <v>287</v>
      </c>
      <c r="F54" s="412" t="s">
        <v>324</v>
      </c>
      <c r="G54" s="412" t="s">
        <v>325</v>
      </c>
      <c r="H54" s="412" t="s">
        <v>325</v>
      </c>
      <c r="I54" s="78" t="s">
        <v>190</v>
      </c>
      <c r="J54" s="78" t="s">
        <v>190</v>
      </c>
      <c r="K54" s="393">
        <v>0</v>
      </c>
      <c r="L54" s="118"/>
      <c r="M54" s="118"/>
      <c r="N54" s="118"/>
      <c r="O54" s="118"/>
      <c r="P54" s="118"/>
      <c r="Q54" s="118"/>
      <c r="R54" s="118"/>
      <c r="S54" s="118"/>
      <c r="T54" s="118"/>
      <c r="U54" s="118"/>
      <c r="V54" s="118"/>
      <c r="W54" s="204"/>
      <c r="X54" s="203"/>
      <c r="Y54" s="204"/>
      <c r="Z54" s="118"/>
      <c r="AA54" s="118"/>
      <c r="AB54" s="78"/>
      <c r="AC54" s="78"/>
      <c r="AD54" s="78"/>
      <c r="AE54" s="78"/>
      <c r="AF54" s="77"/>
      <c r="AG54" s="78"/>
      <c r="AH54" s="77"/>
      <c r="AI54" s="78"/>
      <c r="AJ54" s="78"/>
      <c r="AK54" s="78"/>
      <c r="AL54" s="78"/>
      <c r="AM54" s="78"/>
      <c r="AN54" s="78"/>
      <c r="AO54" s="78"/>
      <c r="AP54" s="78"/>
    </row>
    <row r="55" spans="1:42" ht="45.75" customHeight="1" x14ac:dyDescent="0.25">
      <c r="A55" s="105"/>
      <c r="B55" s="424" t="s">
        <v>148</v>
      </c>
      <c r="C55" s="425" t="s">
        <v>149</v>
      </c>
      <c r="D55" s="424" t="s">
        <v>93</v>
      </c>
      <c r="E55" s="421" t="s">
        <v>190</v>
      </c>
      <c r="F55" s="421" t="s">
        <v>190</v>
      </c>
      <c r="G55" s="421" t="s">
        <v>190</v>
      </c>
      <c r="H55" s="421" t="s">
        <v>190</v>
      </c>
      <c r="I55" s="426">
        <v>0</v>
      </c>
      <c r="J55" s="427">
        <v>0</v>
      </c>
      <c r="K55" s="427">
        <v>0</v>
      </c>
      <c r="L55" s="426">
        <v>0</v>
      </c>
      <c r="M55" s="427">
        <v>0</v>
      </c>
      <c r="N55" s="426">
        <v>0</v>
      </c>
      <c r="O55" s="427">
        <v>0</v>
      </c>
      <c r="P55" s="426">
        <v>0</v>
      </c>
      <c r="Q55" s="427">
        <v>0</v>
      </c>
      <c r="R55" s="426">
        <v>0</v>
      </c>
      <c r="S55" s="427">
        <v>0</v>
      </c>
      <c r="T55" s="426">
        <v>0</v>
      </c>
      <c r="U55" s="427">
        <v>0</v>
      </c>
      <c r="V55" s="426">
        <v>0</v>
      </c>
      <c r="W55" s="427">
        <v>0</v>
      </c>
      <c r="X55" s="426">
        <v>0</v>
      </c>
      <c r="Y55" s="427">
        <v>0</v>
      </c>
      <c r="Z55" s="426">
        <v>0</v>
      </c>
      <c r="AA55" s="427">
        <v>0</v>
      </c>
      <c r="AB55" s="426">
        <v>0</v>
      </c>
      <c r="AC55" s="426">
        <v>0</v>
      </c>
      <c r="AD55" s="426">
        <v>0</v>
      </c>
      <c r="AE55" s="426">
        <v>0</v>
      </c>
      <c r="AF55" s="426">
        <v>0</v>
      </c>
      <c r="AG55" s="426">
        <v>0</v>
      </c>
      <c r="AH55" s="426">
        <v>0</v>
      </c>
      <c r="AI55" s="426">
        <v>0</v>
      </c>
      <c r="AJ55" s="426">
        <v>0</v>
      </c>
      <c r="AK55" s="426">
        <v>0</v>
      </c>
      <c r="AL55" s="426">
        <v>0</v>
      </c>
      <c r="AM55" s="426">
        <v>0</v>
      </c>
      <c r="AN55" s="426">
        <v>0</v>
      </c>
      <c r="AO55" s="426">
        <v>0</v>
      </c>
      <c r="AP55" s="426" t="s">
        <v>190</v>
      </c>
    </row>
    <row r="56" spans="1:42" ht="48" customHeight="1" x14ac:dyDescent="0.25">
      <c r="A56" s="105"/>
      <c r="B56" s="394" t="s">
        <v>150</v>
      </c>
      <c r="C56" s="395" t="s">
        <v>151</v>
      </c>
      <c r="D56" s="394" t="s">
        <v>93</v>
      </c>
      <c r="E56" s="397" t="s">
        <v>190</v>
      </c>
      <c r="F56" s="397" t="s">
        <v>190</v>
      </c>
      <c r="G56" s="397" t="s">
        <v>190</v>
      </c>
      <c r="H56" s="397" t="s">
        <v>190</v>
      </c>
      <c r="I56" s="396">
        <f t="shared" ref="I56:AO56" si="26">SUBTOTAL(9,I57:I65)</f>
        <v>0</v>
      </c>
      <c r="J56" s="396">
        <f t="shared" si="26"/>
        <v>0</v>
      </c>
      <c r="K56" s="396">
        <f t="shared" si="26"/>
        <v>0</v>
      </c>
      <c r="L56" s="396">
        <f t="shared" si="26"/>
        <v>2.0833333333333335</v>
      </c>
      <c r="M56" s="396">
        <f t="shared" si="26"/>
        <v>2.0833333333333335</v>
      </c>
      <c r="N56" s="396">
        <f t="shared" si="26"/>
        <v>0</v>
      </c>
      <c r="O56" s="396">
        <f t="shared" si="26"/>
        <v>0</v>
      </c>
      <c r="P56" s="396">
        <f t="shared" si="26"/>
        <v>0</v>
      </c>
      <c r="Q56" s="396">
        <f t="shared" si="26"/>
        <v>0</v>
      </c>
      <c r="R56" s="396">
        <f t="shared" si="26"/>
        <v>0</v>
      </c>
      <c r="S56" s="396">
        <f t="shared" si="26"/>
        <v>0</v>
      </c>
      <c r="T56" s="396">
        <f t="shared" si="26"/>
        <v>0</v>
      </c>
      <c r="U56" s="396">
        <f t="shared" si="26"/>
        <v>0</v>
      </c>
      <c r="V56" s="396">
        <f t="shared" si="26"/>
        <v>0</v>
      </c>
      <c r="W56" s="396">
        <f t="shared" si="26"/>
        <v>0</v>
      </c>
      <c r="X56" s="396">
        <f t="shared" si="26"/>
        <v>0</v>
      </c>
      <c r="Y56" s="396">
        <f t="shared" si="26"/>
        <v>0</v>
      </c>
      <c r="Z56" s="396">
        <f t="shared" si="26"/>
        <v>0</v>
      </c>
      <c r="AA56" s="396">
        <f t="shared" si="26"/>
        <v>0</v>
      </c>
      <c r="AB56" s="396">
        <f t="shared" si="26"/>
        <v>0</v>
      </c>
      <c r="AC56" s="396">
        <f t="shared" si="26"/>
        <v>0</v>
      </c>
      <c r="AD56" s="396">
        <f t="shared" si="26"/>
        <v>2.0833333333333335</v>
      </c>
      <c r="AE56" s="396">
        <f t="shared" si="26"/>
        <v>1.0000000000000001E-5</v>
      </c>
      <c r="AF56" s="396">
        <f t="shared" si="26"/>
        <v>0</v>
      </c>
      <c r="AG56" s="396">
        <f t="shared" si="26"/>
        <v>0</v>
      </c>
      <c r="AH56" s="396">
        <f t="shared" si="26"/>
        <v>0</v>
      </c>
      <c r="AI56" s="396">
        <f t="shared" si="26"/>
        <v>0</v>
      </c>
      <c r="AJ56" s="396">
        <f t="shared" si="26"/>
        <v>0</v>
      </c>
      <c r="AK56" s="396">
        <f t="shared" si="26"/>
        <v>0</v>
      </c>
      <c r="AL56" s="396">
        <f t="shared" si="26"/>
        <v>0</v>
      </c>
      <c r="AM56" s="396">
        <f t="shared" si="26"/>
        <v>0</v>
      </c>
      <c r="AN56" s="396">
        <f t="shared" si="26"/>
        <v>2.0833333333333335</v>
      </c>
      <c r="AO56" s="396">
        <f t="shared" si="26"/>
        <v>1.0000000000000001E-5</v>
      </c>
      <c r="AP56" s="396" t="s">
        <v>190</v>
      </c>
    </row>
    <row r="57" spans="1:42" ht="42" customHeight="1" x14ac:dyDescent="0.25">
      <c r="A57" s="105"/>
      <c r="B57" s="450" t="s">
        <v>152</v>
      </c>
      <c r="C57" s="456" t="s">
        <v>153</v>
      </c>
      <c r="D57" s="421" t="s">
        <v>93</v>
      </c>
      <c r="E57" s="421" t="s">
        <v>190</v>
      </c>
      <c r="F57" s="421" t="s">
        <v>190</v>
      </c>
      <c r="G57" s="421" t="s">
        <v>190</v>
      </c>
      <c r="H57" s="421" t="s">
        <v>190</v>
      </c>
      <c r="I57" s="326">
        <v>0</v>
      </c>
      <c r="J57" s="326">
        <v>0</v>
      </c>
      <c r="K57" s="326">
        <v>0</v>
      </c>
      <c r="L57" s="326">
        <v>0</v>
      </c>
      <c r="M57" s="326">
        <v>0</v>
      </c>
      <c r="N57" s="326">
        <v>0</v>
      </c>
      <c r="O57" s="326">
        <v>0</v>
      </c>
      <c r="P57" s="326">
        <v>0</v>
      </c>
      <c r="Q57" s="326">
        <v>0</v>
      </c>
      <c r="R57" s="326">
        <v>0</v>
      </c>
      <c r="S57" s="326">
        <v>0</v>
      </c>
      <c r="T57" s="326">
        <v>0</v>
      </c>
      <c r="U57" s="326">
        <v>0</v>
      </c>
      <c r="V57" s="326">
        <v>0</v>
      </c>
      <c r="W57" s="326">
        <v>0</v>
      </c>
      <c r="X57" s="326">
        <v>0</v>
      </c>
      <c r="Y57" s="326">
        <v>0</v>
      </c>
      <c r="Z57" s="326">
        <v>0</v>
      </c>
      <c r="AA57" s="326">
        <v>0</v>
      </c>
      <c r="AB57" s="326">
        <v>0</v>
      </c>
      <c r="AC57" s="326">
        <v>0</v>
      </c>
      <c r="AD57" s="326">
        <v>0</v>
      </c>
      <c r="AE57" s="326">
        <v>0</v>
      </c>
      <c r="AF57" s="326">
        <v>0</v>
      </c>
      <c r="AG57" s="326">
        <v>0</v>
      </c>
      <c r="AH57" s="326">
        <v>0</v>
      </c>
      <c r="AI57" s="326">
        <v>0</v>
      </c>
      <c r="AJ57" s="326">
        <v>0</v>
      </c>
      <c r="AK57" s="326">
        <v>0</v>
      </c>
      <c r="AL57" s="326">
        <v>0</v>
      </c>
      <c r="AM57" s="326">
        <v>0</v>
      </c>
      <c r="AN57" s="326">
        <v>0</v>
      </c>
      <c r="AO57" s="326">
        <v>0</v>
      </c>
      <c r="AP57" s="326" t="s">
        <v>190</v>
      </c>
    </row>
    <row r="58" spans="1:42" ht="42" customHeight="1" x14ac:dyDescent="0.25">
      <c r="A58" s="105"/>
      <c r="B58" s="450" t="s">
        <v>154</v>
      </c>
      <c r="C58" s="456" t="s">
        <v>155</v>
      </c>
      <c r="D58" s="421" t="s">
        <v>93</v>
      </c>
      <c r="E58" s="421" t="s">
        <v>190</v>
      </c>
      <c r="F58" s="421" t="s">
        <v>190</v>
      </c>
      <c r="G58" s="421" t="s">
        <v>190</v>
      </c>
      <c r="H58" s="421" t="s">
        <v>190</v>
      </c>
      <c r="I58" s="426">
        <f>SUBTOTAL(9,I59)</f>
        <v>0</v>
      </c>
      <c r="J58" s="426">
        <f t="shared" ref="J58:AO58" si="27">SUBTOTAL(9,J59)</f>
        <v>0</v>
      </c>
      <c r="K58" s="426">
        <f t="shared" si="27"/>
        <v>0</v>
      </c>
      <c r="L58" s="426">
        <f t="shared" si="27"/>
        <v>2.0833333333333335</v>
      </c>
      <c r="M58" s="426">
        <f t="shared" si="27"/>
        <v>2.0833333333333335</v>
      </c>
      <c r="N58" s="426">
        <f t="shared" si="27"/>
        <v>0</v>
      </c>
      <c r="O58" s="426">
        <f t="shared" si="27"/>
        <v>0</v>
      </c>
      <c r="P58" s="426">
        <f t="shared" si="27"/>
        <v>0</v>
      </c>
      <c r="Q58" s="426">
        <f t="shared" si="27"/>
        <v>0</v>
      </c>
      <c r="R58" s="426">
        <f t="shared" si="27"/>
        <v>0</v>
      </c>
      <c r="S58" s="426">
        <f t="shared" si="27"/>
        <v>0</v>
      </c>
      <c r="T58" s="426">
        <f t="shared" si="27"/>
        <v>0</v>
      </c>
      <c r="U58" s="426">
        <f t="shared" si="27"/>
        <v>0</v>
      </c>
      <c r="V58" s="426">
        <f t="shared" si="27"/>
        <v>0</v>
      </c>
      <c r="W58" s="426">
        <f t="shared" si="27"/>
        <v>0</v>
      </c>
      <c r="X58" s="426">
        <f t="shared" si="27"/>
        <v>0</v>
      </c>
      <c r="Y58" s="426">
        <f t="shared" si="27"/>
        <v>0</v>
      </c>
      <c r="Z58" s="426">
        <f t="shared" si="27"/>
        <v>0</v>
      </c>
      <c r="AA58" s="426">
        <f t="shared" si="27"/>
        <v>0</v>
      </c>
      <c r="AB58" s="426">
        <f t="shared" si="27"/>
        <v>0</v>
      </c>
      <c r="AC58" s="426">
        <f t="shared" si="27"/>
        <v>0</v>
      </c>
      <c r="AD58" s="426">
        <f t="shared" si="27"/>
        <v>2.0833333333333335</v>
      </c>
      <c r="AE58" s="426">
        <f t="shared" si="27"/>
        <v>1.0000000000000001E-5</v>
      </c>
      <c r="AF58" s="426">
        <f t="shared" si="27"/>
        <v>0</v>
      </c>
      <c r="AG58" s="426">
        <f t="shared" si="27"/>
        <v>0</v>
      </c>
      <c r="AH58" s="426">
        <f t="shared" si="27"/>
        <v>0</v>
      </c>
      <c r="AI58" s="426">
        <f t="shared" si="27"/>
        <v>0</v>
      </c>
      <c r="AJ58" s="426">
        <f t="shared" si="27"/>
        <v>0</v>
      </c>
      <c r="AK58" s="426">
        <f t="shared" si="27"/>
        <v>0</v>
      </c>
      <c r="AL58" s="426">
        <f t="shared" si="27"/>
        <v>0</v>
      </c>
      <c r="AM58" s="426">
        <f t="shared" si="27"/>
        <v>0</v>
      </c>
      <c r="AN58" s="426">
        <f t="shared" si="27"/>
        <v>2.0833333333333335</v>
      </c>
      <c r="AO58" s="426">
        <f t="shared" si="27"/>
        <v>1.0000000000000001E-5</v>
      </c>
      <c r="AP58" s="326" t="s">
        <v>190</v>
      </c>
    </row>
    <row r="59" spans="1:42" s="461" customFormat="1" ht="33" customHeight="1" x14ac:dyDescent="0.25">
      <c r="B59" s="407" t="s">
        <v>154</v>
      </c>
      <c r="C59" s="457" t="s">
        <v>725</v>
      </c>
      <c r="D59" s="76" t="s">
        <v>1793</v>
      </c>
      <c r="E59" s="76" t="s">
        <v>754</v>
      </c>
      <c r="F59" s="76" t="s">
        <v>286</v>
      </c>
      <c r="G59" s="76" t="s">
        <v>286</v>
      </c>
      <c r="H59" s="76"/>
      <c r="I59" s="76"/>
      <c r="J59" s="76"/>
      <c r="K59" s="76"/>
      <c r="L59" s="77">
        <f>SUM(M59:P59)</f>
        <v>2.0833333333333335</v>
      </c>
      <c r="M59" s="77">
        <f>2.5/1.2</f>
        <v>2.0833333333333335</v>
      </c>
      <c r="N59" s="77"/>
      <c r="O59" s="77"/>
      <c r="P59" s="77"/>
      <c r="Q59" s="77"/>
      <c r="R59" s="77"/>
      <c r="S59" s="77"/>
      <c r="T59" s="77"/>
      <c r="U59" s="77"/>
      <c r="V59" s="77"/>
      <c r="W59" s="77"/>
      <c r="X59" s="77"/>
      <c r="Y59" s="77"/>
      <c r="Z59" s="77"/>
      <c r="AA59" s="77"/>
      <c r="AB59" s="77"/>
      <c r="AC59" s="77"/>
      <c r="AD59" s="77">
        <f>2.5/1.2</f>
        <v>2.0833333333333335</v>
      </c>
      <c r="AE59" s="77">
        <v>1.0000000000000001E-5</v>
      </c>
      <c r="AF59" s="77"/>
      <c r="AG59" s="77"/>
      <c r="AH59" s="77"/>
      <c r="AI59" s="77"/>
      <c r="AJ59" s="77"/>
      <c r="AK59" s="77"/>
      <c r="AL59" s="77"/>
      <c r="AM59" s="77"/>
      <c r="AN59" s="77">
        <f>AB59+AD59+AF59+AH59</f>
        <v>2.0833333333333335</v>
      </c>
      <c r="AO59" s="77">
        <f>AC59+AE59+AG59+AI59</f>
        <v>1.0000000000000001E-5</v>
      </c>
      <c r="AP59" s="77" t="s">
        <v>1771</v>
      </c>
    </row>
    <row r="60" spans="1:42" ht="42" customHeight="1" x14ac:dyDescent="0.25">
      <c r="A60" s="105"/>
      <c r="B60" s="421" t="s">
        <v>156</v>
      </c>
      <c r="C60" s="422" t="s">
        <v>157</v>
      </c>
      <c r="D60" s="421" t="s">
        <v>93</v>
      </c>
      <c r="E60" s="421" t="s">
        <v>190</v>
      </c>
      <c r="F60" s="421" t="s">
        <v>190</v>
      </c>
      <c r="G60" s="421" t="s">
        <v>190</v>
      </c>
      <c r="H60" s="421" t="s">
        <v>190</v>
      </c>
      <c r="I60" s="326">
        <v>0</v>
      </c>
      <c r="J60" s="326">
        <v>0</v>
      </c>
      <c r="K60" s="326">
        <v>0</v>
      </c>
      <c r="L60" s="326">
        <v>0</v>
      </c>
      <c r="M60" s="326">
        <v>0</v>
      </c>
      <c r="N60" s="326">
        <v>0</v>
      </c>
      <c r="O60" s="326">
        <v>0</v>
      </c>
      <c r="P60" s="326">
        <v>0</v>
      </c>
      <c r="Q60" s="326">
        <v>0</v>
      </c>
      <c r="R60" s="326">
        <v>0</v>
      </c>
      <c r="S60" s="326">
        <v>0</v>
      </c>
      <c r="T60" s="326">
        <v>0</v>
      </c>
      <c r="U60" s="326">
        <v>0</v>
      </c>
      <c r="V60" s="326">
        <v>0</v>
      </c>
      <c r="W60" s="326">
        <v>0</v>
      </c>
      <c r="X60" s="326">
        <v>0</v>
      </c>
      <c r="Y60" s="326">
        <v>0</v>
      </c>
      <c r="Z60" s="326">
        <v>0</v>
      </c>
      <c r="AA60" s="326">
        <v>0</v>
      </c>
      <c r="AB60" s="326">
        <v>0</v>
      </c>
      <c r="AC60" s="326">
        <v>0</v>
      </c>
      <c r="AD60" s="326">
        <v>0</v>
      </c>
      <c r="AE60" s="326">
        <v>0</v>
      </c>
      <c r="AF60" s="326">
        <v>0</v>
      </c>
      <c r="AG60" s="326">
        <v>0</v>
      </c>
      <c r="AH60" s="326">
        <v>0</v>
      </c>
      <c r="AI60" s="326">
        <v>0</v>
      </c>
      <c r="AJ60" s="326">
        <v>0</v>
      </c>
      <c r="AK60" s="326">
        <v>0</v>
      </c>
      <c r="AL60" s="326">
        <v>0</v>
      </c>
      <c r="AM60" s="326">
        <v>0</v>
      </c>
      <c r="AN60" s="326">
        <v>0</v>
      </c>
      <c r="AO60" s="326">
        <v>0</v>
      </c>
      <c r="AP60" s="326" t="s">
        <v>190</v>
      </c>
    </row>
    <row r="61" spans="1:42" ht="42" customHeight="1" x14ac:dyDescent="0.25">
      <c r="A61" s="105"/>
      <c r="B61" s="421" t="s">
        <v>158</v>
      </c>
      <c r="C61" s="422" t="s">
        <v>159</v>
      </c>
      <c r="D61" s="421" t="s">
        <v>93</v>
      </c>
      <c r="E61" s="421" t="s">
        <v>190</v>
      </c>
      <c r="F61" s="421" t="s">
        <v>190</v>
      </c>
      <c r="G61" s="421" t="s">
        <v>190</v>
      </c>
      <c r="H61" s="421" t="s">
        <v>190</v>
      </c>
      <c r="I61" s="326">
        <v>0</v>
      </c>
      <c r="J61" s="326">
        <v>0</v>
      </c>
      <c r="K61" s="326">
        <v>0</v>
      </c>
      <c r="L61" s="326">
        <v>0</v>
      </c>
      <c r="M61" s="326">
        <v>0</v>
      </c>
      <c r="N61" s="326">
        <v>0</v>
      </c>
      <c r="O61" s="326">
        <v>0</v>
      </c>
      <c r="P61" s="326">
        <v>0</v>
      </c>
      <c r="Q61" s="326">
        <v>0</v>
      </c>
      <c r="R61" s="326">
        <v>0</v>
      </c>
      <c r="S61" s="326">
        <v>0</v>
      </c>
      <c r="T61" s="326">
        <v>0</v>
      </c>
      <c r="U61" s="326">
        <v>0</v>
      </c>
      <c r="V61" s="326">
        <v>0</v>
      </c>
      <c r="W61" s="326">
        <v>0</v>
      </c>
      <c r="X61" s="326">
        <v>0</v>
      </c>
      <c r="Y61" s="326">
        <v>0</v>
      </c>
      <c r="Z61" s="326">
        <v>0</v>
      </c>
      <c r="AA61" s="326">
        <v>0</v>
      </c>
      <c r="AB61" s="326">
        <v>0</v>
      </c>
      <c r="AC61" s="326">
        <v>0</v>
      </c>
      <c r="AD61" s="326">
        <v>0</v>
      </c>
      <c r="AE61" s="326">
        <v>0</v>
      </c>
      <c r="AF61" s="326">
        <v>0</v>
      </c>
      <c r="AG61" s="326">
        <v>0</v>
      </c>
      <c r="AH61" s="326">
        <v>0</v>
      </c>
      <c r="AI61" s="326">
        <v>0</v>
      </c>
      <c r="AJ61" s="326">
        <v>0</v>
      </c>
      <c r="AK61" s="326">
        <v>0</v>
      </c>
      <c r="AL61" s="326">
        <v>0</v>
      </c>
      <c r="AM61" s="326">
        <v>0</v>
      </c>
      <c r="AN61" s="326">
        <v>0</v>
      </c>
      <c r="AO61" s="326">
        <v>0</v>
      </c>
      <c r="AP61" s="326" t="s">
        <v>190</v>
      </c>
    </row>
    <row r="62" spans="1:42" ht="42" customHeight="1" x14ac:dyDescent="0.25">
      <c r="A62" s="105"/>
      <c r="B62" s="421" t="s">
        <v>160</v>
      </c>
      <c r="C62" s="422" t="s">
        <v>161</v>
      </c>
      <c r="D62" s="421" t="s">
        <v>93</v>
      </c>
      <c r="E62" s="421" t="s">
        <v>190</v>
      </c>
      <c r="F62" s="421" t="s">
        <v>190</v>
      </c>
      <c r="G62" s="421" t="s">
        <v>190</v>
      </c>
      <c r="H62" s="421" t="s">
        <v>190</v>
      </c>
      <c r="I62" s="326">
        <v>0</v>
      </c>
      <c r="J62" s="326">
        <v>0</v>
      </c>
      <c r="K62" s="326">
        <v>0</v>
      </c>
      <c r="L62" s="326">
        <v>0</v>
      </c>
      <c r="M62" s="326">
        <v>0</v>
      </c>
      <c r="N62" s="326">
        <v>0</v>
      </c>
      <c r="O62" s="326">
        <v>0</v>
      </c>
      <c r="P62" s="326">
        <v>0</v>
      </c>
      <c r="Q62" s="326">
        <v>0</v>
      </c>
      <c r="R62" s="326">
        <v>0</v>
      </c>
      <c r="S62" s="326">
        <v>0</v>
      </c>
      <c r="T62" s="326">
        <v>0</v>
      </c>
      <c r="U62" s="326">
        <v>0</v>
      </c>
      <c r="V62" s="326">
        <v>0</v>
      </c>
      <c r="W62" s="326">
        <v>0</v>
      </c>
      <c r="X62" s="326">
        <v>0</v>
      </c>
      <c r="Y62" s="326">
        <v>0</v>
      </c>
      <c r="Z62" s="326">
        <v>0</v>
      </c>
      <c r="AA62" s="326">
        <v>0</v>
      </c>
      <c r="AB62" s="326">
        <v>0</v>
      </c>
      <c r="AC62" s="326">
        <v>0</v>
      </c>
      <c r="AD62" s="326">
        <v>0</v>
      </c>
      <c r="AE62" s="326">
        <v>0</v>
      </c>
      <c r="AF62" s="326">
        <v>0</v>
      </c>
      <c r="AG62" s="326">
        <v>0</v>
      </c>
      <c r="AH62" s="326">
        <v>0</v>
      </c>
      <c r="AI62" s="326">
        <v>0</v>
      </c>
      <c r="AJ62" s="326">
        <v>0</v>
      </c>
      <c r="AK62" s="326">
        <v>0</v>
      </c>
      <c r="AL62" s="326">
        <v>0</v>
      </c>
      <c r="AM62" s="326">
        <v>0</v>
      </c>
      <c r="AN62" s="326">
        <v>0</v>
      </c>
      <c r="AO62" s="326">
        <v>0</v>
      </c>
      <c r="AP62" s="326" t="s">
        <v>190</v>
      </c>
    </row>
    <row r="63" spans="1:42" ht="42" customHeight="1" x14ac:dyDescent="0.25">
      <c r="A63" s="105"/>
      <c r="B63" s="421" t="s">
        <v>165</v>
      </c>
      <c r="C63" s="422" t="s">
        <v>166</v>
      </c>
      <c r="D63" s="421" t="s">
        <v>93</v>
      </c>
      <c r="E63" s="421" t="s">
        <v>190</v>
      </c>
      <c r="F63" s="421" t="s">
        <v>190</v>
      </c>
      <c r="G63" s="421" t="s">
        <v>190</v>
      </c>
      <c r="H63" s="421" t="s">
        <v>190</v>
      </c>
      <c r="I63" s="326">
        <v>0</v>
      </c>
      <c r="J63" s="326">
        <v>0</v>
      </c>
      <c r="K63" s="326">
        <v>0</v>
      </c>
      <c r="L63" s="326">
        <v>0</v>
      </c>
      <c r="M63" s="326">
        <v>0</v>
      </c>
      <c r="N63" s="326">
        <v>0</v>
      </c>
      <c r="O63" s="326">
        <v>0</v>
      </c>
      <c r="P63" s="326">
        <v>0</v>
      </c>
      <c r="Q63" s="326">
        <v>0</v>
      </c>
      <c r="R63" s="326">
        <v>0</v>
      </c>
      <c r="S63" s="326">
        <v>0</v>
      </c>
      <c r="T63" s="326">
        <v>0</v>
      </c>
      <c r="U63" s="326">
        <v>0</v>
      </c>
      <c r="V63" s="326">
        <v>0</v>
      </c>
      <c r="W63" s="326">
        <v>0</v>
      </c>
      <c r="X63" s="326">
        <v>0</v>
      </c>
      <c r="Y63" s="326">
        <v>0</v>
      </c>
      <c r="Z63" s="326">
        <v>0</v>
      </c>
      <c r="AA63" s="326">
        <v>0</v>
      </c>
      <c r="AB63" s="326">
        <v>0</v>
      </c>
      <c r="AC63" s="326">
        <v>0</v>
      </c>
      <c r="AD63" s="326">
        <v>0</v>
      </c>
      <c r="AE63" s="326">
        <v>0</v>
      </c>
      <c r="AF63" s="326">
        <v>0</v>
      </c>
      <c r="AG63" s="326">
        <v>0</v>
      </c>
      <c r="AH63" s="326">
        <v>0</v>
      </c>
      <c r="AI63" s="326">
        <v>0</v>
      </c>
      <c r="AJ63" s="326">
        <v>0</v>
      </c>
      <c r="AK63" s="326">
        <v>0</v>
      </c>
      <c r="AL63" s="326">
        <v>0</v>
      </c>
      <c r="AM63" s="326">
        <v>0</v>
      </c>
      <c r="AN63" s="326">
        <v>0</v>
      </c>
      <c r="AO63" s="326">
        <v>0</v>
      </c>
      <c r="AP63" s="326" t="s">
        <v>190</v>
      </c>
    </row>
    <row r="64" spans="1:42" ht="42" customHeight="1" x14ac:dyDescent="0.25">
      <c r="A64" s="105"/>
      <c r="B64" s="450" t="s">
        <v>167</v>
      </c>
      <c r="C64" s="456" t="s">
        <v>168</v>
      </c>
      <c r="D64" s="421" t="s">
        <v>93</v>
      </c>
      <c r="E64" s="421" t="s">
        <v>190</v>
      </c>
      <c r="F64" s="421" t="s">
        <v>190</v>
      </c>
      <c r="G64" s="421" t="s">
        <v>190</v>
      </c>
      <c r="H64" s="421" t="s">
        <v>190</v>
      </c>
      <c r="I64" s="326">
        <v>0</v>
      </c>
      <c r="J64" s="326">
        <v>0</v>
      </c>
      <c r="K64" s="423">
        <v>0</v>
      </c>
      <c r="L64" s="326">
        <v>0</v>
      </c>
      <c r="M64" s="326">
        <v>0</v>
      </c>
      <c r="N64" s="326">
        <v>0</v>
      </c>
      <c r="O64" s="326">
        <v>0</v>
      </c>
      <c r="P64" s="326">
        <v>0</v>
      </c>
      <c r="Q64" s="326">
        <v>0</v>
      </c>
      <c r="R64" s="326">
        <v>0</v>
      </c>
      <c r="S64" s="326">
        <v>0</v>
      </c>
      <c r="T64" s="326">
        <v>0</v>
      </c>
      <c r="U64" s="326">
        <v>0</v>
      </c>
      <c r="V64" s="326">
        <v>0</v>
      </c>
      <c r="W64" s="326">
        <v>0</v>
      </c>
      <c r="X64" s="326">
        <v>0</v>
      </c>
      <c r="Y64" s="326">
        <v>0</v>
      </c>
      <c r="Z64" s="326">
        <v>0</v>
      </c>
      <c r="AA64" s="326">
        <v>0</v>
      </c>
      <c r="AB64" s="326">
        <v>0</v>
      </c>
      <c r="AC64" s="326">
        <v>0</v>
      </c>
      <c r="AD64" s="326">
        <v>0</v>
      </c>
      <c r="AE64" s="326">
        <v>0</v>
      </c>
      <c r="AF64" s="326">
        <v>0</v>
      </c>
      <c r="AG64" s="326">
        <v>0</v>
      </c>
      <c r="AH64" s="326">
        <v>0</v>
      </c>
      <c r="AI64" s="326">
        <v>0</v>
      </c>
      <c r="AJ64" s="326">
        <v>0</v>
      </c>
      <c r="AK64" s="326">
        <v>0</v>
      </c>
      <c r="AL64" s="326">
        <v>0</v>
      </c>
      <c r="AM64" s="326">
        <v>0</v>
      </c>
      <c r="AN64" s="326">
        <v>0</v>
      </c>
      <c r="AO64" s="326">
        <v>0</v>
      </c>
      <c r="AP64" s="326" t="s">
        <v>190</v>
      </c>
    </row>
    <row r="65" spans="1:42" ht="42" customHeight="1" x14ac:dyDescent="0.25">
      <c r="A65" s="105"/>
      <c r="B65" s="450" t="s">
        <v>169</v>
      </c>
      <c r="C65" s="456" t="s">
        <v>170</v>
      </c>
      <c r="D65" s="421" t="s">
        <v>93</v>
      </c>
      <c r="E65" s="421" t="s">
        <v>190</v>
      </c>
      <c r="F65" s="421" t="s">
        <v>190</v>
      </c>
      <c r="G65" s="421" t="s">
        <v>190</v>
      </c>
      <c r="H65" s="421" t="s">
        <v>190</v>
      </c>
      <c r="I65" s="326">
        <v>0</v>
      </c>
      <c r="J65" s="326">
        <v>0</v>
      </c>
      <c r="K65" s="423">
        <v>0</v>
      </c>
      <c r="L65" s="326">
        <v>0</v>
      </c>
      <c r="M65" s="326">
        <v>0</v>
      </c>
      <c r="N65" s="326">
        <v>0</v>
      </c>
      <c r="O65" s="326">
        <v>0</v>
      </c>
      <c r="P65" s="326">
        <v>0</v>
      </c>
      <c r="Q65" s="326">
        <v>0</v>
      </c>
      <c r="R65" s="326">
        <v>0</v>
      </c>
      <c r="S65" s="326">
        <v>0</v>
      </c>
      <c r="T65" s="326">
        <v>0</v>
      </c>
      <c r="U65" s="326">
        <v>0</v>
      </c>
      <c r="V65" s="326">
        <v>0</v>
      </c>
      <c r="W65" s="326">
        <v>0</v>
      </c>
      <c r="X65" s="326">
        <v>0</v>
      </c>
      <c r="Y65" s="326">
        <v>0</v>
      </c>
      <c r="Z65" s="326">
        <v>0</v>
      </c>
      <c r="AA65" s="326">
        <v>0</v>
      </c>
      <c r="AB65" s="326">
        <v>0</v>
      </c>
      <c r="AC65" s="326">
        <v>0</v>
      </c>
      <c r="AD65" s="326">
        <v>0</v>
      </c>
      <c r="AE65" s="326">
        <v>0</v>
      </c>
      <c r="AF65" s="326">
        <v>0</v>
      </c>
      <c r="AG65" s="326">
        <v>0</v>
      </c>
      <c r="AH65" s="326">
        <v>0</v>
      </c>
      <c r="AI65" s="326">
        <v>0</v>
      </c>
      <c r="AJ65" s="326">
        <v>0</v>
      </c>
      <c r="AK65" s="326">
        <v>0</v>
      </c>
      <c r="AL65" s="326">
        <v>0</v>
      </c>
      <c r="AM65" s="326">
        <v>0</v>
      </c>
      <c r="AN65" s="326">
        <v>0</v>
      </c>
      <c r="AO65" s="326">
        <v>0</v>
      </c>
      <c r="AP65" s="326" t="s">
        <v>190</v>
      </c>
    </row>
    <row r="66" spans="1:42" ht="48" customHeight="1" x14ac:dyDescent="0.25">
      <c r="A66" s="105"/>
      <c r="B66" s="394" t="s">
        <v>171</v>
      </c>
      <c r="C66" s="395" t="s">
        <v>172</v>
      </c>
      <c r="D66" s="394" t="s">
        <v>93</v>
      </c>
      <c r="E66" s="397" t="s">
        <v>190</v>
      </c>
      <c r="F66" s="397" t="s">
        <v>190</v>
      </c>
      <c r="G66" s="397" t="s">
        <v>190</v>
      </c>
      <c r="H66" s="397" t="s">
        <v>190</v>
      </c>
      <c r="I66" s="396">
        <f>I67</f>
        <v>0</v>
      </c>
      <c r="J66" s="396">
        <f>J67</f>
        <v>0</v>
      </c>
      <c r="K66" s="458">
        <f>K67+K68</f>
        <v>0</v>
      </c>
      <c r="L66" s="396">
        <f>L67+L68</f>
        <v>0</v>
      </c>
      <c r="M66" s="396">
        <f>M67+M68</f>
        <v>0</v>
      </c>
      <c r="N66" s="396">
        <f t="shared" ref="N66:U66" si="28">N67</f>
        <v>0</v>
      </c>
      <c r="O66" s="396">
        <f>O67+O68</f>
        <v>0</v>
      </c>
      <c r="P66" s="396">
        <f t="shared" si="28"/>
        <v>0</v>
      </c>
      <c r="Q66" s="396">
        <f t="shared" si="28"/>
        <v>0</v>
      </c>
      <c r="R66" s="396">
        <f>R67+R68</f>
        <v>0</v>
      </c>
      <c r="S66" s="396">
        <f t="shared" si="28"/>
        <v>0</v>
      </c>
      <c r="T66" s="396">
        <f t="shared" si="28"/>
        <v>0</v>
      </c>
      <c r="U66" s="396">
        <f t="shared" si="28"/>
        <v>0</v>
      </c>
      <c r="V66" s="396">
        <f t="shared" ref="V66:AC66" si="29">V67+V68</f>
        <v>0</v>
      </c>
      <c r="W66" s="396">
        <f t="shared" si="29"/>
        <v>0</v>
      </c>
      <c r="X66" s="396">
        <f t="shared" si="29"/>
        <v>0</v>
      </c>
      <c r="Y66" s="396">
        <f t="shared" si="29"/>
        <v>0</v>
      </c>
      <c r="Z66" s="396">
        <f t="shared" si="29"/>
        <v>0</v>
      </c>
      <c r="AA66" s="396">
        <f t="shared" si="29"/>
        <v>0</v>
      </c>
      <c r="AB66" s="396">
        <f t="shared" si="29"/>
        <v>0</v>
      </c>
      <c r="AC66" s="396">
        <f t="shared" si="29"/>
        <v>0</v>
      </c>
      <c r="AD66" s="396">
        <f>AD67</f>
        <v>0</v>
      </c>
      <c r="AE66" s="396">
        <f>AE67</f>
        <v>0</v>
      </c>
      <c r="AF66" s="396">
        <f>AF67</f>
        <v>0</v>
      </c>
      <c r="AG66" s="396">
        <f t="shared" ref="AG66:AO66" si="30">AG67+AG68</f>
        <v>0</v>
      </c>
      <c r="AH66" s="396">
        <f t="shared" si="30"/>
        <v>0</v>
      </c>
      <c r="AI66" s="396">
        <f t="shared" si="30"/>
        <v>0</v>
      </c>
      <c r="AJ66" s="396">
        <f t="shared" si="30"/>
        <v>0</v>
      </c>
      <c r="AK66" s="396">
        <f t="shared" si="30"/>
        <v>0</v>
      </c>
      <c r="AL66" s="396">
        <f t="shared" si="30"/>
        <v>0</v>
      </c>
      <c r="AM66" s="396">
        <f t="shared" si="30"/>
        <v>0</v>
      </c>
      <c r="AN66" s="396">
        <f t="shared" si="30"/>
        <v>0</v>
      </c>
      <c r="AO66" s="396">
        <f t="shared" si="30"/>
        <v>0</v>
      </c>
      <c r="AP66" s="396" t="s">
        <v>190</v>
      </c>
    </row>
    <row r="67" spans="1:42" ht="42" customHeight="1" x14ac:dyDescent="0.25">
      <c r="A67" s="105"/>
      <c r="B67" s="421" t="s">
        <v>173</v>
      </c>
      <c r="C67" s="422" t="s">
        <v>174</v>
      </c>
      <c r="D67" s="421" t="s">
        <v>93</v>
      </c>
      <c r="E67" s="421" t="s">
        <v>190</v>
      </c>
      <c r="F67" s="421" t="s">
        <v>190</v>
      </c>
      <c r="G67" s="421" t="s">
        <v>190</v>
      </c>
      <c r="H67" s="421" t="s">
        <v>190</v>
      </c>
      <c r="I67" s="326">
        <v>0</v>
      </c>
      <c r="J67" s="423">
        <v>0</v>
      </c>
      <c r="K67" s="423">
        <v>0</v>
      </c>
      <c r="L67" s="326">
        <v>0</v>
      </c>
      <c r="M67" s="326">
        <v>0</v>
      </c>
      <c r="N67" s="326">
        <v>0</v>
      </c>
      <c r="O67" s="326">
        <v>0</v>
      </c>
      <c r="P67" s="326">
        <v>0</v>
      </c>
      <c r="Q67" s="326">
        <v>0</v>
      </c>
      <c r="R67" s="326">
        <v>0</v>
      </c>
      <c r="S67" s="326">
        <v>0</v>
      </c>
      <c r="T67" s="326">
        <v>0</v>
      </c>
      <c r="U67" s="326">
        <v>0</v>
      </c>
      <c r="V67" s="326">
        <v>0</v>
      </c>
      <c r="W67" s="326">
        <v>0</v>
      </c>
      <c r="X67" s="326">
        <v>0</v>
      </c>
      <c r="Y67" s="326">
        <v>0</v>
      </c>
      <c r="Z67" s="326">
        <v>0</v>
      </c>
      <c r="AA67" s="326">
        <v>0</v>
      </c>
      <c r="AB67" s="423">
        <v>0</v>
      </c>
      <c r="AC67" s="423">
        <v>0</v>
      </c>
      <c r="AD67" s="423">
        <v>0</v>
      </c>
      <c r="AE67" s="423">
        <v>0</v>
      </c>
      <c r="AF67" s="423">
        <v>0</v>
      </c>
      <c r="AG67" s="423">
        <v>0</v>
      </c>
      <c r="AH67" s="423">
        <v>0</v>
      </c>
      <c r="AI67" s="423">
        <v>0</v>
      </c>
      <c r="AJ67" s="423">
        <v>0</v>
      </c>
      <c r="AK67" s="423">
        <v>0</v>
      </c>
      <c r="AL67" s="423">
        <v>0</v>
      </c>
      <c r="AM67" s="423">
        <v>0</v>
      </c>
      <c r="AN67" s="326">
        <v>0</v>
      </c>
      <c r="AO67" s="326">
        <v>0</v>
      </c>
      <c r="AP67" s="326" t="s">
        <v>190</v>
      </c>
    </row>
    <row r="68" spans="1:42" ht="42" customHeight="1" x14ac:dyDescent="0.25">
      <c r="A68" s="105"/>
      <c r="B68" s="421" t="s">
        <v>175</v>
      </c>
      <c r="C68" s="422" t="s">
        <v>176</v>
      </c>
      <c r="D68" s="421" t="s">
        <v>93</v>
      </c>
      <c r="E68" s="421" t="s">
        <v>190</v>
      </c>
      <c r="F68" s="421" t="s">
        <v>190</v>
      </c>
      <c r="G68" s="421" t="s">
        <v>190</v>
      </c>
      <c r="H68" s="421" t="s">
        <v>190</v>
      </c>
      <c r="I68" s="326">
        <v>0</v>
      </c>
      <c r="J68" s="423">
        <v>0</v>
      </c>
      <c r="K68" s="423">
        <v>0</v>
      </c>
      <c r="L68" s="326">
        <v>0</v>
      </c>
      <c r="M68" s="326">
        <v>0</v>
      </c>
      <c r="N68" s="326">
        <v>0</v>
      </c>
      <c r="O68" s="326">
        <v>0</v>
      </c>
      <c r="P68" s="326">
        <v>0</v>
      </c>
      <c r="Q68" s="326">
        <v>0</v>
      </c>
      <c r="R68" s="326">
        <v>0</v>
      </c>
      <c r="S68" s="326">
        <v>0</v>
      </c>
      <c r="T68" s="326">
        <v>0</v>
      </c>
      <c r="U68" s="326">
        <v>0</v>
      </c>
      <c r="V68" s="326">
        <v>0</v>
      </c>
      <c r="W68" s="326">
        <v>0</v>
      </c>
      <c r="X68" s="326">
        <v>0</v>
      </c>
      <c r="Y68" s="326">
        <v>0</v>
      </c>
      <c r="Z68" s="326">
        <v>0</v>
      </c>
      <c r="AA68" s="326">
        <v>0</v>
      </c>
      <c r="AB68" s="423">
        <v>0</v>
      </c>
      <c r="AC68" s="423">
        <v>0</v>
      </c>
      <c r="AD68" s="423">
        <v>0</v>
      </c>
      <c r="AE68" s="423">
        <v>0</v>
      </c>
      <c r="AF68" s="423">
        <v>0</v>
      </c>
      <c r="AG68" s="423">
        <v>0</v>
      </c>
      <c r="AH68" s="423">
        <v>0</v>
      </c>
      <c r="AI68" s="423">
        <v>0</v>
      </c>
      <c r="AJ68" s="423">
        <v>0</v>
      </c>
      <c r="AK68" s="423">
        <v>0</v>
      </c>
      <c r="AL68" s="423">
        <v>0</v>
      </c>
      <c r="AM68" s="423">
        <v>0</v>
      </c>
      <c r="AN68" s="423">
        <v>0</v>
      </c>
      <c r="AO68" s="423">
        <v>0</v>
      </c>
      <c r="AP68" s="326" t="s">
        <v>190</v>
      </c>
    </row>
    <row r="69" spans="1:42" ht="48" customHeight="1" x14ac:dyDescent="0.25">
      <c r="A69" s="105"/>
      <c r="B69" s="394" t="s">
        <v>177</v>
      </c>
      <c r="C69" s="395" t="s">
        <v>178</v>
      </c>
      <c r="D69" s="440" t="s">
        <v>93</v>
      </c>
      <c r="E69" s="475" t="s">
        <v>190</v>
      </c>
      <c r="F69" s="475" t="s">
        <v>190</v>
      </c>
      <c r="G69" s="482" t="s">
        <v>190</v>
      </c>
      <c r="H69" s="482" t="s">
        <v>190</v>
      </c>
      <c r="I69" s="396">
        <v>0</v>
      </c>
      <c r="J69" s="405">
        <v>0</v>
      </c>
      <c r="K69" s="405">
        <v>0</v>
      </c>
      <c r="L69" s="396">
        <f>L70+L71</f>
        <v>0</v>
      </c>
      <c r="M69" s="405">
        <f>M70+M71</f>
        <v>0</v>
      </c>
      <c r="N69" s="396">
        <v>0</v>
      </c>
      <c r="O69" s="405">
        <v>0</v>
      </c>
      <c r="P69" s="396">
        <v>0</v>
      </c>
      <c r="Q69" s="405">
        <v>0</v>
      </c>
      <c r="R69" s="396">
        <v>0</v>
      </c>
      <c r="S69" s="405">
        <v>0</v>
      </c>
      <c r="T69" s="396">
        <v>0</v>
      </c>
      <c r="U69" s="405">
        <v>0</v>
      </c>
      <c r="V69" s="396">
        <f t="shared" ref="V69:AO69" si="31">V70+V71</f>
        <v>0</v>
      </c>
      <c r="W69" s="405">
        <f t="shared" si="31"/>
        <v>0</v>
      </c>
      <c r="X69" s="396">
        <f t="shared" si="31"/>
        <v>0</v>
      </c>
      <c r="Y69" s="405">
        <f t="shared" si="31"/>
        <v>0</v>
      </c>
      <c r="Z69" s="396">
        <f t="shared" si="31"/>
        <v>0</v>
      </c>
      <c r="AA69" s="405">
        <f t="shared" si="31"/>
        <v>0</v>
      </c>
      <c r="AB69" s="405">
        <f t="shared" si="31"/>
        <v>0</v>
      </c>
      <c r="AC69" s="405">
        <f t="shared" si="31"/>
        <v>0</v>
      </c>
      <c r="AD69" s="405">
        <f t="shared" si="31"/>
        <v>0</v>
      </c>
      <c r="AE69" s="405">
        <f t="shared" si="31"/>
        <v>0</v>
      </c>
      <c r="AF69" s="405">
        <f t="shared" si="31"/>
        <v>0</v>
      </c>
      <c r="AG69" s="405">
        <f t="shared" si="31"/>
        <v>0</v>
      </c>
      <c r="AH69" s="405">
        <f t="shared" si="31"/>
        <v>0</v>
      </c>
      <c r="AI69" s="405">
        <f t="shared" si="31"/>
        <v>0</v>
      </c>
      <c r="AJ69" s="405">
        <f t="shared" si="31"/>
        <v>0</v>
      </c>
      <c r="AK69" s="405">
        <f t="shared" si="31"/>
        <v>0</v>
      </c>
      <c r="AL69" s="405">
        <f t="shared" si="31"/>
        <v>0</v>
      </c>
      <c r="AM69" s="405">
        <f t="shared" si="31"/>
        <v>0</v>
      </c>
      <c r="AN69" s="405">
        <f t="shared" si="31"/>
        <v>0</v>
      </c>
      <c r="AO69" s="405">
        <f t="shared" si="31"/>
        <v>0</v>
      </c>
      <c r="AP69" s="409" t="s">
        <v>190</v>
      </c>
    </row>
    <row r="70" spans="1:42" ht="42" customHeight="1" x14ac:dyDescent="0.25">
      <c r="A70" s="105"/>
      <c r="B70" s="421" t="s">
        <v>179</v>
      </c>
      <c r="C70" s="422" t="s">
        <v>180</v>
      </c>
      <c r="D70" s="421" t="s">
        <v>93</v>
      </c>
      <c r="E70" s="450" t="s">
        <v>190</v>
      </c>
      <c r="F70" s="421" t="s">
        <v>190</v>
      </c>
      <c r="G70" s="421" t="s">
        <v>190</v>
      </c>
      <c r="H70" s="459" t="s">
        <v>190</v>
      </c>
      <c r="I70" s="326">
        <v>0</v>
      </c>
      <c r="J70" s="326">
        <v>0</v>
      </c>
      <c r="K70" s="423">
        <v>0</v>
      </c>
      <c r="L70" s="326">
        <v>0</v>
      </c>
      <c r="M70" s="326">
        <v>0</v>
      </c>
      <c r="N70" s="326">
        <v>0</v>
      </c>
      <c r="O70" s="326">
        <v>0</v>
      </c>
      <c r="P70" s="326">
        <v>0</v>
      </c>
      <c r="Q70" s="326">
        <v>0</v>
      </c>
      <c r="R70" s="326">
        <v>0</v>
      </c>
      <c r="S70" s="326">
        <v>0</v>
      </c>
      <c r="T70" s="326">
        <v>0</v>
      </c>
      <c r="U70" s="326">
        <v>0</v>
      </c>
      <c r="V70" s="326">
        <v>0</v>
      </c>
      <c r="W70" s="326">
        <v>0</v>
      </c>
      <c r="X70" s="326">
        <v>0</v>
      </c>
      <c r="Y70" s="326">
        <v>0</v>
      </c>
      <c r="Z70" s="326">
        <v>0</v>
      </c>
      <c r="AA70" s="326">
        <v>0</v>
      </c>
      <c r="AB70" s="423">
        <v>0</v>
      </c>
      <c r="AC70" s="423">
        <v>0</v>
      </c>
      <c r="AD70" s="423">
        <v>0</v>
      </c>
      <c r="AE70" s="423">
        <v>0</v>
      </c>
      <c r="AF70" s="423">
        <v>0</v>
      </c>
      <c r="AG70" s="423">
        <v>0</v>
      </c>
      <c r="AH70" s="423">
        <v>0</v>
      </c>
      <c r="AI70" s="423">
        <v>0</v>
      </c>
      <c r="AJ70" s="423">
        <v>0</v>
      </c>
      <c r="AK70" s="423">
        <v>0</v>
      </c>
      <c r="AL70" s="423">
        <v>0</v>
      </c>
      <c r="AM70" s="423">
        <v>0</v>
      </c>
      <c r="AN70" s="423">
        <v>0</v>
      </c>
      <c r="AO70" s="423">
        <v>0</v>
      </c>
      <c r="AP70" s="326" t="s">
        <v>190</v>
      </c>
    </row>
    <row r="71" spans="1:42" ht="42" customHeight="1" x14ac:dyDescent="0.25">
      <c r="A71" s="105"/>
      <c r="B71" s="421" t="s">
        <v>181</v>
      </c>
      <c r="C71" s="422" t="s">
        <v>182</v>
      </c>
      <c r="D71" s="421" t="s">
        <v>93</v>
      </c>
      <c r="E71" s="450" t="s">
        <v>190</v>
      </c>
      <c r="F71" s="421" t="s">
        <v>190</v>
      </c>
      <c r="G71" s="421" t="s">
        <v>190</v>
      </c>
      <c r="H71" s="459" t="s">
        <v>190</v>
      </c>
      <c r="I71" s="326">
        <v>0</v>
      </c>
      <c r="J71" s="326">
        <v>0</v>
      </c>
      <c r="K71" s="423">
        <v>0</v>
      </c>
      <c r="L71" s="326">
        <v>0</v>
      </c>
      <c r="M71" s="326">
        <v>0</v>
      </c>
      <c r="N71" s="326">
        <v>0</v>
      </c>
      <c r="O71" s="326">
        <v>0</v>
      </c>
      <c r="P71" s="326">
        <v>0</v>
      </c>
      <c r="Q71" s="326">
        <v>0</v>
      </c>
      <c r="R71" s="326">
        <v>0</v>
      </c>
      <c r="S71" s="326">
        <v>0</v>
      </c>
      <c r="T71" s="326">
        <v>0</v>
      </c>
      <c r="U71" s="326">
        <v>0</v>
      </c>
      <c r="V71" s="326">
        <v>0</v>
      </c>
      <c r="W71" s="326">
        <v>0</v>
      </c>
      <c r="X71" s="326">
        <v>0</v>
      </c>
      <c r="Y71" s="326">
        <v>0</v>
      </c>
      <c r="Z71" s="326">
        <v>0</v>
      </c>
      <c r="AA71" s="326">
        <v>0</v>
      </c>
      <c r="AB71" s="423">
        <v>0</v>
      </c>
      <c r="AC71" s="423">
        <v>0</v>
      </c>
      <c r="AD71" s="423">
        <v>0</v>
      </c>
      <c r="AE71" s="423">
        <v>0</v>
      </c>
      <c r="AF71" s="423">
        <v>0</v>
      </c>
      <c r="AG71" s="423">
        <v>0</v>
      </c>
      <c r="AH71" s="423">
        <v>0</v>
      </c>
      <c r="AI71" s="423">
        <v>0</v>
      </c>
      <c r="AJ71" s="423">
        <v>0</v>
      </c>
      <c r="AK71" s="423">
        <v>0</v>
      </c>
      <c r="AL71" s="423">
        <v>0</v>
      </c>
      <c r="AM71" s="423">
        <v>0</v>
      </c>
      <c r="AN71" s="423">
        <v>0</v>
      </c>
      <c r="AO71" s="423">
        <v>0</v>
      </c>
      <c r="AP71" s="326" t="s">
        <v>190</v>
      </c>
    </row>
    <row r="72" spans="1:42" ht="48" customHeight="1" x14ac:dyDescent="0.25">
      <c r="A72" s="105"/>
      <c r="B72" s="394" t="s">
        <v>183</v>
      </c>
      <c r="C72" s="395" t="s">
        <v>184</v>
      </c>
      <c r="D72" s="394" t="s">
        <v>93</v>
      </c>
      <c r="E72" s="475" t="s">
        <v>190</v>
      </c>
      <c r="F72" s="397" t="s">
        <v>190</v>
      </c>
      <c r="G72" s="397" t="s">
        <v>190</v>
      </c>
      <c r="H72" s="482" t="s">
        <v>190</v>
      </c>
      <c r="I72" s="396">
        <f t="shared" ref="I72:N72" si="32">SUBTOTAL(9,I73:I87)</f>
        <v>9.0908333333333324</v>
      </c>
      <c r="J72" s="396">
        <f t="shared" si="32"/>
        <v>137.185</v>
      </c>
      <c r="K72" s="396">
        <f t="shared" si="32"/>
        <v>63.54</v>
      </c>
      <c r="L72" s="396">
        <f t="shared" si="32"/>
        <v>78.605833333333322</v>
      </c>
      <c r="M72" s="396">
        <f t="shared" si="32"/>
        <v>6.6666666666666661</v>
      </c>
      <c r="N72" s="396">
        <f t="shared" si="32"/>
        <v>71.939166666666665</v>
      </c>
      <c r="O72" s="396">
        <f t="shared" ref="O72:AO72" si="33">SUBTOTAL(9,O73:O87)</f>
        <v>0</v>
      </c>
      <c r="P72" s="396">
        <f t="shared" si="33"/>
        <v>0</v>
      </c>
      <c r="Q72" s="396">
        <f t="shared" si="33"/>
        <v>137.18616666666668</v>
      </c>
      <c r="R72" s="396">
        <f t="shared" si="33"/>
        <v>17.813166666666667</v>
      </c>
      <c r="S72" s="396">
        <f t="shared" si="33"/>
        <v>39.6</v>
      </c>
      <c r="T72" s="396">
        <f t="shared" si="33"/>
        <v>79.772999999999982</v>
      </c>
      <c r="U72" s="396">
        <f t="shared" si="33"/>
        <v>0</v>
      </c>
      <c r="V72" s="396">
        <f t="shared" si="33"/>
        <v>0</v>
      </c>
      <c r="W72" s="396">
        <f t="shared" si="33"/>
        <v>0</v>
      </c>
      <c r="X72" s="396">
        <f t="shared" si="33"/>
        <v>0</v>
      </c>
      <c r="Y72" s="396">
        <f t="shared" si="33"/>
        <v>0</v>
      </c>
      <c r="Z72" s="396">
        <f t="shared" si="33"/>
        <v>0</v>
      </c>
      <c r="AA72" s="396">
        <f t="shared" si="33"/>
        <v>87.000833333333333</v>
      </c>
      <c r="AB72" s="396">
        <f t="shared" si="33"/>
        <v>53.252500000000005</v>
      </c>
      <c r="AC72" s="396">
        <f t="shared" si="33"/>
        <v>63.54</v>
      </c>
      <c r="AD72" s="396">
        <f t="shared" si="33"/>
        <v>44.536750000000005</v>
      </c>
      <c r="AE72" s="396">
        <f t="shared" si="33"/>
        <v>53.252500000000005</v>
      </c>
      <c r="AF72" s="396">
        <f>SUBTOTAL(9,AF73:AF87)</f>
        <v>4.1667500000000004</v>
      </c>
      <c r="AG72" s="396">
        <f t="shared" si="33"/>
        <v>19.208333333333332</v>
      </c>
      <c r="AH72" s="396">
        <f>SUBTOTAL(9,AH73:AH87)</f>
        <v>22.02</v>
      </c>
      <c r="AI72" s="396">
        <f t="shared" si="33"/>
        <v>16.27</v>
      </c>
      <c r="AJ72" s="396">
        <f t="shared" si="33"/>
        <v>0</v>
      </c>
      <c r="AK72" s="396">
        <f t="shared" si="33"/>
        <v>0</v>
      </c>
      <c r="AL72" s="396">
        <f t="shared" si="33"/>
        <v>0</v>
      </c>
      <c r="AM72" s="396">
        <f t="shared" si="33"/>
        <v>0</v>
      </c>
      <c r="AN72" s="396">
        <f t="shared" si="33"/>
        <v>70.723500000000001</v>
      </c>
      <c r="AO72" s="396">
        <f t="shared" si="33"/>
        <v>88.730833333333322</v>
      </c>
      <c r="AP72" s="396" t="s">
        <v>190</v>
      </c>
    </row>
    <row r="73" spans="1:42" s="461" customFormat="1" ht="33" customHeight="1" x14ac:dyDescent="0.25">
      <c r="B73" s="76" t="s">
        <v>183</v>
      </c>
      <c r="C73" s="399" t="s">
        <v>728</v>
      </c>
      <c r="D73" s="76" t="s">
        <v>787</v>
      </c>
      <c r="E73" s="407" t="s">
        <v>754</v>
      </c>
      <c r="F73" s="76" t="s">
        <v>757</v>
      </c>
      <c r="G73" s="76" t="s">
        <v>286</v>
      </c>
      <c r="H73" s="76" t="s">
        <v>286</v>
      </c>
      <c r="I73" s="77">
        <f>'С № 2'!I73/1.2</f>
        <v>0.80833333333333335</v>
      </c>
      <c r="J73" s="77">
        <f>'С № 2'!M73/1.2</f>
        <v>5.0458333333333334</v>
      </c>
      <c r="K73" s="402">
        <f>'С № 2'!P73</f>
        <v>4.4039999999999999</v>
      </c>
      <c r="L73" s="77">
        <f>SUM(M73:P73)</f>
        <v>5.0458333333333334</v>
      </c>
      <c r="M73" s="77"/>
      <c r="N73" s="77">
        <f>'С № 2'!U73/1.2</f>
        <v>5.0458333333333334</v>
      </c>
      <c r="O73" s="77"/>
      <c r="P73" s="77"/>
      <c r="Q73" s="77">
        <f>SUM(R73:U73)</f>
        <v>5.0456666666666665</v>
      </c>
      <c r="R73" s="77">
        <f>1.76/1.2</f>
        <v>1.4666666666666668</v>
      </c>
      <c r="S73" s="77">
        <v>1.3</v>
      </c>
      <c r="T73" s="77">
        <v>2.2789999999999999</v>
      </c>
      <c r="U73" s="77"/>
      <c r="V73" s="385"/>
      <c r="W73" s="385"/>
      <c r="X73" s="385"/>
      <c r="Y73" s="385"/>
      <c r="Z73" s="385"/>
      <c r="AA73" s="77">
        <f>'С № 2'!Y73/1.2</f>
        <v>1.3758333333333332</v>
      </c>
      <c r="AB73" s="402">
        <f>AE73</f>
        <v>5.0458333333333334</v>
      </c>
      <c r="AC73" s="402">
        <f>K73</f>
        <v>4.4039999999999999</v>
      </c>
      <c r="AD73" s="402">
        <f>'С № 1 (2020)'!AO69/1.2</f>
        <v>5.0458333333333334</v>
      </c>
      <c r="AE73" s="402">
        <f>'С № 1 (2020)'!AP69/1.2</f>
        <v>5.0458333333333334</v>
      </c>
      <c r="AF73" s="402">
        <f>'С № 2'!AT73/1.2</f>
        <v>0</v>
      </c>
      <c r="AG73" s="402">
        <f>'С № 2'!AY73/1.2</f>
        <v>1.3758333333333332</v>
      </c>
      <c r="AH73" s="402">
        <f>'С № 2'!BD73/1.2</f>
        <v>0</v>
      </c>
      <c r="AI73" s="402">
        <f>'С № 2'!BI73/1.2</f>
        <v>0</v>
      </c>
      <c r="AJ73" s="401"/>
      <c r="AK73" s="401"/>
      <c r="AL73" s="401"/>
      <c r="AM73" s="401"/>
      <c r="AN73" s="402">
        <f>AD73+AF73+AH73</f>
        <v>5.0458333333333334</v>
      </c>
      <c r="AO73" s="402">
        <f t="shared" ref="AO73:AO87" si="34">AE73+AG73+AI73</f>
        <v>6.4216666666666669</v>
      </c>
      <c r="AP73" s="610" t="s">
        <v>1767</v>
      </c>
    </row>
    <row r="74" spans="1:42" s="461" customFormat="1" ht="33" customHeight="1" x14ac:dyDescent="0.25">
      <c r="B74" s="76" t="s">
        <v>183</v>
      </c>
      <c r="C74" s="399" t="s">
        <v>729</v>
      </c>
      <c r="D74" s="76" t="s">
        <v>788</v>
      </c>
      <c r="E74" s="407" t="s">
        <v>754</v>
      </c>
      <c r="F74" s="76" t="s">
        <v>757</v>
      </c>
      <c r="G74" s="76" t="s">
        <v>286</v>
      </c>
      <c r="H74" s="76" t="s">
        <v>286</v>
      </c>
      <c r="I74" s="77">
        <f>'С № 2'!I74/1.2</f>
        <v>0.76583333333333337</v>
      </c>
      <c r="J74" s="77">
        <f>'С № 2'!M74/1.2</f>
        <v>5.8</v>
      </c>
      <c r="K74" s="402">
        <f>'С № 2'!P74</f>
        <v>3.9550000000000001</v>
      </c>
      <c r="L74" s="77">
        <f t="shared" ref="L74:L87" si="35">SUM(M74:P74)</f>
        <v>5.8</v>
      </c>
      <c r="M74" s="77"/>
      <c r="N74" s="77">
        <f>'С № 2'!U74/1.2</f>
        <v>5.8</v>
      </c>
      <c r="O74" s="77"/>
      <c r="P74" s="77"/>
      <c r="Q74" s="77">
        <f t="shared" ref="Q74:Q87" si="36">SUM(R74:U74)</f>
        <v>5.8000000000000007</v>
      </c>
      <c r="R74" s="77">
        <v>1.387</v>
      </c>
      <c r="S74" s="77">
        <v>1.6</v>
      </c>
      <c r="T74" s="77">
        <v>2.8130000000000002</v>
      </c>
      <c r="U74" s="77"/>
      <c r="V74" s="385"/>
      <c r="W74" s="385"/>
      <c r="X74" s="385"/>
      <c r="Y74" s="385"/>
      <c r="Z74" s="385"/>
      <c r="AA74" s="77">
        <f>'С № 2'!Y74/1.2</f>
        <v>0</v>
      </c>
      <c r="AB74" s="402">
        <f t="shared" ref="AB74:AB87" si="37">AE74</f>
        <v>5.8</v>
      </c>
      <c r="AC74" s="402">
        <f t="shared" ref="AC74:AC87" si="38">K74</f>
        <v>3.9550000000000001</v>
      </c>
      <c r="AD74" s="402">
        <f>'С № 1 (2020)'!AO71/1.2</f>
        <v>5.8</v>
      </c>
      <c r="AE74" s="402">
        <f>'С № 1 (2020)'!AP71/1.2</f>
        <v>5.8</v>
      </c>
      <c r="AF74" s="402">
        <f>'С № 2'!AT74/1.2</f>
        <v>0</v>
      </c>
      <c r="AG74" s="402">
        <f>'С № 2'!AY74/1.2</f>
        <v>0</v>
      </c>
      <c r="AH74" s="402">
        <f>'С № 2'!BD74/1.2</f>
        <v>0</v>
      </c>
      <c r="AI74" s="402">
        <f>'С № 2'!BI74/1.2</f>
        <v>0</v>
      </c>
      <c r="AJ74" s="401"/>
      <c r="AK74" s="401"/>
      <c r="AL74" s="401"/>
      <c r="AM74" s="401"/>
      <c r="AN74" s="402">
        <f t="shared" ref="AN74:AN87" si="39">AD74+AF74+AH74</f>
        <v>5.8</v>
      </c>
      <c r="AO74" s="402">
        <f t="shared" si="34"/>
        <v>5.8</v>
      </c>
      <c r="AP74" s="77" t="s">
        <v>1789</v>
      </c>
    </row>
    <row r="75" spans="1:42" s="461" customFormat="1" ht="33" customHeight="1" x14ac:dyDescent="0.25">
      <c r="B75" s="76" t="s">
        <v>183</v>
      </c>
      <c r="C75" s="399" t="s">
        <v>712</v>
      </c>
      <c r="D75" s="76" t="s">
        <v>1794</v>
      </c>
      <c r="E75" s="407" t="s">
        <v>754</v>
      </c>
      <c r="F75" s="76" t="s">
        <v>758</v>
      </c>
      <c r="G75" s="76" t="s">
        <v>286</v>
      </c>
      <c r="H75" s="76" t="s">
        <v>286</v>
      </c>
      <c r="I75" s="77">
        <f>'С № 2'!I75/1.2</f>
        <v>0.64083333333333337</v>
      </c>
      <c r="J75" s="77">
        <f>'С № 2'!M75/1.2</f>
        <v>3.7250000000000001</v>
      </c>
      <c r="K75" s="402">
        <f>'С № 2'!P75</f>
        <v>4.5449999999999999</v>
      </c>
      <c r="L75" s="77">
        <f t="shared" si="35"/>
        <v>3.7250000000000001</v>
      </c>
      <c r="M75" s="77"/>
      <c r="N75" s="77">
        <f>'С № 2'!U75/1.2</f>
        <v>3.7250000000000001</v>
      </c>
      <c r="O75" s="77"/>
      <c r="P75" s="77"/>
      <c r="Q75" s="77">
        <f t="shared" si="36"/>
        <v>3.725166666666667</v>
      </c>
      <c r="R75" s="77">
        <f>1.661/1.2</f>
        <v>1.3841666666666668</v>
      </c>
      <c r="S75" s="77">
        <v>1.1000000000000001</v>
      </c>
      <c r="T75" s="77">
        <v>1.2410000000000001</v>
      </c>
      <c r="U75" s="77"/>
      <c r="V75" s="385"/>
      <c r="W75" s="385"/>
      <c r="X75" s="385"/>
      <c r="Y75" s="385"/>
      <c r="Z75" s="385"/>
      <c r="AA75" s="77">
        <f>'С № 2'!Y75/1.2</f>
        <v>0</v>
      </c>
      <c r="AB75" s="402">
        <f t="shared" si="37"/>
        <v>3.7250000000000001</v>
      </c>
      <c r="AC75" s="402">
        <f t="shared" si="38"/>
        <v>4.5449999999999999</v>
      </c>
      <c r="AD75" s="402">
        <f>'С № 1 (2020)'!AO72/1.2</f>
        <v>3.7250000000000001</v>
      </c>
      <c r="AE75" s="402">
        <f>'С № 1 (2020)'!AP72/1.2</f>
        <v>3.7250000000000001</v>
      </c>
      <c r="AF75" s="402">
        <f>'С № 2'!AT75/1.2</f>
        <v>0</v>
      </c>
      <c r="AG75" s="402">
        <f>'С № 2'!AY75/1.2</f>
        <v>0</v>
      </c>
      <c r="AH75" s="402">
        <f>'С № 2'!BD75/1.2</f>
        <v>0</v>
      </c>
      <c r="AI75" s="402">
        <f>'С № 2'!BI75/1.2</f>
        <v>0</v>
      </c>
      <c r="AJ75" s="401"/>
      <c r="AK75" s="401"/>
      <c r="AL75" s="401"/>
      <c r="AM75" s="401"/>
      <c r="AN75" s="402">
        <f t="shared" si="39"/>
        <v>3.7250000000000001</v>
      </c>
      <c r="AO75" s="402">
        <f t="shared" si="34"/>
        <v>3.7250000000000001</v>
      </c>
      <c r="AP75" s="77" t="s">
        <v>1789</v>
      </c>
    </row>
    <row r="76" spans="1:42" s="698" customFormat="1" ht="33" customHeight="1" x14ac:dyDescent="0.25">
      <c r="B76" s="76" t="s">
        <v>183</v>
      </c>
      <c r="C76" s="453" t="s">
        <v>711</v>
      </c>
      <c r="D76" s="645" t="s">
        <v>1795</v>
      </c>
      <c r="E76" s="407" t="s">
        <v>754</v>
      </c>
      <c r="F76" s="419">
        <v>2018</v>
      </c>
      <c r="G76" s="419">
        <v>2020</v>
      </c>
      <c r="H76" s="419">
        <v>2020</v>
      </c>
      <c r="I76" s="77">
        <f>'С № 2'!I76/1.2</f>
        <v>3.95</v>
      </c>
      <c r="J76" s="77">
        <f>'С № 2'!M76/1.2</f>
        <v>27.465833333333336</v>
      </c>
      <c r="K76" s="415">
        <f>'С № 2'!P76/1.2</f>
        <v>28.632500000000004</v>
      </c>
      <c r="L76" s="77">
        <f t="shared" si="35"/>
        <v>27.465833333333336</v>
      </c>
      <c r="M76" s="407"/>
      <c r="N76" s="77">
        <f>'С № 2'!U76/1.2</f>
        <v>27.465833333333336</v>
      </c>
      <c r="O76" s="407"/>
      <c r="P76" s="407"/>
      <c r="Q76" s="77">
        <f t="shared" si="36"/>
        <v>27.466000000000001</v>
      </c>
      <c r="R76" s="646">
        <f>1.938/1.2</f>
        <v>1.615</v>
      </c>
      <c r="S76" s="646">
        <v>8.9</v>
      </c>
      <c r="T76" s="646">
        <v>16.951000000000001</v>
      </c>
      <c r="U76" s="646"/>
      <c r="V76" s="77"/>
      <c r="W76" s="415"/>
      <c r="X76" s="77"/>
      <c r="Y76" s="415"/>
      <c r="Z76" s="77"/>
      <c r="AA76" s="77">
        <f>'С № 2'!Y76/1.2</f>
        <v>0</v>
      </c>
      <c r="AB76" s="402">
        <f t="shared" si="37"/>
        <v>27.465833333333336</v>
      </c>
      <c r="AC76" s="402">
        <f t="shared" si="38"/>
        <v>28.632500000000004</v>
      </c>
      <c r="AD76" s="77">
        <f>'С № 1 (2020)'!AO73/1.2</f>
        <v>27.465833333333336</v>
      </c>
      <c r="AE76" s="77">
        <f>'С № 1 (2020)'!AP73/1.2</f>
        <v>27.465833333333336</v>
      </c>
      <c r="AF76" s="77"/>
      <c r="AG76" s="402">
        <f>'С № 2'!AY76/1.2</f>
        <v>0</v>
      </c>
      <c r="AH76" s="77"/>
      <c r="AI76" s="402">
        <f>'С № 2'!BI76/1.2</f>
        <v>0</v>
      </c>
      <c r="AJ76" s="77"/>
      <c r="AK76" s="77"/>
      <c r="AL76" s="77"/>
      <c r="AM76" s="77"/>
      <c r="AN76" s="402">
        <f t="shared" si="39"/>
        <v>27.465833333333336</v>
      </c>
      <c r="AO76" s="402">
        <f t="shared" si="34"/>
        <v>27.465833333333336</v>
      </c>
      <c r="AP76" s="77" t="s">
        <v>1789</v>
      </c>
    </row>
    <row r="77" spans="1:42" s="698" customFormat="1" ht="33" customHeight="1" x14ac:dyDescent="0.25">
      <c r="B77" s="76" t="s">
        <v>183</v>
      </c>
      <c r="C77" s="453" t="s">
        <v>707</v>
      </c>
      <c r="D77" s="645" t="s">
        <v>1796</v>
      </c>
      <c r="E77" s="407" t="s">
        <v>754</v>
      </c>
      <c r="F77" s="419">
        <v>2020</v>
      </c>
      <c r="G77" s="419">
        <v>2021</v>
      </c>
      <c r="H77" s="419">
        <v>2021</v>
      </c>
      <c r="I77" s="77">
        <f>'С № 2'!I77/1.2</f>
        <v>0</v>
      </c>
      <c r="J77" s="77">
        <f>'С № 2'!M77/1.2</f>
        <v>9.7874999999999996</v>
      </c>
      <c r="K77" s="415">
        <f>'С № 2'!P77/1.2</f>
        <v>1.0066666666666666</v>
      </c>
      <c r="L77" s="407">
        <f>SUM(M77:P77)</f>
        <v>2.5</v>
      </c>
      <c r="M77" s="407">
        <f>3/1.2</f>
        <v>2.5</v>
      </c>
      <c r="N77" s="77">
        <f>AF77</f>
        <v>0</v>
      </c>
      <c r="O77" s="407"/>
      <c r="P77" s="407"/>
      <c r="Q77" s="77">
        <f t="shared" si="36"/>
        <v>9.7878333333333334</v>
      </c>
      <c r="R77" s="646">
        <f>1.207/1.2</f>
        <v>1.0058333333333334</v>
      </c>
      <c r="S77" s="646">
        <v>2.9</v>
      </c>
      <c r="T77" s="646">
        <v>5.8819999999999997</v>
      </c>
      <c r="U77" s="646"/>
      <c r="V77" s="77"/>
      <c r="W77" s="415"/>
      <c r="X77" s="77"/>
      <c r="Y77" s="415"/>
      <c r="Z77" s="77"/>
      <c r="AA77" s="77">
        <f>'С № 2'!Y77/1.2</f>
        <v>11.076666666666666</v>
      </c>
      <c r="AB77" s="402">
        <f t="shared" si="37"/>
        <v>2.5</v>
      </c>
      <c r="AC77" s="402">
        <f t="shared" si="38"/>
        <v>1.0066666666666666</v>
      </c>
      <c r="AD77" s="77">
        <f>'С № 1 (2020)'!AO74/1.2</f>
        <v>2.5</v>
      </c>
      <c r="AE77" s="77">
        <f>'С № 1 (2020)'!AP74/1.2</f>
        <v>2.5</v>
      </c>
      <c r="AF77" s="77">
        <f>'С № 1 (2021)'!AO70/1.2</f>
        <v>0</v>
      </c>
      <c r="AG77" s="402">
        <f>'С № 2'!AY77/1.2</f>
        <v>11.076666666666666</v>
      </c>
      <c r="AH77" s="77"/>
      <c r="AI77" s="402">
        <f>'С № 2'!BI77/1.2</f>
        <v>0</v>
      </c>
      <c r="AJ77" s="77"/>
      <c r="AK77" s="77"/>
      <c r="AL77" s="77"/>
      <c r="AM77" s="77"/>
      <c r="AN77" s="402">
        <f t="shared" si="39"/>
        <v>2.5</v>
      </c>
      <c r="AO77" s="402">
        <f t="shared" si="34"/>
        <v>13.576666666666666</v>
      </c>
      <c r="AP77" s="77" t="s">
        <v>1768</v>
      </c>
    </row>
    <row r="78" spans="1:42" s="461" customFormat="1" ht="33" customHeight="1" x14ac:dyDescent="0.25">
      <c r="B78" s="76" t="s">
        <v>183</v>
      </c>
      <c r="C78" s="399" t="s">
        <v>1717</v>
      </c>
      <c r="D78" s="76" t="s">
        <v>1797</v>
      </c>
      <c r="E78" s="407" t="s">
        <v>754</v>
      </c>
      <c r="F78" s="76" t="s">
        <v>757</v>
      </c>
      <c r="G78" s="76" t="s">
        <v>324</v>
      </c>
      <c r="H78" s="410">
        <v>2020</v>
      </c>
      <c r="I78" s="77">
        <f>'С № 2'!I78/1.2</f>
        <v>1.3191666666666666</v>
      </c>
      <c r="J78" s="77">
        <f>'С № 2'!M78/1.2</f>
        <v>8.7158333333333342</v>
      </c>
      <c r="K78" s="402">
        <f>'С № 2'!P78/1.2</f>
        <v>11.016666666666667</v>
      </c>
      <c r="L78" s="77">
        <f t="shared" si="35"/>
        <v>8.7158333333333342</v>
      </c>
      <c r="M78" s="77"/>
      <c r="N78" s="77">
        <f>'С № 2'!U78/1.2</f>
        <v>8.7158333333333342</v>
      </c>
      <c r="O78" s="77"/>
      <c r="P78" s="77"/>
      <c r="Q78" s="77">
        <f t="shared" si="36"/>
        <v>8.7161666666666662</v>
      </c>
      <c r="R78" s="77">
        <f>1.871/1.2</f>
        <v>1.5591666666666668</v>
      </c>
      <c r="S78" s="77">
        <v>3.2</v>
      </c>
      <c r="T78" s="77">
        <v>3.9569999999999999</v>
      </c>
      <c r="U78" s="77"/>
      <c r="V78" s="385"/>
      <c r="W78" s="385"/>
      <c r="X78" s="385"/>
      <c r="Y78" s="385"/>
      <c r="Z78" s="385"/>
      <c r="AA78" s="77">
        <f>'С № 2'!Y78/1.2</f>
        <v>0</v>
      </c>
      <c r="AB78" s="402">
        <f t="shared" si="37"/>
        <v>8.7158333333333342</v>
      </c>
      <c r="AC78" s="402">
        <f t="shared" si="38"/>
        <v>11.016666666666667</v>
      </c>
      <c r="AD78" s="402">
        <f>'С № 2'!AM78/1.2</f>
        <v>8.3333333333333344E-5</v>
      </c>
      <c r="AE78" s="402">
        <f>'С № 1 (2020)'!AP70/1.2</f>
        <v>8.7158333333333342</v>
      </c>
      <c r="AF78" s="402">
        <f>'С № 2'!AT78/1.2</f>
        <v>0</v>
      </c>
      <c r="AG78" s="402">
        <f>'С № 2'!AY78/1.2</f>
        <v>0</v>
      </c>
      <c r="AH78" s="402">
        <f>'С № 2'!BD78/1.2</f>
        <v>0</v>
      </c>
      <c r="AI78" s="402">
        <f>'С № 2'!BI78/1.2</f>
        <v>0</v>
      </c>
      <c r="AJ78" s="401"/>
      <c r="AK78" s="401"/>
      <c r="AL78" s="401"/>
      <c r="AM78" s="401"/>
      <c r="AN78" s="402">
        <f t="shared" si="39"/>
        <v>8.3333333333333344E-5</v>
      </c>
      <c r="AO78" s="402">
        <f t="shared" si="34"/>
        <v>8.7158333333333342</v>
      </c>
      <c r="AP78" s="77" t="s">
        <v>1811</v>
      </c>
    </row>
    <row r="79" spans="1:42" s="966" customFormat="1" ht="33" customHeight="1" x14ac:dyDescent="0.25">
      <c r="B79" s="76" t="s">
        <v>183</v>
      </c>
      <c r="C79" s="965" t="s">
        <v>1735</v>
      </c>
      <c r="D79" s="76" t="s">
        <v>1798</v>
      </c>
      <c r="E79" s="407" t="s">
        <v>754</v>
      </c>
      <c r="F79" s="76" t="s">
        <v>757</v>
      </c>
      <c r="G79" s="76" t="s">
        <v>758</v>
      </c>
      <c r="H79" s="76" t="s">
        <v>286</v>
      </c>
      <c r="I79" s="77">
        <f>'С № 2'!I79/1.2</f>
        <v>0</v>
      </c>
      <c r="J79" s="77">
        <f>'С № 2'!M79/1.2</f>
        <v>2.4583333333333335</v>
      </c>
      <c r="K79" s="402">
        <f>'С № 2'!P79</f>
        <v>1.419</v>
      </c>
      <c r="L79" s="77"/>
      <c r="M79" s="77"/>
      <c r="N79" s="77"/>
      <c r="O79" s="77"/>
      <c r="P79" s="77"/>
      <c r="Q79" s="77">
        <f t="shared" si="36"/>
        <v>2.4583333333333335</v>
      </c>
      <c r="R79" s="77">
        <f>1/1.2</f>
        <v>0.83333333333333337</v>
      </c>
      <c r="S79" s="77">
        <v>0.5</v>
      </c>
      <c r="T79" s="77">
        <v>1.125</v>
      </c>
      <c r="U79" s="77"/>
      <c r="V79" s="385"/>
      <c r="W79" s="385"/>
      <c r="X79" s="385"/>
      <c r="Y79" s="385"/>
      <c r="Z79" s="385"/>
      <c r="AA79" s="77">
        <f>'С № 2'!Y79/1.2</f>
        <v>0</v>
      </c>
      <c r="AB79" s="402">
        <f t="shared" si="37"/>
        <v>0</v>
      </c>
      <c r="AC79" s="402">
        <f t="shared" si="38"/>
        <v>1.419</v>
      </c>
      <c r="AD79" s="402"/>
      <c r="AE79" s="402"/>
      <c r="AF79" s="402"/>
      <c r="AG79" s="402">
        <f>'С № 2'!AY79/1.2</f>
        <v>0</v>
      </c>
      <c r="AH79" s="402"/>
      <c r="AI79" s="402">
        <f>'С № 2'!BI79/1.2</f>
        <v>0</v>
      </c>
      <c r="AJ79" s="401"/>
      <c r="AK79" s="401"/>
      <c r="AL79" s="401"/>
      <c r="AM79" s="401"/>
      <c r="AN79" s="402">
        <f t="shared" si="39"/>
        <v>0</v>
      </c>
      <c r="AO79" s="402">
        <f t="shared" si="34"/>
        <v>0</v>
      </c>
      <c r="AP79" s="610" t="s">
        <v>1767</v>
      </c>
    </row>
    <row r="80" spans="1:42" s="966" customFormat="1" ht="33" customHeight="1" x14ac:dyDescent="0.25">
      <c r="B80" s="76" t="s">
        <v>183</v>
      </c>
      <c r="C80" s="965" t="s">
        <v>1736</v>
      </c>
      <c r="D80" s="76" t="s">
        <v>1799</v>
      </c>
      <c r="E80" s="407" t="s">
        <v>754</v>
      </c>
      <c r="F80" s="76" t="s">
        <v>757</v>
      </c>
      <c r="G80" s="76" t="s">
        <v>758</v>
      </c>
      <c r="H80" s="76" t="s">
        <v>1739</v>
      </c>
      <c r="I80" s="77">
        <f>'С № 2'!I80/1.2</f>
        <v>0</v>
      </c>
      <c r="J80" s="77">
        <f>'С № 2'!M80/1.2</f>
        <v>41.616666666666667</v>
      </c>
      <c r="K80" s="402">
        <f>'С № 2'!P80</f>
        <v>1.1100000000000001</v>
      </c>
      <c r="L80" s="77"/>
      <c r="M80" s="77"/>
      <c r="N80" s="77"/>
      <c r="O80" s="77"/>
      <c r="P80" s="77"/>
      <c r="Q80" s="77">
        <f t="shared" si="36"/>
        <v>41.616999999999997</v>
      </c>
      <c r="R80" s="77">
        <v>1.1100000000000001</v>
      </c>
      <c r="S80" s="77">
        <v>10.4</v>
      </c>
      <c r="T80" s="77">
        <v>30.106999999999999</v>
      </c>
      <c r="U80" s="77"/>
      <c r="V80" s="385"/>
      <c r="W80" s="385"/>
      <c r="X80" s="385"/>
      <c r="Y80" s="385"/>
      <c r="Z80" s="385"/>
      <c r="AA80" s="77">
        <f>'С № 2'!Y80/1.2</f>
        <v>40.69166666666667</v>
      </c>
      <c r="AB80" s="402">
        <f t="shared" si="37"/>
        <v>0</v>
      </c>
      <c r="AC80" s="402">
        <f t="shared" si="38"/>
        <v>1.1100000000000001</v>
      </c>
      <c r="AD80" s="402"/>
      <c r="AE80" s="402"/>
      <c r="AF80" s="402"/>
      <c r="AG80" s="402">
        <f>'С № 2'!AY80/1.2</f>
        <v>0</v>
      </c>
      <c r="AH80" s="402"/>
      <c r="AI80" s="402">
        <f>'С № 2'!BI80/1.2</f>
        <v>0</v>
      </c>
      <c r="AJ80" s="401"/>
      <c r="AK80" s="401"/>
      <c r="AL80" s="401"/>
      <c r="AM80" s="401"/>
      <c r="AN80" s="402">
        <f t="shared" si="39"/>
        <v>0</v>
      </c>
      <c r="AO80" s="402">
        <f t="shared" si="34"/>
        <v>0</v>
      </c>
      <c r="AP80" s="610" t="s">
        <v>1767</v>
      </c>
    </row>
    <row r="81" spans="1:42" s="966" customFormat="1" ht="33" customHeight="1" x14ac:dyDescent="0.25">
      <c r="B81" s="76" t="s">
        <v>183</v>
      </c>
      <c r="C81" s="965" t="s">
        <v>1737</v>
      </c>
      <c r="D81" s="76" t="s">
        <v>1800</v>
      </c>
      <c r="E81" s="407" t="s">
        <v>754</v>
      </c>
      <c r="F81" s="76" t="s">
        <v>757</v>
      </c>
      <c r="G81" s="76" t="s">
        <v>758</v>
      </c>
      <c r="H81" s="76" t="s">
        <v>1687</v>
      </c>
      <c r="I81" s="77">
        <f>'С № 2'!I81/1.2</f>
        <v>0</v>
      </c>
      <c r="J81" s="77">
        <f>'С № 2'!M81/1.2</f>
        <v>10.643333333333334</v>
      </c>
      <c r="K81" s="402">
        <f>'С № 2'!P81/1.2</f>
        <v>3.229166666666667</v>
      </c>
      <c r="L81" s="77"/>
      <c r="M81" s="77"/>
      <c r="N81" s="77"/>
      <c r="O81" s="77"/>
      <c r="P81" s="77"/>
      <c r="Q81" s="77">
        <f t="shared" si="36"/>
        <v>10.643000000000001</v>
      </c>
      <c r="R81" s="77">
        <v>3.2290000000000001</v>
      </c>
      <c r="S81" s="77">
        <v>2.9</v>
      </c>
      <c r="T81" s="77">
        <v>4.5140000000000002</v>
      </c>
      <c r="U81" s="77"/>
      <c r="V81" s="385"/>
      <c r="W81" s="385"/>
      <c r="X81" s="385"/>
      <c r="Y81" s="385"/>
      <c r="Z81" s="385"/>
      <c r="AA81" s="77">
        <f>'С № 2'!Y81/1.2</f>
        <v>7.4141666666666675</v>
      </c>
      <c r="AB81" s="402">
        <f t="shared" si="37"/>
        <v>0</v>
      </c>
      <c r="AC81" s="402">
        <f t="shared" si="38"/>
        <v>3.229166666666667</v>
      </c>
      <c r="AD81" s="402"/>
      <c r="AE81" s="402"/>
      <c r="AF81" s="402"/>
      <c r="AG81" s="402">
        <f>'С № 2'!AY81/1.2</f>
        <v>0</v>
      </c>
      <c r="AH81" s="402"/>
      <c r="AI81" s="402">
        <f>'С № 2'!BI81/1.2</f>
        <v>0</v>
      </c>
      <c r="AJ81" s="401"/>
      <c r="AK81" s="401"/>
      <c r="AL81" s="401"/>
      <c r="AM81" s="401"/>
      <c r="AN81" s="402">
        <f t="shared" si="39"/>
        <v>0</v>
      </c>
      <c r="AO81" s="402">
        <f t="shared" si="34"/>
        <v>0</v>
      </c>
      <c r="AP81" s="610" t="s">
        <v>1767</v>
      </c>
    </row>
    <row r="82" spans="1:42" s="461" customFormat="1" ht="33" customHeight="1" x14ac:dyDescent="0.25">
      <c r="B82" s="76" t="s">
        <v>183</v>
      </c>
      <c r="C82" s="399" t="s">
        <v>813</v>
      </c>
      <c r="D82" s="76" t="s">
        <v>1801</v>
      </c>
      <c r="E82" s="407" t="s">
        <v>754</v>
      </c>
      <c r="F82" s="76" t="s">
        <v>324</v>
      </c>
      <c r="G82" s="76" t="s">
        <v>324</v>
      </c>
      <c r="H82" s="76" t="s">
        <v>324</v>
      </c>
      <c r="I82" s="77">
        <f>'С № 2'!I82/1.2</f>
        <v>0</v>
      </c>
      <c r="J82" s="77">
        <f>'С № 2'!M82/1.2</f>
        <v>0</v>
      </c>
      <c r="K82" s="402">
        <v>0</v>
      </c>
      <c r="L82" s="77">
        <f t="shared" si="35"/>
        <v>1.7500000000000002</v>
      </c>
      <c r="M82" s="77">
        <f>'С № 2'!U82/1.2</f>
        <v>1.7500000000000002</v>
      </c>
      <c r="N82" s="77"/>
      <c r="O82" s="77"/>
      <c r="P82" s="77"/>
      <c r="Q82" s="77">
        <f t="shared" si="36"/>
        <v>0</v>
      </c>
      <c r="R82" s="77"/>
      <c r="S82" s="77"/>
      <c r="T82" s="77"/>
      <c r="U82" s="77"/>
      <c r="V82" s="385"/>
      <c r="W82" s="385"/>
      <c r="X82" s="385"/>
      <c r="Y82" s="385"/>
      <c r="Z82" s="385"/>
      <c r="AA82" s="77">
        <f>'С № 2'!Y82/1.2</f>
        <v>1.7500000000000002</v>
      </c>
      <c r="AB82" s="402">
        <f t="shared" si="37"/>
        <v>0</v>
      </c>
      <c r="AC82" s="402">
        <f t="shared" si="38"/>
        <v>0</v>
      </c>
      <c r="AD82" s="402">
        <f>'С № 2'!AM82/1.2</f>
        <v>0</v>
      </c>
      <c r="AE82" s="402"/>
      <c r="AF82" s="402">
        <f>'С № 2'!AT82/1.2</f>
        <v>1.7500000000000002</v>
      </c>
      <c r="AG82" s="402">
        <f>'С № 2'!AY82/1.2</f>
        <v>1.7500000000000002</v>
      </c>
      <c r="AH82" s="402">
        <f>'С № 2'!BD82/1.2</f>
        <v>0</v>
      </c>
      <c r="AI82" s="402">
        <f>'С № 2'!BI82/1.2</f>
        <v>0</v>
      </c>
      <c r="AJ82" s="401"/>
      <c r="AK82" s="401"/>
      <c r="AL82" s="401"/>
      <c r="AM82" s="401"/>
      <c r="AN82" s="402">
        <f t="shared" si="39"/>
        <v>1.7500000000000002</v>
      </c>
      <c r="AO82" s="402">
        <f t="shared" si="34"/>
        <v>1.7500000000000002</v>
      </c>
      <c r="AP82" s="77" t="s">
        <v>1769</v>
      </c>
    </row>
    <row r="83" spans="1:42" s="461" customFormat="1" ht="33" customHeight="1" x14ac:dyDescent="0.25">
      <c r="B83" s="76" t="s">
        <v>183</v>
      </c>
      <c r="C83" s="399" t="s">
        <v>819</v>
      </c>
      <c r="D83" s="76" t="s">
        <v>1802</v>
      </c>
      <c r="E83" s="407" t="s">
        <v>754</v>
      </c>
      <c r="F83" s="76" t="s">
        <v>324</v>
      </c>
      <c r="G83" s="76" t="s">
        <v>324</v>
      </c>
      <c r="H83" s="76" t="s">
        <v>324</v>
      </c>
      <c r="I83" s="77">
        <f>'С № 2'!I83/1.2</f>
        <v>0</v>
      </c>
      <c r="J83" s="77">
        <f>'С № 2'!M83/1.2</f>
        <v>0</v>
      </c>
      <c r="K83" s="402">
        <v>0</v>
      </c>
      <c r="L83" s="77">
        <f t="shared" si="35"/>
        <v>2.4166666666666665</v>
      </c>
      <c r="M83" s="77">
        <f>2.9/1.2</f>
        <v>2.4166666666666665</v>
      </c>
      <c r="N83" s="77"/>
      <c r="O83" s="77"/>
      <c r="P83" s="77"/>
      <c r="Q83" s="77">
        <f t="shared" si="36"/>
        <v>0</v>
      </c>
      <c r="R83" s="77"/>
      <c r="S83" s="77"/>
      <c r="T83" s="77"/>
      <c r="U83" s="77"/>
      <c r="V83" s="385"/>
      <c r="W83" s="385"/>
      <c r="X83" s="385"/>
      <c r="Y83" s="385"/>
      <c r="Z83" s="385"/>
      <c r="AA83" s="77">
        <f>'С № 2'!Y83/1.2</f>
        <v>6.25</v>
      </c>
      <c r="AB83" s="402">
        <f t="shared" si="37"/>
        <v>0</v>
      </c>
      <c r="AC83" s="402">
        <f t="shared" si="38"/>
        <v>0</v>
      </c>
      <c r="AD83" s="402">
        <f>'С № 2'!AM83/1.2</f>
        <v>0</v>
      </c>
      <c r="AE83" s="402"/>
      <c r="AF83" s="402">
        <f>'С № 2'!AT83/1.2</f>
        <v>2.4166666666666665</v>
      </c>
      <c r="AG83" s="402">
        <f>'С № 2'!AY83/1.2</f>
        <v>2.8333333333333335</v>
      </c>
      <c r="AH83" s="402">
        <f>'С № 2'!BD83/1.2</f>
        <v>0</v>
      </c>
      <c r="AI83" s="402">
        <f>'С № 2'!BI83/1.2</f>
        <v>0</v>
      </c>
      <c r="AJ83" s="401"/>
      <c r="AK83" s="401"/>
      <c r="AL83" s="401"/>
      <c r="AM83" s="401"/>
      <c r="AN83" s="402">
        <f t="shared" si="39"/>
        <v>2.4166666666666665</v>
      </c>
      <c r="AO83" s="402">
        <f t="shared" si="34"/>
        <v>2.8333333333333335</v>
      </c>
      <c r="AP83" s="77" t="s">
        <v>1769</v>
      </c>
    </row>
    <row r="84" spans="1:42" s="940" customFormat="1" ht="33" customHeight="1" x14ac:dyDescent="0.25">
      <c r="B84" s="76" t="s">
        <v>183</v>
      </c>
      <c r="C84" s="399" t="s">
        <v>1688</v>
      </c>
      <c r="D84" s="76" t="s">
        <v>1813</v>
      </c>
      <c r="E84" s="407" t="s">
        <v>754</v>
      </c>
      <c r="F84" s="76" t="s">
        <v>324</v>
      </c>
      <c r="G84" s="76" t="s">
        <v>324</v>
      </c>
      <c r="H84" s="76" t="s">
        <v>324</v>
      </c>
      <c r="I84" s="77">
        <f>'С № 2'!I84/1.2</f>
        <v>0</v>
      </c>
      <c r="J84" s="77">
        <f>'С № 2'!M84/1.2</f>
        <v>0</v>
      </c>
      <c r="K84" s="402">
        <v>0</v>
      </c>
      <c r="L84" s="77"/>
      <c r="M84" s="77"/>
      <c r="N84" s="77"/>
      <c r="O84" s="77"/>
      <c r="P84" s="77"/>
      <c r="Q84" s="77">
        <f t="shared" si="36"/>
        <v>0</v>
      </c>
      <c r="R84" s="77"/>
      <c r="S84" s="77"/>
      <c r="T84" s="77"/>
      <c r="U84" s="77"/>
      <c r="V84" s="385"/>
      <c r="W84" s="385"/>
      <c r="X84" s="385"/>
      <c r="Y84" s="385"/>
      <c r="Z84" s="385"/>
      <c r="AA84" s="77">
        <f>'С № 2'!Y84/1.2</f>
        <v>2.1725000000000003</v>
      </c>
      <c r="AB84" s="402">
        <f t="shared" si="37"/>
        <v>0</v>
      </c>
      <c r="AC84" s="402">
        <f t="shared" si="38"/>
        <v>0</v>
      </c>
      <c r="AD84" s="402"/>
      <c r="AE84" s="402"/>
      <c r="AF84" s="402">
        <f>'С № 1 (2021)'!AW72/1.2</f>
        <v>8.3333333333333344E-5</v>
      </c>
      <c r="AG84" s="402">
        <f>'С № 2'!AY84/1.2</f>
        <v>2.1725000000000003</v>
      </c>
      <c r="AH84" s="402"/>
      <c r="AI84" s="402">
        <f>'С № 2'!BI84/1.2</f>
        <v>0</v>
      </c>
      <c r="AJ84" s="401"/>
      <c r="AK84" s="401"/>
      <c r="AL84" s="401"/>
      <c r="AM84" s="401"/>
      <c r="AN84" s="402">
        <f t="shared" si="39"/>
        <v>8.3333333333333344E-5</v>
      </c>
      <c r="AO84" s="402">
        <f t="shared" si="34"/>
        <v>2.1725000000000003</v>
      </c>
      <c r="AP84" s="77" t="s">
        <v>1770</v>
      </c>
    </row>
    <row r="85" spans="1:42" s="461" customFormat="1" ht="33" customHeight="1" x14ac:dyDescent="0.25">
      <c r="B85" s="76" t="s">
        <v>183</v>
      </c>
      <c r="C85" s="399" t="s">
        <v>749</v>
      </c>
      <c r="D85" s="76" t="s">
        <v>1804</v>
      </c>
      <c r="E85" s="407" t="s">
        <v>754</v>
      </c>
      <c r="F85" s="76" t="s">
        <v>325</v>
      </c>
      <c r="G85" s="76" t="s">
        <v>325</v>
      </c>
      <c r="H85" s="76" t="s">
        <v>325</v>
      </c>
      <c r="I85" s="77">
        <f>'С № 2'!I85/1.2</f>
        <v>0.71166666666666667</v>
      </c>
      <c r="J85" s="77">
        <f>'С № 2'!M85/1.2</f>
        <v>4.1733333333333338</v>
      </c>
      <c r="K85" s="402">
        <f>'С № 2'!P85/1.2</f>
        <v>1.3475000000000001</v>
      </c>
      <c r="L85" s="77">
        <f t="shared" si="35"/>
        <v>4.1733333333333338</v>
      </c>
      <c r="M85" s="77"/>
      <c r="N85" s="77">
        <f>5.008/1.2</f>
        <v>4.1733333333333338</v>
      </c>
      <c r="O85" s="77"/>
      <c r="P85" s="77"/>
      <c r="Q85" s="77">
        <f t="shared" si="36"/>
        <v>4.173</v>
      </c>
      <c r="R85" s="77">
        <v>1.3480000000000001</v>
      </c>
      <c r="S85" s="77">
        <v>1.2</v>
      </c>
      <c r="T85" s="77">
        <v>1.625</v>
      </c>
      <c r="U85" s="77"/>
      <c r="V85" s="385"/>
      <c r="W85" s="385"/>
      <c r="X85" s="385"/>
      <c r="Y85" s="385"/>
      <c r="Z85" s="385"/>
      <c r="AA85" s="77">
        <f>'С № 2'!Y85/1.2</f>
        <v>2.8258333333333336</v>
      </c>
      <c r="AB85" s="402">
        <f t="shared" si="37"/>
        <v>0</v>
      </c>
      <c r="AC85" s="402">
        <f t="shared" si="38"/>
        <v>1.3475000000000001</v>
      </c>
      <c r="AD85" s="402">
        <f>'С № 2'!AM85/1.2</f>
        <v>0</v>
      </c>
      <c r="AE85" s="402"/>
      <c r="AF85" s="402">
        <f>'С № 2'!AT85/1.2</f>
        <v>0</v>
      </c>
      <c r="AG85" s="402">
        <f>'С № 2'!AY85/1.2</f>
        <v>0</v>
      </c>
      <c r="AH85" s="402">
        <f>'С № 1 (2022)'!AW70/1.2</f>
        <v>4.1733333333333338</v>
      </c>
      <c r="AI85" s="402">
        <f>'С № 2'!BI85/1.2</f>
        <v>2.8258333333333336</v>
      </c>
      <c r="AJ85" s="401"/>
      <c r="AK85" s="401"/>
      <c r="AL85" s="401"/>
      <c r="AM85" s="401"/>
      <c r="AN85" s="402">
        <f t="shared" si="39"/>
        <v>4.1733333333333338</v>
      </c>
      <c r="AO85" s="402">
        <f t="shared" si="34"/>
        <v>2.8258333333333336</v>
      </c>
      <c r="AP85" s="77" t="s">
        <v>1768</v>
      </c>
    </row>
    <row r="86" spans="1:42" s="698" customFormat="1" ht="33" customHeight="1" x14ac:dyDescent="0.25">
      <c r="B86" s="76" t="s">
        <v>183</v>
      </c>
      <c r="C86" s="399" t="s">
        <v>805</v>
      </c>
      <c r="D86" s="76" t="s">
        <v>1805</v>
      </c>
      <c r="E86" s="407" t="s">
        <v>754</v>
      </c>
      <c r="F86" s="76" t="s">
        <v>325</v>
      </c>
      <c r="G86" s="76" t="s">
        <v>325</v>
      </c>
      <c r="H86" s="76" t="s">
        <v>325</v>
      </c>
      <c r="I86" s="77">
        <f>'С № 2'!I86/1.2</f>
        <v>0.89500000000000013</v>
      </c>
      <c r="J86" s="77">
        <f>'С № 2'!M86/1.2</f>
        <v>7.3966666666666665</v>
      </c>
      <c r="K86" s="402">
        <f>'С № 2'!P86</f>
        <v>1.042</v>
      </c>
      <c r="L86" s="77">
        <f t="shared" si="35"/>
        <v>7.3966666666666665</v>
      </c>
      <c r="M86" s="77"/>
      <c r="N86" s="77">
        <f>'С № 2'!J86/1.2</f>
        <v>7.3966666666666665</v>
      </c>
      <c r="O86" s="77"/>
      <c r="P86" s="77"/>
      <c r="Q86" s="77">
        <f t="shared" si="36"/>
        <v>7.3970000000000002</v>
      </c>
      <c r="R86" s="77">
        <v>1.042</v>
      </c>
      <c r="S86" s="77">
        <v>2.4</v>
      </c>
      <c r="T86" s="77">
        <v>3.9550000000000001</v>
      </c>
      <c r="U86" s="77"/>
      <c r="V86" s="385"/>
      <c r="W86" s="385"/>
      <c r="X86" s="385"/>
      <c r="Y86" s="385"/>
      <c r="Z86" s="385"/>
      <c r="AA86" s="77">
        <f>'С № 2'!Y86/1.2</f>
        <v>5.66</v>
      </c>
      <c r="AB86" s="402">
        <f t="shared" si="37"/>
        <v>0</v>
      </c>
      <c r="AC86" s="402">
        <f t="shared" si="38"/>
        <v>1.042</v>
      </c>
      <c r="AD86" s="402">
        <f>'С № 2'!AM86/1.2</f>
        <v>0</v>
      </c>
      <c r="AE86" s="402"/>
      <c r="AF86" s="402">
        <f>'С № 2'!AT86/1.2</f>
        <v>0</v>
      </c>
      <c r="AG86" s="402">
        <f>'С № 2'!AY86/1.2</f>
        <v>0</v>
      </c>
      <c r="AH86" s="402">
        <f>'С № 1 (2022)'!AW71/1.2</f>
        <v>7.3966666666666665</v>
      </c>
      <c r="AI86" s="402">
        <f>'С № 2'!BI86/1.2</f>
        <v>5.66</v>
      </c>
      <c r="AJ86" s="401"/>
      <c r="AK86" s="401"/>
      <c r="AL86" s="401"/>
      <c r="AM86" s="401"/>
      <c r="AN86" s="402">
        <f t="shared" si="39"/>
        <v>7.3966666666666665</v>
      </c>
      <c r="AO86" s="402">
        <f t="shared" si="34"/>
        <v>5.66</v>
      </c>
      <c r="AP86" s="77" t="s">
        <v>1768</v>
      </c>
    </row>
    <row r="87" spans="1:42" s="461" customFormat="1" ht="33" customHeight="1" x14ac:dyDescent="0.25">
      <c r="B87" s="76" t="s">
        <v>183</v>
      </c>
      <c r="C87" s="399" t="s">
        <v>732</v>
      </c>
      <c r="D87" s="76" t="s">
        <v>1806</v>
      </c>
      <c r="E87" s="407" t="s">
        <v>754</v>
      </c>
      <c r="F87" s="76" t="s">
        <v>325</v>
      </c>
      <c r="G87" s="76" t="s">
        <v>325</v>
      </c>
      <c r="H87" s="76" t="s">
        <v>325</v>
      </c>
      <c r="I87" s="77">
        <f>'С № 2'!I87/1.2</f>
        <v>0</v>
      </c>
      <c r="J87" s="77">
        <f>'С № 2'!M87/1.2</f>
        <v>10.356666666666667</v>
      </c>
      <c r="K87" s="402">
        <f>'С № 2'!P87/1.2</f>
        <v>1.8325</v>
      </c>
      <c r="L87" s="77">
        <f t="shared" si="35"/>
        <v>9.6166666666666671</v>
      </c>
      <c r="M87" s="77"/>
      <c r="N87" s="77">
        <f>11.54/1.2</f>
        <v>9.6166666666666671</v>
      </c>
      <c r="O87" s="77"/>
      <c r="P87" s="77"/>
      <c r="Q87" s="77">
        <f t="shared" si="36"/>
        <v>10.356999999999999</v>
      </c>
      <c r="R87" s="77">
        <v>1.833</v>
      </c>
      <c r="S87" s="77">
        <v>3.2</v>
      </c>
      <c r="T87" s="77">
        <v>5.3239999999999998</v>
      </c>
      <c r="U87" s="77"/>
      <c r="V87" s="385"/>
      <c r="W87" s="385"/>
      <c r="X87" s="385"/>
      <c r="Y87" s="385"/>
      <c r="Z87" s="385"/>
      <c r="AA87" s="77">
        <f>'С № 2'!Y87/1.2</f>
        <v>7.7841666666666667</v>
      </c>
      <c r="AB87" s="402">
        <f t="shared" si="37"/>
        <v>0</v>
      </c>
      <c r="AC87" s="402">
        <f t="shared" si="38"/>
        <v>1.8325</v>
      </c>
      <c r="AD87" s="402">
        <f>'С № 2'!AM87/1.2</f>
        <v>0</v>
      </c>
      <c r="AE87" s="402"/>
      <c r="AF87" s="402">
        <f>'С № 2'!AT87/1.2</f>
        <v>0</v>
      </c>
      <c r="AG87" s="402">
        <f>'С № 2'!AY87/1.2</f>
        <v>0</v>
      </c>
      <c r="AH87" s="402">
        <f>'С № 1 (2022)'!AW72/1.2</f>
        <v>10.45</v>
      </c>
      <c r="AI87" s="402">
        <f>'С № 2'!BI87/1.2</f>
        <v>7.7841666666666667</v>
      </c>
      <c r="AJ87" s="401"/>
      <c r="AK87" s="401"/>
      <c r="AL87" s="401"/>
      <c r="AM87" s="401"/>
      <c r="AN87" s="402">
        <f t="shared" si="39"/>
        <v>10.45</v>
      </c>
      <c r="AO87" s="402">
        <f t="shared" si="34"/>
        <v>7.7841666666666667</v>
      </c>
      <c r="AP87" s="77" t="s">
        <v>1768</v>
      </c>
    </row>
    <row r="88" spans="1:42" ht="42" customHeight="1" x14ac:dyDescent="0.25">
      <c r="A88" s="105"/>
      <c r="B88" s="394" t="s">
        <v>185</v>
      </c>
      <c r="C88" s="395" t="s">
        <v>186</v>
      </c>
      <c r="D88" s="394" t="s">
        <v>93</v>
      </c>
      <c r="E88" s="475" t="s">
        <v>190</v>
      </c>
      <c r="F88" s="397" t="s">
        <v>190</v>
      </c>
      <c r="G88" s="397" t="s">
        <v>190</v>
      </c>
      <c r="H88" s="482" t="s">
        <v>190</v>
      </c>
      <c r="I88" s="396">
        <v>0</v>
      </c>
      <c r="J88" s="396">
        <v>0</v>
      </c>
      <c r="K88" s="405">
        <v>0</v>
      </c>
      <c r="L88" s="396">
        <v>0</v>
      </c>
      <c r="M88" s="396">
        <v>0</v>
      </c>
      <c r="N88" s="396">
        <v>0</v>
      </c>
      <c r="O88" s="396">
        <v>0</v>
      </c>
      <c r="P88" s="396">
        <v>0</v>
      </c>
      <c r="Q88" s="396">
        <v>0</v>
      </c>
      <c r="R88" s="396">
        <v>0</v>
      </c>
      <c r="S88" s="396">
        <v>0</v>
      </c>
      <c r="T88" s="396">
        <v>0</v>
      </c>
      <c r="U88" s="396">
        <v>0</v>
      </c>
      <c r="V88" s="396">
        <v>0</v>
      </c>
      <c r="W88" s="396">
        <v>0</v>
      </c>
      <c r="X88" s="396">
        <v>0</v>
      </c>
      <c r="Y88" s="396">
        <v>0</v>
      </c>
      <c r="Z88" s="396">
        <v>0</v>
      </c>
      <c r="AA88" s="396">
        <v>0</v>
      </c>
      <c r="AB88" s="405">
        <v>0</v>
      </c>
      <c r="AC88" s="405">
        <v>0</v>
      </c>
      <c r="AD88" s="405">
        <v>0</v>
      </c>
      <c r="AE88" s="405">
        <v>0</v>
      </c>
      <c r="AF88" s="405">
        <v>0</v>
      </c>
      <c r="AG88" s="405">
        <v>0</v>
      </c>
      <c r="AH88" s="405">
        <v>0</v>
      </c>
      <c r="AI88" s="405">
        <v>0</v>
      </c>
      <c r="AJ88" s="405">
        <v>0</v>
      </c>
      <c r="AK88" s="405">
        <v>0</v>
      </c>
      <c r="AL88" s="405">
        <v>0</v>
      </c>
      <c r="AM88" s="405">
        <v>0</v>
      </c>
      <c r="AN88" s="405">
        <v>0</v>
      </c>
      <c r="AO88" s="405">
        <v>0</v>
      </c>
      <c r="AP88" s="396"/>
    </row>
    <row r="89" spans="1:42" ht="42" customHeight="1" x14ac:dyDescent="0.25">
      <c r="A89" s="105"/>
      <c r="B89" s="394" t="s">
        <v>187</v>
      </c>
      <c r="C89" s="395" t="s">
        <v>188</v>
      </c>
      <c r="D89" s="394" t="s">
        <v>93</v>
      </c>
      <c r="E89" s="475" t="s">
        <v>190</v>
      </c>
      <c r="F89" s="397" t="s">
        <v>190</v>
      </c>
      <c r="G89" s="397" t="s">
        <v>190</v>
      </c>
      <c r="H89" s="482" t="s">
        <v>190</v>
      </c>
      <c r="I89" s="396">
        <f>SUBTOTAL(9,I90:I93)</f>
        <v>0</v>
      </c>
      <c r="J89" s="396">
        <f t="shared" ref="J89:AO89" si="40">SUBTOTAL(9,J90:J93)</f>
        <v>0</v>
      </c>
      <c r="K89" s="396">
        <f t="shared" si="40"/>
        <v>7.7733333333333334</v>
      </c>
      <c r="L89" s="396">
        <f t="shared" si="40"/>
        <v>8.5833333333333339</v>
      </c>
      <c r="M89" s="396">
        <f t="shared" si="40"/>
        <v>0</v>
      </c>
      <c r="N89" s="396">
        <f t="shared" si="40"/>
        <v>0</v>
      </c>
      <c r="O89" s="396">
        <f t="shared" si="40"/>
        <v>7.416666666666667</v>
      </c>
      <c r="P89" s="396">
        <f t="shared" si="40"/>
        <v>1.1666666666666667</v>
      </c>
      <c r="Q89" s="396">
        <f t="shared" si="40"/>
        <v>0</v>
      </c>
      <c r="R89" s="396">
        <f t="shared" si="40"/>
        <v>0</v>
      </c>
      <c r="S89" s="396">
        <f t="shared" si="40"/>
        <v>0</v>
      </c>
      <c r="T89" s="396">
        <f t="shared" si="40"/>
        <v>0</v>
      </c>
      <c r="U89" s="396">
        <f t="shared" si="40"/>
        <v>0</v>
      </c>
      <c r="V89" s="396">
        <f t="shared" si="40"/>
        <v>0</v>
      </c>
      <c r="W89" s="396">
        <f t="shared" si="40"/>
        <v>0</v>
      </c>
      <c r="X89" s="396">
        <f t="shared" si="40"/>
        <v>0</v>
      </c>
      <c r="Y89" s="396">
        <f t="shared" si="40"/>
        <v>0</v>
      </c>
      <c r="Z89" s="396">
        <f t="shared" si="40"/>
        <v>0</v>
      </c>
      <c r="AA89" s="396">
        <f t="shared" si="40"/>
        <v>0.5</v>
      </c>
      <c r="AB89" s="396">
        <f t="shared" si="40"/>
        <v>7.5833333333333339</v>
      </c>
      <c r="AC89" s="396">
        <f t="shared" si="40"/>
        <v>7.7733333333333334</v>
      </c>
      <c r="AD89" s="396">
        <f t="shared" si="40"/>
        <v>0.91675000000000006</v>
      </c>
      <c r="AE89" s="396">
        <f t="shared" si="40"/>
        <v>7.5833333333333339</v>
      </c>
      <c r="AF89" s="396">
        <f t="shared" si="40"/>
        <v>0.25</v>
      </c>
      <c r="AG89" s="396">
        <f t="shared" si="40"/>
        <v>0.25009999999999999</v>
      </c>
      <c r="AH89" s="396">
        <f t="shared" si="40"/>
        <v>0.25</v>
      </c>
      <c r="AI89" s="396">
        <f t="shared" si="40"/>
        <v>0.25</v>
      </c>
      <c r="AJ89" s="396">
        <f t="shared" si="40"/>
        <v>0</v>
      </c>
      <c r="AK89" s="396">
        <f t="shared" si="40"/>
        <v>0</v>
      </c>
      <c r="AL89" s="396">
        <f t="shared" si="40"/>
        <v>0</v>
      </c>
      <c r="AM89" s="396">
        <f t="shared" si="40"/>
        <v>0</v>
      </c>
      <c r="AN89" s="396">
        <f>SUBTOTAL(9,AN90:AN93)</f>
        <v>1.4167500000000002</v>
      </c>
      <c r="AO89" s="396">
        <f t="shared" si="40"/>
        <v>8.0834333333333337</v>
      </c>
      <c r="AP89" s="396"/>
    </row>
    <row r="90" spans="1:42" ht="33" customHeight="1" x14ac:dyDescent="0.25">
      <c r="A90" s="105"/>
      <c r="B90" s="76" t="s">
        <v>187</v>
      </c>
      <c r="C90" s="428" t="s">
        <v>713</v>
      </c>
      <c r="D90" s="645" t="s">
        <v>1807</v>
      </c>
      <c r="E90" s="76" t="s">
        <v>285</v>
      </c>
      <c r="F90" s="76" t="s">
        <v>286</v>
      </c>
      <c r="G90" s="76" t="s">
        <v>325</v>
      </c>
      <c r="H90" s="76" t="s">
        <v>325</v>
      </c>
      <c r="I90" s="78">
        <v>0</v>
      </c>
      <c r="J90" s="78">
        <v>0</v>
      </c>
      <c r="K90" s="78">
        <f>'С № 2'!P90/1.2</f>
        <v>0.72666666666666668</v>
      </c>
      <c r="L90" s="413">
        <f>SUM(M90:P90)</f>
        <v>0.875</v>
      </c>
      <c r="M90" s="413">
        <v>0</v>
      </c>
      <c r="N90" s="413">
        <v>0</v>
      </c>
      <c r="O90" s="413">
        <f>0.45/1.2</f>
        <v>0.375</v>
      </c>
      <c r="P90" s="413">
        <f>AB90+AD90+AF90+AH90</f>
        <v>0.5</v>
      </c>
      <c r="Q90" s="413">
        <f t="shared" ref="Q90:Q93" si="41">SUM(R90:U90)</f>
        <v>0</v>
      </c>
      <c r="R90" s="413">
        <v>0</v>
      </c>
      <c r="S90" s="413">
        <v>0</v>
      </c>
      <c r="T90" s="413">
        <v>0</v>
      </c>
      <c r="U90" s="413"/>
      <c r="V90" s="413"/>
      <c r="W90" s="413"/>
      <c r="X90" s="413"/>
      <c r="Y90" s="413"/>
      <c r="Z90" s="413"/>
      <c r="AA90" s="413">
        <f>'С № 2'!Y90/1.2</f>
        <v>0.25</v>
      </c>
      <c r="AB90" s="78">
        <f>AE90</f>
        <v>0.125</v>
      </c>
      <c r="AC90" s="78">
        <f>K90</f>
        <v>0.72666666666666668</v>
      </c>
      <c r="AD90" s="78">
        <f>'С № 1 (2020)'!AW77/1.2</f>
        <v>0.125</v>
      </c>
      <c r="AE90" s="78">
        <f>'С № 1 (2020)'!AX77/1.2</f>
        <v>0.125</v>
      </c>
      <c r="AF90" s="78">
        <f>'С № 2'!AT90/1.2</f>
        <v>0.125</v>
      </c>
      <c r="AG90" s="78">
        <v>0.125</v>
      </c>
      <c r="AH90" s="78">
        <f>'С № 2'!BD90/1.2</f>
        <v>0.125</v>
      </c>
      <c r="AI90" s="78">
        <v>0.125</v>
      </c>
      <c r="AJ90" s="78">
        <f>0/1.18</f>
        <v>0</v>
      </c>
      <c r="AK90" s="78">
        <f>0/1.18</f>
        <v>0</v>
      </c>
      <c r="AL90" s="78">
        <f>0/1.18</f>
        <v>0</v>
      </c>
      <c r="AM90" s="78">
        <f>0/1.18</f>
        <v>0</v>
      </c>
      <c r="AN90" s="78">
        <f>AD90+AF90+AH90</f>
        <v>0.375</v>
      </c>
      <c r="AO90" s="78">
        <f>AE90+AG90+AI90</f>
        <v>0.375</v>
      </c>
      <c r="AP90" s="469" t="s">
        <v>1790</v>
      </c>
    </row>
    <row r="91" spans="1:42" ht="33" customHeight="1" x14ac:dyDescent="0.25">
      <c r="A91" s="105"/>
      <c r="B91" s="209" t="s">
        <v>187</v>
      </c>
      <c r="C91" s="466" t="s">
        <v>714</v>
      </c>
      <c r="D91" s="709" t="s">
        <v>1808</v>
      </c>
      <c r="E91" s="209" t="s">
        <v>285</v>
      </c>
      <c r="F91" s="209">
        <v>2020</v>
      </c>
      <c r="G91" s="209">
        <v>2022</v>
      </c>
      <c r="H91" s="209">
        <v>2022</v>
      </c>
      <c r="I91" s="78">
        <v>0</v>
      </c>
      <c r="J91" s="78">
        <v>0</v>
      </c>
      <c r="K91" s="78">
        <f>'С № 2'!P91/1.2</f>
        <v>0.8650000000000001</v>
      </c>
      <c r="L91" s="413">
        <f>SUM(M91:P91)</f>
        <v>0.375</v>
      </c>
      <c r="M91" s="209"/>
      <c r="N91" s="209"/>
      <c r="O91" s="413">
        <f>0.45/1.2</f>
        <v>0.375</v>
      </c>
      <c r="P91" s="209"/>
      <c r="Q91" s="413">
        <f t="shared" si="41"/>
        <v>0</v>
      </c>
      <c r="R91" s="209"/>
      <c r="S91" s="209"/>
      <c r="T91" s="209"/>
      <c r="U91" s="209"/>
      <c r="V91" s="209"/>
      <c r="W91" s="209"/>
      <c r="X91" s="209"/>
      <c r="Y91" s="209"/>
      <c r="Z91" s="209"/>
      <c r="AA91" s="413">
        <f>'С № 2'!Y91/1.2</f>
        <v>0.25</v>
      </c>
      <c r="AB91" s="78">
        <f t="shared" ref="AB91:AB93" si="42">AE91</f>
        <v>0.125</v>
      </c>
      <c r="AC91" s="78">
        <f t="shared" ref="AC91:AC93" si="43">K91</f>
        <v>0.8650000000000001</v>
      </c>
      <c r="AD91" s="78">
        <f>'С № 1 (2020)'!AW79/1.2</f>
        <v>0.125</v>
      </c>
      <c r="AE91" s="209">
        <f>'С № 1 (2020)'!AX79/1.2</f>
        <v>0.125</v>
      </c>
      <c r="AF91" s="78">
        <f>'С № 2'!AT91/1.2</f>
        <v>0.125</v>
      </c>
      <c r="AG91" s="209">
        <v>0.125</v>
      </c>
      <c r="AH91" s="78">
        <f>'С № 2'!BD91/1.2</f>
        <v>0.125</v>
      </c>
      <c r="AI91" s="209">
        <v>0.125</v>
      </c>
      <c r="AJ91" s="209"/>
      <c r="AK91" s="209"/>
      <c r="AL91" s="209"/>
      <c r="AM91" s="209"/>
      <c r="AN91" s="78">
        <f t="shared" ref="AN91:AN93" si="44">AD91+AF91+AH91</f>
        <v>0.375</v>
      </c>
      <c r="AO91" s="78">
        <f t="shared" ref="AO91:AO93" si="45">AE91+AG91+AI91</f>
        <v>0.375</v>
      </c>
      <c r="AP91" s="999" t="s">
        <v>1791</v>
      </c>
    </row>
    <row r="92" spans="1:42" ht="33" customHeight="1" x14ac:dyDescent="0.25">
      <c r="A92" s="105"/>
      <c r="B92" s="209" t="s">
        <v>187</v>
      </c>
      <c r="C92" s="466" t="s">
        <v>715</v>
      </c>
      <c r="D92" s="709" t="s">
        <v>1809</v>
      </c>
      <c r="E92" s="209" t="s">
        <v>285</v>
      </c>
      <c r="F92" s="209">
        <v>2020</v>
      </c>
      <c r="G92" s="209">
        <v>2020</v>
      </c>
      <c r="H92" s="209">
        <v>2020</v>
      </c>
      <c r="I92" s="78">
        <v>0</v>
      </c>
      <c r="J92" s="78">
        <v>0</v>
      </c>
      <c r="K92" s="78">
        <f>'С № 2'!P92/1.2</f>
        <v>0.56500000000000006</v>
      </c>
      <c r="L92" s="413">
        <f>SUM(M92:P92)</f>
        <v>0.66666666666666674</v>
      </c>
      <c r="M92" s="209"/>
      <c r="N92" s="209"/>
      <c r="O92" s="209"/>
      <c r="P92" s="204">
        <f>0.8/1.2</f>
        <v>0.66666666666666674</v>
      </c>
      <c r="Q92" s="413">
        <f t="shared" si="41"/>
        <v>0</v>
      </c>
      <c r="R92" s="209"/>
      <c r="S92" s="209"/>
      <c r="T92" s="209"/>
      <c r="U92" s="209"/>
      <c r="V92" s="209"/>
      <c r="W92" s="209"/>
      <c r="X92" s="209"/>
      <c r="Y92" s="209"/>
      <c r="Z92" s="209"/>
      <c r="AA92" s="413">
        <f>'С № 2'!Y92/1.2</f>
        <v>0</v>
      </c>
      <c r="AB92" s="78">
        <f t="shared" si="42"/>
        <v>0.66666666666666674</v>
      </c>
      <c r="AC92" s="78">
        <f t="shared" si="43"/>
        <v>0.56500000000000006</v>
      </c>
      <c r="AD92" s="78">
        <f>'С № 1 (2020)'!AW80/1.2</f>
        <v>0.66666666666666674</v>
      </c>
      <c r="AE92" s="204">
        <f>'С № 1 (2020)'!AX80/1.2</f>
        <v>0.66666666666666674</v>
      </c>
      <c r="AF92" s="78">
        <f>'С № 2'!AT92/1.2</f>
        <v>0</v>
      </c>
      <c r="AG92" s="209"/>
      <c r="AH92" s="78">
        <f>'С № 2'!BD92/1.2</f>
        <v>0</v>
      </c>
      <c r="AI92" s="209"/>
      <c r="AJ92" s="209"/>
      <c r="AK92" s="209"/>
      <c r="AL92" s="209"/>
      <c r="AM92" s="209"/>
      <c r="AN92" s="78">
        <f t="shared" si="44"/>
        <v>0.66666666666666674</v>
      </c>
      <c r="AO92" s="78">
        <f t="shared" si="45"/>
        <v>0.66666666666666674</v>
      </c>
      <c r="AP92" s="470"/>
    </row>
    <row r="93" spans="1:42" ht="33" customHeight="1" x14ac:dyDescent="0.25">
      <c r="B93" s="209" t="s">
        <v>187</v>
      </c>
      <c r="C93" s="466" t="s">
        <v>761</v>
      </c>
      <c r="D93" s="709" t="s">
        <v>1814</v>
      </c>
      <c r="E93" s="209" t="s">
        <v>285</v>
      </c>
      <c r="F93" s="209">
        <v>2021</v>
      </c>
      <c r="G93" s="209">
        <v>2021</v>
      </c>
      <c r="H93" s="209">
        <v>2020</v>
      </c>
      <c r="I93" s="78">
        <v>0</v>
      </c>
      <c r="J93" s="78">
        <v>0</v>
      </c>
      <c r="K93" s="78">
        <f>'С № 2'!P93/1.2</f>
        <v>5.6166666666666671</v>
      </c>
      <c r="L93" s="413">
        <f>SUM(M93:P93)</f>
        <v>6.666666666666667</v>
      </c>
      <c r="M93" s="209"/>
      <c r="N93" s="209"/>
      <c r="O93" s="204">
        <f>8/1.2</f>
        <v>6.666666666666667</v>
      </c>
      <c r="P93" s="209"/>
      <c r="Q93" s="413">
        <f t="shared" si="41"/>
        <v>0</v>
      </c>
      <c r="R93" s="209"/>
      <c r="S93" s="209"/>
      <c r="T93" s="209"/>
      <c r="U93" s="209"/>
      <c r="V93" s="209"/>
      <c r="W93" s="209"/>
      <c r="X93" s="209"/>
      <c r="Y93" s="209"/>
      <c r="Z93" s="209"/>
      <c r="AA93" s="413">
        <f>'С № 2'!Y93/1.2</f>
        <v>0</v>
      </c>
      <c r="AB93" s="78">
        <f t="shared" si="42"/>
        <v>6.666666666666667</v>
      </c>
      <c r="AC93" s="78">
        <f t="shared" si="43"/>
        <v>5.6166666666666671</v>
      </c>
      <c r="AD93" s="78">
        <f>'С № 1 (2020)'!AW78/1.2</f>
        <v>8.3333333333333344E-5</v>
      </c>
      <c r="AE93" s="204">
        <f>'С № 1 (2020)'!AX78/1.2</f>
        <v>6.666666666666667</v>
      </c>
      <c r="AF93" s="78">
        <f>'С № 2'!AT93/1.2</f>
        <v>0</v>
      </c>
      <c r="AG93" s="204">
        <v>1E-4</v>
      </c>
      <c r="AH93" s="78">
        <f>'С № 2'!BD93/1.2</f>
        <v>0</v>
      </c>
      <c r="AI93" s="209"/>
      <c r="AJ93" s="209"/>
      <c r="AK93" s="209"/>
      <c r="AL93" s="209"/>
      <c r="AM93" s="209"/>
      <c r="AN93" s="78">
        <f t="shared" si="44"/>
        <v>8.3333333333333344E-5</v>
      </c>
      <c r="AO93" s="78">
        <f t="shared" si="45"/>
        <v>6.6667666666666667</v>
      </c>
      <c r="AP93" s="470"/>
    </row>
  </sheetData>
  <sheetProtection formatCells="0" formatColumns="0" formatRows="0" insertColumns="0" insertRows="0" insertHyperlinks="0" deleteColumns="0" deleteRows="0" sort="0" autoFilter="0" pivotTables="0"/>
  <mergeCells count="36">
    <mergeCell ref="B7:AN7"/>
    <mergeCell ref="AH1:AN1"/>
    <mergeCell ref="AH2:AN2"/>
    <mergeCell ref="AH3:AN3"/>
    <mergeCell ref="B4:AN4"/>
    <mergeCell ref="B5:AN5"/>
    <mergeCell ref="B16:B18"/>
    <mergeCell ref="C16:C18"/>
    <mergeCell ref="D16:D18"/>
    <mergeCell ref="E16:E18"/>
    <mergeCell ref="F16:F18"/>
    <mergeCell ref="B8:AN8"/>
    <mergeCell ref="B10:AN10"/>
    <mergeCell ref="B12:AN12"/>
    <mergeCell ref="B13:AN13"/>
    <mergeCell ref="B15:AN15"/>
    <mergeCell ref="G16:H17"/>
    <mergeCell ref="I16:J17"/>
    <mergeCell ref="K16:K18"/>
    <mergeCell ref="L16:U16"/>
    <mergeCell ref="V16:AA16"/>
    <mergeCell ref="AP16:AP18"/>
    <mergeCell ref="L17:P17"/>
    <mergeCell ref="Q17:U17"/>
    <mergeCell ref="V17:W17"/>
    <mergeCell ref="X17:Y17"/>
    <mergeCell ref="Z17:AA17"/>
    <mergeCell ref="AD17:AE17"/>
    <mergeCell ref="AF17:AG17"/>
    <mergeCell ref="AH17:AI17"/>
    <mergeCell ref="AB16:AC17"/>
    <mergeCell ref="AJ17:AK17"/>
    <mergeCell ref="AL17:AM17"/>
    <mergeCell ref="AN17:AN18"/>
    <mergeCell ref="AO17:AO18"/>
    <mergeCell ref="AD16:AO16"/>
  </mergeCells>
  <phoneticPr fontId="69" type="noConversion"/>
  <conditionalFormatting sqref="F20:F26 V29:AA29 L31:P31 AN31:AO31 L34:AA34 I34:I38 D90 AF53:AF54 AG53 AP55:AP62 AP68 I64:J66 J35:U36 J37 AN68:AO71 AN67 AB61:AC61 AN64:AN65 AB57:AC57 AN40:AO40 AN57:AO57 AB64:AC65 AB68:AC71 I90:AI90 AB66:AN66 AB55:AO55 AB34:AP37 AD30:AF31 V31:W31 L20:AA28 Z31:AA31 I55:J55 K63:K66 AN63:AP63 O91 AD40:AI40 I40:U40 J38:AP38 K60:K61 AD67:AF71 AB73:AF73 AF91:AF93 AH91:AH93 K53:K55 I53:J53 AN53:AP54 AB53:AD54 I52:AP52 I57:K57 I56:AO56 I89:AO89 L44:L51 B39:AO39 AP39:AP44 I41:AO43 I78:K88 AB88:AF88 C76:K77 AN59:AO61 AP77 B44:H53 M44:AO44 I45:K51 I74:J87 I68:K75 I91:L93 Q91:Q93 AD78:AF87 AD74:AF75 AB74:AC87 AA91:AD93 AN90:AO93 AD33:AF33 AN73:AO88 M45:AP51">
    <cfRule type="cellIs" dxfId="2887" priority="928" operator="equal">
      <formula>0</formula>
    </cfRule>
  </conditionalFormatting>
  <conditionalFormatting sqref="F20:F26 V29:AA29 L31:P31 AN31:AO31 L34:AA34 I34:I38 AF53:AF54 AG53 AP55:AP62 AP68 I64:J66 J35:U36 J37 AN68:AO71 AN67 AB61:AC61 AN64:AN65 AB57:AC57 AN40:AO40 AN57:AO57 AB64:AC65 AB68:AC71 AB66:AN66 AB55:AO55 AB34:AP37 AD30:AF31 V31:W31 L20:AA28 Z31:AA31 I55:J55 I90:AI90 K63:K66 AN63:AP63 O91 AD40:AI40 I40:U40 J38:AP38 K60:K61 AD67:AF71 AB73:AF73 AF91:AF93 AH91:AH93 AP39:AP44 K53:K55 I53:J53 AN53:AP54 AB53:AD54 I52:AP52 I57:K57 I56:AO56 I89:AO89 L44:L51 I41:AO43 AB88:AF88 AN59:AO61 AP77 M44:AO44 I45:K51 I68:K88 I91:L93 Q91:Q93 AD78:AF87 AD74:AF75 AB74:AC87 AA91:AD93 AN90:AO93 AD33:AF33 AN73:AO88 M45:AP51">
    <cfRule type="cellIs" dxfId="2886" priority="927" operator="equal">
      <formula>0</formula>
    </cfRule>
  </conditionalFormatting>
  <conditionalFormatting sqref="V29:AA29 L31:P31 AN31:AO31 L34:AA34 I34:I38 AF53:AF54 AG53 AP55:AP62 AP68 F67:H67 F64:J66 J35:U36 J37 AN68:AO71 AN67 AB61:AC61 AN64:AN65 AB57:AC57 AN40:AO40 AN57:AO57 AB64:AC65 AB68:AC71 AB66:AN66 AB55:AO55 AB34:AP37 AD30:AF31 V31:W31 L20:AA28 Z31:AA31 F55:J55 I90:AI90 K63:K66 F58:H63 AN63:AP63 O91 AD40:AI40 F40:U40 J38:AP38 K60:K61 AD67:AF71 AB73:AF73 AF91:AF93 AH91:AH93 AP39:AP44 F44:H44 K53:K55 F53:J53 AN53:AP54 AB53:AD54 F52:AP52 F57:K57 F56:AO56 I89:AO89 L44:L51 I59:K59 F41:AO43 AB88:AF88 AN59:AO61 AP77 M44:AO44 F45:K51 I68:K88 I91:L93 Q91:Q93 AD78:AF87 AD74:AF75 AB74:AC87 AA91:AD93 AN90:AO93 AD33:AF33 AN73:AO88 M45:AP51">
    <cfRule type="cellIs" dxfId="2885" priority="926" operator="equal">
      <formula>0</formula>
    </cfRule>
  </conditionalFormatting>
  <conditionalFormatting sqref="AP1:AP3">
    <cfRule type="cellIs" dxfId="2884" priority="925" operator="equal">
      <formula>0</formula>
    </cfRule>
  </conditionalFormatting>
  <conditionalFormatting sqref="D20:D26 AN31:AO31 I34:I38 AF53:AF54 AG53 AP55:AP62 AP68 I64:J66 J35:K36 J37 AN68:AO71 AN67 AB61:AC61 AN64:AN65 AB57:AC57 AN40:AO40 AN57:AO57 AB64:AC65 AB66:AN66 AB55:AO55 AB34:AP37 AD30:AF31 I55:J55 AB68:AC71 K63:K66 AN63:AP63 AD40:AI40 I40:K40 J38:AP38 K60:K61 AD67:AF71 AB73:AF73 AF91:AF93 AH91:AH93 AP39:AP44 K53:K55 I53:J53 AN53:AP54 AB53:AD54 I52:AP52 I57:K57 I56:AO56 AB90:AI90 I89:AO89 L44:L51 B40:B51 I41:AO43 AB88:AF88 AN59:AO61 AP77 C44:H51 M44:AO44 I45:K51 I68:K88 I90:K93 AD78:AF87 AD74:AF75 AB74:AC87 AB91:AD93 AN90:AO93 AD33:AF33 AN73:AO88 M45:AP51">
    <cfRule type="containsText" dxfId="2883" priority="924" operator="containsText" text="Наименование инвестиционного проекта">
      <formula>NOT(ISERROR(SEARCH("Наименование инвестиционного проекта",B20)))</formula>
    </cfRule>
  </conditionalFormatting>
  <conditionalFormatting sqref="D20:D26">
    <cfRule type="cellIs" dxfId="2882" priority="923" operator="equal">
      <formula>0</formula>
    </cfRule>
  </conditionalFormatting>
  <conditionalFormatting sqref="B20:C20">
    <cfRule type="cellIs" dxfId="2881" priority="922" operator="equal">
      <formula>0</formula>
    </cfRule>
  </conditionalFormatting>
  <conditionalFormatting sqref="B20">
    <cfRule type="cellIs" dxfId="2880" priority="920" operator="equal">
      <formula>0</formula>
    </cfRule>
    <cfRule type="cellIs" dxfId="2879" priority="921" operator="equal">
      <formula>0</formula>
    </cfRule>
  </conditionalFormatting>
  <conditionalFormatting sqref="E20:E26">
    <cfRule type="containsText" dxfId="2878" priority="919" operator="containsText" text="Наименование инвестиционного проекта">
      <formula>NOT(ISERROR(SEARCH("Наименование инвестиционного проекта",E20)))</formula>
    </cfRule>
  </conditionalFormatting>
  <conditionalFormatting sqref="E20:E26">
    <cfRule type="cellIs" dxfId="2877" priority="918" operator="equal">
      <formula>0</formula>
    </cfRule>
  </conditionalFormatting>
  <conditionalFormatting sqref="G20:H26 J35:K36 J37 J40:K40 J76:K77">
    <cfRule type="cellIs" dxfId="2876" priority="916" operator="equal">
      <formula>0</formula>
    </cfRule>
    <cfRule type="cellIs" dxfId="2875" priority="917" operator="equal">
      <formula>0</formula>
    </cfRule>
  </conditionalFormatting>
  <conditionalFormatting sqref="G20:H26">
    <cfRule type="cellIs" dxfId="2874" priority="915" operator="equal">
      <formula>0</formula>
    </cfRule>
  </conditionalFormatting>
  <conditionalFormatting sqref="G20:H26">
    <cfRule type="cellIs" dxfId="2873" priority="914" operator="equal">
      <formula>0</formula>
    </cfRule>
  </conditionalFormatting>
  <conditionalFormatting sqref="D27:E29">
    <cfRule type="containsText" dxfId="2872" priority="913" operator="containsText" text="Наименование инвестиционного проекта">
      <formula>NOT(ISERROR(SEARCH("Наименование инвестиционного проекта",D27)))</formula>
    </cfRule>
  </conditionalFormatting>
  <conditionalFormatting sqref="F27:H29">
    <cfRule type="cellIs" dxfId="2871" priority="911" operator="equal">
      <formula>0</formula>
    </cfRule>
    <cfRule type="cellIs" dxfId="2870" priority="912" operator="equal">
      <formula>0</formula>
    </cfRule>
  </conditionalFormatting>
  <conditionalFormatting sqref="D27:H29">
    <cfRule type="cellIs" dxfId="2869" priority="910" operator="equal">
      <formula>0</formula>
    </cfRule>
  </conditionalFormatting>
  <conditionalFormatting sqref="F27:H29">
    <cfRule type="cellIs" dxfId="2868" priority="909" operator="equal">
      <formula>0</formula>
    </cfRule>
  </conditionalFormatting>
  <conditionalFormatting sqref="B29:C29 B28">
    <cfRule type="cellIs" dxfId="2867" priority="908" operator="equal">
      <formula>0</formula>
    </cfRule>
  </conditionalFormatting>
  <conditionalFormatting sqref="C27:C28">
    <cfRule type="cellIs" dxfId="2866" priority="907" operator="equal">
      <formula>0</formula>
    </cfRule>
  </conditionalFormatting>
  <conditionalFormatting sqref="D30:H32 B30:B32 E33:H33">
    <cfRule type="cellIs" dxfId="2865" priority="906" operator="equal">
      <formula>0</formula>
    </cfRule>
  </conditionalFormatting>
  <conditionalFormatting sqref="C30:C32">
    <cfRule type="cellIs" dxfId="2864" priority="905" operator="equal">
      <formula>0</formula>
    </cfRule>
  </conditionalFormatting>
  <conditionalFormatting sqref="B52:H53 D57:H59 B69:C69 B70:D75 F70:G75 B55:H56 B66:H68 D64:H65 C40:H43 B60:H63 F78:G78 B78:D78 I59:K59 B76:B77 B85:D85 B87:D89 H73:H75 H82:H87 B82:B84 F84:H84 F82:G89 D79:D84">
    <cfRule type="containsText" dxfId="2863" priority="904" operator="containsText" text="Наименование инвестиционного проекта">
      <formula>NOT(ISERROR(SEARCH("Наименование инвестиционного проекта",B40)))</formula>
    </cfRule>
  </conditionalFormatting>
  <conditionalFormatting sqref="B54">
    <cfRule type="containsText" dxfId="2862" priority="903" operator="containsText" text="Наименование инвестиционного проекта">
      <formula>NOT(ISERROR(SEARCH("Наименование инвестиционного проекта",B54)))</formula>
    </cfRule>
  </conditionalFormatting>
  <conditionalFormatting sqref="F40:H41">
    <cfRule type="cellIs" dxfId="2861" priority="901" operator="equal">
      <formula>0</formula>
    </cfRule>
    <cfRule type="cellIs" dxfId="2860" priority="902" operator="equal">
      <formula>0</formula>
    </cfRule>
  </conditionalFormatting>
  <conditionalFormatting sqref="D57:H59 B69:C69 B55:H56 B66:H68 B40:H43 D64:H65 B54 B60:H63 B78:H78 I59:K59 B76:B77 B85:G85 B88:H89 E86:G86 B70:H75 B87:G87 H85:H87 B82:B84 D82:H84 D79:D81">
    <cfRule type="cellIs" dxfId="2859" priority="900" operator="equal">
      <formula>0</formula>
    </cfRule>
  </conditionalFormatting>
  <conditionalFormatting sqref="F68:H68 F70:G75 F78:G78 H73:H75 H82:H87 F84:H84 F82:G89">
    <cfRule type="cellIs" dxfId="2858" priority="899" operator="equal">
      <formula>0</formula>
    </cfRule>
  </conditionalFormatting>
  <conditionalFormatting sqref="D54">
    <cfRule type="containsText" dxfId="2857" priority="898" operator="containsText" text="Наименование инвестиционного проекта">
      <formula>NOT(ISERROR(SEARCH("Наименование инвестиционного проекта",D54)))</formula>
    </cfRule>
  </conditionalFormatting>
  <conditionalFormatting sqref="D54 I40:K40 I76:K77 I78:I81">
    <cfRule type="cellIs" dxfId="2856" priority="897" operator="equal">
      <formula>0</formula>
    </cfRule>
  </conditionalFormatting>
  <conditionalFormatting sqref="B34 D34:H34 B35:H38">
    <cfRule type="cellIs" dxfId="2855" priority="896" operator="equal">
      <formula>0</formula>
    </cfRule>
  </conditionalFormatting>
  <conditionalFormatting sqref="B57:C57">
    <cfRule type="cellIs" dxfId="2854" priority="894" operator="equal">
      <formula>0</formula>
    </cfRule>
  </conditionalFormatting>
  <conditionalFormatting sqref="B57:C57">
    <cfRule type="cellIs" dxfId="2853" priority="893" operator="equal">
      <formula>0</formula>
    </cfRule>
  </conditionalFormatting>
  <conditionalFormatting sqref="B58:C59">
    <cfRule type="cellIs" dxfId="2852" priority="892" operator="equal">
      <formula>0</formula>
    </cfRule>
  </conditionalFormatting>
  <conditionalFormatting sqref="B58:C59">
    <cfRule type="cellIs" dxfId="2851" priority="891" operator="equal">
      <formula>0</formula>
    </cfRule>
  </conditionalFormatting>
  <conditionalFormatting sqref="B64:C64">
    <cfRule type="cellIs" dxfId="2850" priority="890" operator="equal">
      <formula>0</formula>
    </cfRule>
  </conditionalFormatting>
  <conditionalFormatting sqref="B64:C64">
    <cfRule type="cellIs" dxfId="2849" priority="889" operator="equal">
      <formula>0</formula>
    </cfRule>
  </conditionalFormatting>
  <conditionalFormatting sqref="B65:C65">
    <cfRule type="cellIs" dxfId="2848" priority="888" operator="equal">
      <formula>0</formula>
    </cfRule>
  </conditionalFormatting>
  <conditionalFormatting sqref="B65:C65">
    <cfRule type="cellIs" dxfId="2847" priority="887" operator="equal">
      <formula>0</formula>
    </cfRule>
  </conditionalFormatting>
  <conditionalFormatting sqref="D69:H69">
    <cfRule type="cellIs" dxfId="2846" priority="886" operator="equal">
      <formula>0</formula>
    </cfRule>
  </conditionalFormatting>
  <conditionalFormatting sqref="C34">
    <cfRule type="cellIs" dxfId="2845" priority="885" operator="equal">
      <formula>0</formula>
    </cfRule>
  </conditionalFormatting>
  <conditionalFormatting sqref="I31">
    <cfRule type="containsText" dxfId="2844" priority="884" operator="containsText" text="Наименование инвестиционного проекта">
      <formula>NOT(ISERROR(SEARCH("Наименование инвестиционного проекта",I31)))</formula>
    </cfRule>
  </conditionalFormatting>
  <conditionalFormatting sqref="I20:I29">
    <cfRule type="cellIs" dxfId="2843" priority="882" operator="equal">
      <formula>0</formula>
    </cfRule>
    <cfRule type="cellIs" dxfId="2842" priority="883" operator="equal">
      <formula>0</formula>
    </cfRule>
  </conditionalFormatting>
  <conditionalFormatting sqref="I20:I29 I31">
    <cfRule type="cellIs" dxfId="2841" priority="881" operator="equal">
      <formula>0</formula>
    </cfRule>
  </conditionalFormatting>
  <conditionalFormatting sqref="I20:I29 I31">
    <cfRule type="cellIs" dxfId="2840" priority="880" operator="equal">
      <formula>0</formula>
    </cfRule>
  </conditionalFormatting>
  <conditionalFormatting sqref="I20:I29 I31">
    <cfRule type="cellIs" dxfId="2839" priority="879" operator="equal">
      <formula>0</formula>
    </cfRule>
  </conditionalFormatting>
  <conditionalFormatting sqref="J76 J39:AO39">
    <cfRule type="cellIs" dxfId="2838" priority="878" operator="equal">
      <formula>0</formula>
    </cfRule>
  </conditionalFormatting>
  <conditionalFormatting sqref="J31">
    <cfRule type="containsText" dxfId="2837" priority="877" operator="containsText" text="Наименование инвестиционного проекта">
      <formula>NOT(ISERROR(SEARCH("Наименование инвестиционного проекта",J31)))</formula>
    </cfRule>
  </conditionalFormatting>
  <conditionalFormatting sqref="J20:J29 J31 K27">
    <cfRule type="cellIs" dxfId="2836" priority="875" operator="equal">
      <formula>0</formula>
    </cfRule>
    <cfRule type="cellIs" dxfId="2835" priority="876" operator="equal">
      <formula>0</formula>
    </cfRule>
  </conditionalFormatting>
  <conditionalFormatting sqref="J20:J29 J31 K27">
    <cfRule type="cellIs" dxfId="2834" priority="874" operator="equal">
      <formula>0</formula>
    </cfRule>
  </conditionalFormatting>
  <conditionalFormatting sqref="J20:J29 J31 K27">
    <cfRule type="cellIs" dxfId="2833" priority="873" operator="equal">
      <formula>0</formula>
    </cfRule>
  </conditionalFormatting>
  <conditionalFormatting sqref="J20:J29 J31 K27">
    <cfRule type="cellIs" dxfId="2832" priority="872" operator="equal">
      <formula>0</formula>
    </cfRule>
  </conditionalFormatting>
  <conditionalFormatting sqref="J57">
    <cfRule type="cellIs" dxfId="2831" priority="871" operator="equal">
      <formula>0</formula>
    </cfRule>
  </conditionalFormatting>
  <conditionalFormatting sqref="J64:J66">
    <cfRule type="cellIs" dxfId="2830" priority="869" operator="equal">
      <formula>0</formula>
    </cfRule>
    <cfRule type="cellIs" dxfId="2829" priority="870" operator="equal">
      <formula>0</formula>
    </cfRule>
  </conditionalFormatting>
  <conditionalFormatting sqref="K20:K26 K28:K29">
    <cfRule type="cellIs" dxfId="2828" priority="867" operator="equal">
      <formula>0</formula>
    </cfRule>
    <cfRule type="cellIs" dxfId="2827" priority="868" operator="equal">
      <formula>0</formula>
    </cfRule>
  </conditionalFormatting>
  <conditionalFormatting sqref="K20:K26 K28:K29">
    <cfRule type="cellIs" dxfId="2826" priority="866" operator="equal">
      <formula>0</formula>
    </cfRule>
  </conditionalFormatting>
  <conditionalFormatting sqref="K20:K26 K28:K29">
    <cfRule type="cellIs" dxfId="2825" priority="865" operator="equal">
      <formula>0</formula>
    </cfRule>
  </conditionalFormatting>
  <conditionalFormatting sqref="K20:K26 K28:K29">
    <cfRule type="cellIs" dxfId="2824" priority="864" operator="equal">
      <formula>0</formula>
    </cfRule>
  </conditionalFormatting>
  <conditionalFormatting sqref="K61">
    <cfRule type="cellIs" dxfId="2823" priority="862" operator="equal">
      <formula>0</formula>
    </cfRule>
    <cfRule type="cellIs" dxfId="2822" priority="863" operator="equal">
      <formula>0</formula>
    </cfRule>
  </conditionalFormatting>
  <conditionalFormatting sqref="K57">
    <cfRule type="cellIs" dxfId="2821" priority="856" operator="equal">
      <formula>0</formula>
    </cfRule>
    <cfRule type="cellIs" dxfId="2820" priority="858" operator="equal">
      <formula>0</formula>
    </cfRule>
    <cfRule type="cellIs" dxfId="2819" priority="859" operator="equal">
      <formula>0</formula>
    </cfRule>
    <cfRule type="cellIs" dxfId="2818" priority="860" operator="equal">
      <formula>0</formula>
    </cfRule>
    <cfRule type="cellIs" dxfId="2817" priority="861" operator="equal">
      <formula>0</formula>
    </cfRule>
  </conditionalFormatting>
  <conditionalFormatting sqref="K57">
    <cfRule type="cellIs" dxfId="2816" priority="857" operator="equal">
      <formula>0</formula>
    </cfRule>
  </conditionalFormatting>
  <conditionalFormatting sqref="AB31 AB40">
    <cfRule type="containsText" dxfId="2815" priority="855" operator="containsText" text="Наименование инвестиционного проекта">
      <formula>NOT(ISERROR(SEARCH("Наименование инвестиционного проекта",AB31)))</formula>
    </cfRule>
  </conditionalFormatting>
  <conditionalFormatting sqref="AB20:AB29">
    <cfRule type="cellIs" dxfId="2814" priority="853" operator="equal">
      <formula>0</formula>
    </cfRule>
    <cfRule type="cellIs" dxfId="2813" priority="854" operator="equal">
      <formula>0</formula>
    </cfRule>
  </conditionalFormatting>
  <conditionalFormatting sqref="AB20:AB29 AB40 AB31">
    <cfRule type="cellIs" dxfId="2812" priority="852" operator="equal">
      <formula>0</formula>
    </cfRule>
  </conditionalFormatting>
  <conditionalFormatting sqref="AB20:AB29 AB40 AB31">
    <cfRule type="cellIs" dxfId="2811" priority="851" operator="equal">
      <formula>0</formula>
    </cfRule>
  </conditionalFormatting>
  <conditionalFormatting sqref="AB20:AB29 AB40 AB31">
    <cfRule type="cellIs" dxfId="2810" priority="850" operator="equal">
      <formula>0</formula>
    </cfRule>
  </conditionalFormatting>
  <conditionalFormatting sqref="AC31 AC40">
    <cfRule type="containsText" dxfId="2809" priority="849" operator="containsText" text="Наименование инвестиционного проекта">
      <formula>NOT(ISERROR(SEARCH("Наименование инвестиционного проекта",AC31)))</formula>
    </cfRule>
  </conditionalFormatting>
  <conditionalFormatting sqref="AC20:AC29">
    <cfRule type="cellIs" dxfId="2808" priority="847" operator="equal">
      <formula>0</formula>
    </cfRule>
    <cfRule type="cellIs" dxfId="2807" priority="848" operator="equal">
      <formula>0</formula>
    </cfRule>
  </conditionalFormatting>
  <conditionalFormatting sqref="AC20:AC29 AC40 AC31">
    <cfRule type="cellIs" dxfId="2806" priority="846" operator="equal">
      <formula>0</formula>
    </cfRule>
  </conditionalFormatting>
  <conditionalFormatting sqref="AC20:AC29 AC40 AC31">
    <cfRule type="cellIs" dxfId="2805" priority="845" operator="equal">
      <formula>0</formula>
    </cfRule>
  </conditionalFormatting>
  <conditionalFormatting sqref="AC20:AC29 AC40 AC31">
    <cfRule type="cellIs" dxfId="2804" priority="844" operator="equal">
      <formula>0</formula>
    </cfRule>
  </conditionalFormatting>
  <conditionalFormatting sqref="AD20:AD29">
    <cfRule type="cellIs" dxfId="2803" priority="842" operator="equal">
      <formula>0</formula>
    </cfRule>
    <cfRule type="cellIs" dxfId="2802" priority="843" operator="equal">
      <formula>0</formula>
    </cfRule>
  </conditionalFormatting>
  <conditionalFormatting sqref="AD20:AD29">
    <cfRule type="cellIs" dxfId="2801" priority="841" operator="equal">
      <formula>0</formula>
    </cfRule>
  </conditionalFormatting>
  <conditionalFormatting sqref="AD20:AD29">
    <cfRule type="cellIs" dxfId="2800" priority="840" operator="equal">
      <formula>0</formula>
    </cfRule>
  </conditionalFormatting>
  <conditionalFormatting sqref="AD20:AD29">
    <cfRule type="cellIs" dxfId="2799" priority="839" operator="equal">
      <formula>0</formula>
    </cfRule>
  </conditionalFormatting>
  <conditionalFormatting sqref="AE53:AE54">
    <cfRule type="containsText" dxfId="2798" priority="838" operator="containsText" text="Наименование инвестиционного проекта">
      <formula>NOT(ISERROR(SEARCH("Наименование инвестиционного проекта",AE53)))</formula>
    </cfRule>
  </conditionalFormatting>
  <conditionalFormatting sqref="AE20:AE29">
    <cfRule type="cellIs" dxfId="2797" priority="836" operator="equal">
      <formula>0</formula>
    </cfRule>
    <cfRule type="cellIs" dxfId="2796" priority="837" operator="equal">
      <formula>0</formula>
    </cfRule>
  </conditionalFormatting>
  <conditionalFormatting sqref="AE20:AE29 AE53:AE54">
    <cfRule type="cellIs" dxfId="2795" priority="835" operator="equal">
      <formula>0</formula>
    </cfRule>
  </conditionalFormatting>
  <conditionalFormatting sqref="AE20:AE29 AE53:AE54">
    <cfRule type="cellIs" dxfId="2794" priority="834" operator="equal">
      <formula>0</formula>
    </cfRule>
  </conditionalFormatting>
  <conditionalFormatting sqref="AE20:AE29 AE53:AE54">
    <cfRule type="cellIs" dxfId="2793" priority="833" operator="equal">
      <formula>0</formula>
    </cfRule>
  </conditionalFormatting>
  <conditionalFormatting sqref="AG54">
    <cfRule type="containsText" dxfId="2792" priority="832" operator="containsText" text="Наименование инвестиционного проекта">
      <formula>NOT(ISERROR(SEARCH("Наименование инвестиционного проекта",AG54)))</formula>
    </cfRule>
  </conditionalFormatting>
  <conditionalFormatting sqref="AF20:AF29">
    <cfRule type="cellIs" dxfId="2791" priority="830" operator="equal">
      <formula>0</formula>
    </cfRule>
    <cfRule type="cellIs" dxfId="2790" priority="831" operator="equal">
      <formula>0</formula>
    </cfRule>
  </conditionalFormatting>
  <conditionalFormatting sqref="AF20:AF29 AG54">
    <cfRule type="cellIs" dxfId="2789" priority="829" operator="equal">
      <formula>0</formula>
    </cfRule>
  </conditionalFormatting>
  <conditionalFormatting sqref="AF20:AF29 AG54">
    <cfRule type="cellIs" dxfId="2788" priority="828" operator="equal">
      <formula>0</formula>
    </cfRule>
  </conditionalFormatting>
  <conditionalFormatting sqref="AF20:AF29 AG54">
    <cfRule type="cellIs" dxfId="2787" priority="827" operator="equal">
      <formula>0</formula>
    </cfRule>
  </conditionalFormatting>
  <conditionalFormatting sqref="AG68:AG71 AG31 AG73:AG88">
    <cfRule type="containsText" dxfId="2786" priority="826" operator="containsText" text="Наименование инвестиционного проекта">
      <formula>NOT(ISERROR(SEARCH("Наименование инвестиционного проекта",AG31)))</formula>
    </cfRule>
  </conditionalFormatting>
  <conditionalFormatting sqref="AG20:AG29">
    <cfRule type="cellIs" dxfId="2785" priority="824" operator="equal">
      <formula>0</formula>
    </cfRule>
    <cfRule type="cellIs" dxfId="2784" priority="825" operator="equal">
      <formula>0</formula>
    </cfRule>
  </conditionalFormatting>
  <conditionalFormatting sqref="AG68:AG71 AG20:AG29 AG31 AG73:AG88">
    <cfRule type="cellIs" dxfId="2783" priority="823" operator="equal">
      <formula>0</formula>
    </cfRule>
  </conditionalFormatting>
  <conditionalFormatting sqref="AG68:AG71 AG20:AG29 AG31 AG73:AG88">
    <cfRule type="cellIs" dxfId="2782" priority="822" operator="equal">
      <formula>0</formula>
    </cfRule>
  </conditionalFormatting>
  <conditionalFormatting sqref="AG68:AG71 AG20:AG29 AG31 AG73:AG88">
    <cfRule type="cellIs" dxfId="2781" priority="821" operator="equal">
      <formula>0</formula>
    </cfRule>
  </conditionalFormatting>
  <conditionalFormatting sqref="AH31 AH53:AH54 AI54:AM54 AH68:AH71 AH73:AH75 AH78:AH88">
    <cfRule type="containsText" dxfId="2780" priority="820" operator="containsText" text="Наименование инвестиционного проекта">
      <formula>NOT(ISERROR(SEARCH("Наименование инвестиционного проекта",AH31)))</formula>
    </cfRule>
  </conditionalFormatting>
  <conditionalFormatting sqref="AH20:AH29">
    <cfRule type="cellIs" dxfId="2779" priority="818" operator="equal">
      <formula>0</formula>
    </cfRule>
    <cfRule type="cellIs" dxfId="2778" priority="819" operator="equal">
      <formula>0</formula>
    </cfRule>
  </conditionalFormatting>
  <conditionalFormatting sqref="AH20:AH29 AH53:AH54 AH31 AI54:AM54 AH68:AH71 AH73:AH75 AH78:AH88">
    <cfRule type="cellIs" dxfId="2777" priority="817" operator="equal">
      <formula>0</formula>
    </cfRule>
  </conditionalFormatting>
  <conditionalFormatting sqref="AH20:AH29 AH53:AH54 AH31 AI54:AM54 AH68:AH71 AH73:AH75 AH78:AH88">
    <cfRule type="cellIs" dxfId="2776" priority="816" operator="equal">
      <formula>0</formula>
    </cfRule>
  </conditionalFormatting>
  <conditionalFormatting sqref="AH20:AH29 AH53:AH54 AH31 AI54:AM54 AH68:AH71 AH73:AH75 AH78:AH88">
    <cfRule type="cellIs" dxfId="2775" priority="815" operator="equal">
      <formula>0</formula>
    </cfRule>
  </conditionalFormatting>
  <conditionalFormatting sqref="AI31 AI68:AI71 AI53 AI73:AI88">
    <cfRule type="containsText" dxfId="2774" priority="814" operator="containsText" text="Наименование инвестиционного проекта">
      <formula>NOT(ISERROR(SEARCH("Наименование инвестиционного проекта",AI31)))</formula>
    </cfRule>
  </conditionalFormatting>
  <conditionalFormatting sqref="AI20:AI29">
    <cfRule type="cellIs" dxfId="2773" priority="812" operator="equal">
      <formula>0</formula>
    </cfRule>
    <cfRule type="cellIs" dxfId="2772" priority="813" operator="equal">
      <formula>0</formula>
    </cfRule>
  </conditionalFormatting>
  <conditionalFormatting sqref="AI31 AI68:AI71 AI53 AI20:AI29 AI73:AI88">
    <cfRule type="cellIs" dxfId="2771" priority="811" operator="equal">
      <formula>0</formula>
    </cfRule>
  </conditionalFormatting>
  <conditionalFormatting sqref="AI31 AI68:AI71 AI53 AI20:AI29 AI73:AI88">
    <cfRule type="cellIs" dxfId="2770" priority="810" operator="equal">
      <formula>0</formula>
    </cfRule>
  </conditionalFormatting>
  <conditionalFormatting sqref="AI31 AI68:AI71 AI53 AI20:AI29 AI73:AI88">
    <cfRule type="cellIs" dxfId="2769" priority="809" operator="equal">
      <formula>0</formula>
    </cfRule>
  </conditionalFormatting>
  <conditionalFormatting sqref="AO22:AO25">
    <cfRule type="cellIs" dxfId="2768" priority="807" operator="equal">
      <formula>0</formula>
    </cfRule>
    <cfRule type="cellIs" dxfId="2767" priority="808" operator="equal">
      <formula>0</formula>
    </cfRule>
  </conditionalFormatting>
  <conditionalFormatting sqref="AO20:AO29">
    <cfRule type="cellIs" dxfId="2766" priority="806" operator="equal">
      <formula>0</formula>
    </cfRule>
  </conditionalFormatting>
  <conditionalFormatting sqref="AO22:AO25">
    <cfRule type="cellIs" dxfId="2765" priority="805" operator="equal">
      <formula>0</formula>
    </cfRule>
  </conditionalFormatting>
  <conditionalFormatting sqref="AO22:AO25">
    <cfRule type="cellIs" dxfId="2764" priority="804" operator="equal">
      <formula>0</formula>
    </cfRule>
  </conditionalFormatting>
  <conditionalFormatting sqref="AO20">
    <cfRule type="cellIs" dxfId="2763" priority="802" operator="equal">
      <formula>0</formula>
    </cfRule>
    <cfRule type="cellIs" dxfId="2762" priority="803" operator="equal">
      <formula>0</formula>
    </cfRule>
  </conditionalFormatting>
  <conditionalFormatting sqref="AO20">
    <cfRule type="cellIs" dxfId="2761" priority="801" operator="equal">
      <formula>0</formula>
    </cfRule>
  </conditionalFormatting>
  <conditionalFormatting sqref="AO20">
    <cfRule type="cellIs" dxfId="2760" priority="800" operator="equal">
      <formula>0</formula>
    </cfRule>
  </conditionalFormatting>
  <conditionalFormatting sqref="AO21:AO26">
    <cfRule type="cellIs" dxfId="2759" priority="798" operator="equal">
      <formula>0</formula>
    </cfRule>
    <cfRule type="cellIs" dxfId="2758" priority="799" operator="equal">
      <formula>0</formula>
    </cfRule>
  </conditionalFormatting>
  <conditionalFormatting sqref="AO21:AO26">
    <cfRule type="cellIs" dxfId="2757" priority="797" operator="equal">
      <formula>0</formula>
    </cfRule>
  </conditionalFormatting>
  <conditionalFormatting sqref="AO21:AO26">
    <cfRule type="cellIs" dxfId="2756" priority="796" operator="equal">
      <formula>0</formula>
    </cfRule>
  </conditionalFormatting>
  <conditionalFormatting sqref="AO27:AO29">
    <cfRule type="cellIs" dxfId="2755" priority="794" operator="equal">
      <formula>0</formula>
    </cfRule>
    <cfRule type="cellIs" dxfId="2754" priority="795" operator="equal">
      <formula>0</formula>
    </cfRule>
  </conditionalFormatting>
  <conditionalFormatting sqref="AO27:AO29">
    <cfRule type="cellIs" dxfId="2753" priority="793" operator="equal">
      <formula>0</formula>
    </cfRule>
  </conditionalFormatting>
  <conditionalFormatting sqref="AO27:AO29">
    <cfRule type="cellIs" dxfId="2752" priority="792" operator="equal">
      <formula>0</formula>
    </cfRule>
  </conditionalFormatting>
  <conditionalFormatting sqref="AO64:AO65">
    <cfRule type="containsText" dxfId="2751" priority="788" operator="containsText" text="Наименование инвестиционного проекта">
      <formula>NOT(ISERROR(SEARCH("Наименование инвестиционного проекта",AO64)))</formula>
    </cfRule>
  </conditionalFormatting>
  <conditionalFormatting sqref="AO64:AO65">
    <cfRule type="cellIs" dxfId="2750" priority="787" operator="equal">
      <formula>0</formula>
    </cfRule>
  </conditionalFormatting>
  <conditionalFormatting sqref="AO64:AO65">
    <cfRule type="cellIs" dxfId="2749" priority="786" operator="equal">
      <formula>0</formula>
    </cfRule>
  </conditionalFormatting>
  <conditionalFormatting sqref="AO64:AO65">
    <cfRule type="cellIs" dxfId="2748" priority="785" operator="equal">
      <formula>0</formula>
    </cfRule>
  </conditionalFormatting>
  <conditionalFormatting sqref="AO66:AO67">
    <cfRule type="containsText" dxfId="2747" priority="784" operator="containsText" text="Наименование инвестиционного проекта">
      <formula>NOT(ISERROR(SEARCH("Наименование инвестиционного проекта",AO66)))</formula>
    </cfRule>
  </conditionalFormatting>
  <conditionalFormatting sqref="AO66:AO67">
    <cfRule type="cellIs" dxfId="2746" priority="783" operator="equal">
      <formula>0</formula>
    </cfRule>
  </conditionalFormatting>
  <conditionalFormatting sqref="AO66:AO67">
    <cfRule type="cellIs" dxfId="2745" priority="782" operator="equal">
      <formula>0</formula>
    </cfRule>
  </conditionalFormatting>
  <conditionalFormatting sqref="AO66:AO67">
    <cfRule type="cellIs" dxfId="2744" priority="781" operator="equal">
      <formula>0</formula>
    </cfRule>
  </conditionalFormatting>
  <conditionalFormatting sqref="AP64:AP67 AP31:AP33 AP70:AP74 AP88:AP89 AP78:AP84">
    <cfRule type="containsText" dxfId="2743" priority="775" operator="containsText" text="Наименование инвестиционного проекта">
      <formula>NOT(ISERROR(SEARCH("Наименование инвестиционного проекта",AP31)))</formula>
    </cfRule>
  </conditionalFormatting>
  <conditionalFormatting sqref="AP64:AP67 AP70:AP74 AP20:AP33 AP88:AP89 AP78:AP84">
    <cfRule type="cellIs" dxfId="2742" priority="774" operator="equal">
      <formula>0</formula>
    </cfRule>
  </conditionalFormatting>
  <conditionalFormatting sqref="AP64:AP67 AP31:AP33 AP70:AP74 AP88:AP89 AP78:AP84">
    <cfRule type="cellIs" dxfId="2741" priority="773" operator="equal">
      <formula>0</formula>
    </cfRule>
  </conditionalFormatting>
  <conditionalFormatting sqref="AP64:AP67 AP31:AP33 AP70:AP74 AP88:AP89 AP78:AP84">
    <cfRule type="cellIs" dxfId="2740" priority="772" operator="equal">
      <formula>0</formula>
    </cfRule>
  </conditionalFormatting>
  <conditionalFormatting sqref="AN20:AN29">
    <cfRule type="cellIs" dxfId="2739" priority="779" operator="equal">
      <formula>0</formula>
    </cfRule>
    <cfRule type="cellIs" dxfId="2738" priority="780" operator="equal">
      <formula>0</formula>
    </cfRule>
  </conditionalFormatting>
  <conditionalFormatting sqref="AN20:AN29">
    <cfRule type="cellIs" dxfId="2737" priority="778" operator="equal">
      <formula>0</formula>
    </cfRule>
  </conditionalFormatting>
  <conditionalFormatting sqref="AN20:AN29">
    <cfRule type="cellIs" dxfId="2736" priority="777" operator="equal">
      <formula>0</formula>
    </cfRule>
  </conditionalFormatting>
  <conditionalFormatting sqref="AN20:AN29">
    <cfRule type="cellIs" dxfId="2735" priority="776" operator="equal">
      <formula>0</formula>
    </cfRule>
  </conditionalFormatting>
  <conditionalFormatting sqref="AP20">
    <cfRule type="cellIs" dxfId="2734" priority="770" operator="equal">
      <formula>0</formula>
    </cfRule>
    <cfRule type="cellIs" dxfId="2733" priority="771" operator="equal">
      <formula>0</formula>
    </cfRule>
  </conditionalFormatting>
  <conditionalFormatting sqref="AP20">
    <cfRule type="cellIs" dxfId="2732" priority="769" operator="equal">
      <formula>0</formula>
    </cfRule>
  </conditionalFormatting>
  <conditionalFormatting sqref="AP20">
    <cfRule type="cellIs" dxfId="2731" priority="768" operator="equal">
      <formula>0</formula>
    </cfRule>
  </conditionalFormatting>
  <conditionalFormatting sqref="AP21:AP26">
    <cfRule type="cellIs" dxfId="2730" priority="766" operator="equal">
      <formula>0</formula>
    </cfRule>
    <cfRule type="cellIs" dxfId="2729" priority="767" operator="equal">
      <formula>0</formula>
    </cfRule>
  </conditionalFormatting>
  <conditionalFormatting sqref="AP21:AP26">
    <cfRule type="cellIs" dxfId="2728" priority="765" operator="equal">
      <formula>0</formula>
    </cfRule>
  </conditionalFormatting>
  <conditionalFormatting sqref="AP21:AP26">
    <cfRule type="cellIs" dxfId="2727" priority="764" operator="equal">
      <formula>0</formula>
    </cfRule>
  </conditionalFormatting>
  <conditionalFormatting sqref="AP27:AP30">
    <cfRule type="cellIs" dxfId="2726" priority="762" operator="equal">
      <formula>0</formula>
    </cfRule>
    <cfRule type="cellIs" dxfId="2725" priority="763" operator="equal">
      <formula>0</formula>
    </cfRule>
  </conditionalFormatting>
  <conditionalFormatting sqref="AP27:AP30">
    <cfRule type="cellIs" dxfId="2724" priority="761" operator="equal">
      <formula>0</formula>
    </cfRule>
  </conditionalFormatting>
  <conditionalFormatting sqref="AP27:AP30">
    <cfRule type="cellIs" dxfId="2723" priority="760" operator="equal">
      <formula>0</formula>
    </cfRule>
  </conditionalFormatting>
  <conditionalFormatting sqref="AP89">
    <cfRule type="containsText" dxfId="2722" priority="759" operator="containsText" text="Наименование инвестиционного проекта">
      <formula>NOT(ISERROR(SEARCH("Наименование инвестиционного проекта",AP89)))</formula>
    </cfRule>
  </conditionalFormatting>
  <conditionalFormatting sqref="AP89">
    <cfRule type="cellIs" dxfId="2721" priority="758" operator="equal">
      <formula>0</formula>
    </cfRule>
  </conditionalFormatting>
  <conditionalFormatting sqref="AP89">
    <cfRule type="cellIs" dxfId="2720" priority="757" operator="equal">
      <formula>0</formula>
    </cfRule>
  </conditionalFormatting>
  <conditionalFormatting sqref="AP69">
    <cfRule type="cellIs" dxfId="2719" priority="756" operator="equal">
      <formula>0</formula>
    </cfRule>
  </conditionalFormatting>
  <conditionalFormatting sqref="V35:V36">
    <cfRule type="containsText" dxfId="2718" priority="755" operator="containsText" text="Наименование инвестиционного проекта">
      <formula>NOT(ISERROR(SEARCH("Наименование инвестиционного проекта",V35)))</formula>
    </cfRule>
  </conditionalFormatting>
  <conditionalFormatting sqref="V35:V36">
    <cfRule type="cellIs" dxfId="2717" priority="754" operator="equal">
      <formula>0</formula>
    </cfRule>
  </conditionalFormatting>
  <conditionalFormatting sqref="V35:V36">
    <cfRule type="cellIs" dxfId="2716" priority="753" operator="equal">
      <formula>0</formula>
    </cfRule>
  </conditionalFormatting>
  <conditionalFormatting sqref="V35:V36">
    <cfRule type="cellIs" dxfId="2715" priority="752" operator="equal">
      <formula>0</formula>
    </cfRule>
  </conditionalFormatting>
  <conditionalFormatting sqref="W35:AA36">
    <cfRule type="containsText" dxfId="2714" priority="751" operator="containsText" text="Наименование инвестиционного проекта">
      <formula>NOT(ISERROR(SEARCH("Наименование инвестиционного проекта",W35)))</formula>
    </cfRule>
  </conditionalFormatting>
  <conditionalFormatting sqref="W35:AA36">
    <cfRule type="cellIs" dxfId="2713" priority="749" operator="equal">
      <formula>0</formula>
    </cfRule>
    <cfRule type="cellIs" dxfId="2712" priority="750" operator="equal">
      <formula>0</formula>
    </cfRule>
  </conditionalFormatting>
  <conditionalFormatting sqref="W35:AA36">
    <cfRule type="cellIs" dxfId="2711" priority="748" operator="equal">
      <formula>0</formula>
    </cfRule>
  </conditionalFormatting>
  <conditionalFormatting sqref="W35:AA36">
    <cfRule type="cellIs" dxfId="2710" priority="747" operator="equal">
      <formula>0</formula>
    </cfRule>
  </conditionalFormatting>
  <conditionalFormatting sqref="W35:AA36">
    <cfRule type="cellIs" dxfId="2709" priority="746" operator="equal">
      <formula>0</formula>
    </cfRule>
  </conditionalFormatting>
  <conditionalFormatting sqref="V37">
    <cfRule type="containsText" dxfId="2708" priority="745" operator="containsText" text="Наименование инвестиционного проекта">
      <formula>NOT(ISERROR(SEARCH("Наименование инвестиционного проекта",V37)))</formula>
    </cfRule>
  </conditionalFormatting>
  <conditionalFormatting sqref="V37">
    <cfRule type="cellIs" dxfId="2707" priority="744" operator="equal">
      <formula>0</formula>
    </cfRule>
  </conditionalFormatting>
  <conditionalFormatting sqref="V37">
    <cfRule type="cellIs" dxfId="2706" priority="743" operator="equal">
      <formula>0</formula>
    </cfRule>
  </conditionalFormatting>
  <conditionalFormatting sqref="V37">
    <cfRule type="cellIs" dxfId="2705" priority="742" operator="equal">
      <formula>0</formula>
    </cfRule>
  </conditionalFormatting>
  <conditionalFormatting sqref="W37">
    <cfRule type="containsText" dxfId="2704" priority="741" operator="containsText" text="Наименование инвестиционного проекта">
      <formula>NOT(ISERROR(SEARCH("Наименование инвестиционного проекта",W37)))</formula>
    </cfRule>
  </conditionalFormatting>
  <conditionalFormatting sqref="W37">
    <cfRule type="cellIs" dxfId="2703" priority="739" operator="equal">
      <formula>0</formula>
    </cfRule>
    <cfRule type="cellIs" dxfId="2702" priority="740" operator="equal">
      <formula>0</formula>
    </cfRule>
  </conditionalFormatting>
  <conditionalFormatting sqref="W37">
    <cfRule type="cellIs" dxfId="2701" priority="738" operator="equal">
      <formula>0</formula>
    </cfRule>
  </conditionalFormatting>
  <conditionalFormatting sqref="W37">
    <cfRule type="cellIs" dxfId="2700" priority="737" operator="equal">
      <formula>0</formula>
    </cfRule>
  </conditionalFormatting>
  <conditionalFormatting sqref="W37">
    <cfRule type="cellIs" dxfId="2699" priority="736" operator="equal">
      <formula>0</formula>
    </cfRule>
  </conditionalFormatting>
  <conditionalFormatting sqref="X37 Z37">
    <cfRule type="containsText" dxfId="2698" priority="735" operator="containsText" text="Наименование инвестиционного проекта">
      <formula>NOT(ISERROR(SEARCH("Наименование инвестиционного проекта",X37)))</formula>
    </cfRule>
  </conditionalFormatting>
  <conditionalFormatting sqref="X37 Z37">
    <cfRule type="cellIs" dxfId="2697" priority="734" operator="equal">
      <formula>0</formula>
    </cfRule>
  </conditionalFormatting>
  <conditionalFormatting sqref="X37 Z37">
    <cfRule type="cellIs" dxfId="2696" priority="733" operator="equal">
      <formula>0</formula>
    </cfRule>
  </conditionalFormatting>
  <conditionalFormatting sqref="X37 Z37">
    <cfRule type="cellIs" dxfId="2695" priority="732" operator="equal">
      <formula>0</formula>
    </cfRule>
  </conditionalFormatting>
  <conditionalFormatting sqref="Y37 AA37">
    <cfRule type="containsText" dxfId="2694" priority="731" operator="containsText" text="Наименование инвестиционного проекта">
      <formula>NOT(ISERROR(SEARCH("Наименование инвестиционного проекта",Y37)))</formula>
    </cfRule>
  </conditionalFormatting>
  <conditionalFormatting sqref="Y37 AA37">
    <cfRule type="cellIs" dxfId="2693" priority="729" operator="equal">
      <formula>0</formula>
    </cfRule>
    <cfRule type="cellIs" dxfId="2692" priority="730" operator="equal">
      <formula>0</formula>
    </cfRule>
  </conditionalFormatting>
  <conditionalFormatting sqref="Y37 AA37">
    <cfRule type="cellIs" dxfId="2691" priority="728" operator="equal">
      <formula>0</formula>
    </cfRule>
  </conditionalFormatting>
  <conditionalFormatting sqref="Y37 AA37">
    <cfRule type="cellIs" dxfId="2690" priority="727" operator="equal">
      <formula>0</formula>
    </cfRule>
  </conditionalFormatting>
  <conditionalFormatting sqref="Y37 AA37">
    <cfRule type="cellIs" dxfId="2689" priority="726" operator="equal">
      <formula>0</formula>
    </cfRule>
  </conditionalFormatting>
  <conditionalFormatting sqref="V40 X40 Z40">
    <cfRule type="containsText" dxfId="2688" priority="725" operator="containsText" text="Наименование инвестиционного проекта">
      <formula>NOT(ISERROR(SEARCH("Наименование инвестиционного проекта",V40)))</formula>
    </cfRule>
  </conditionalFormatting>
  <conditionalFormatting sqref="V40 X40 Z40">
    <cfRule type="cellIs" dxfId="2687" priority="724" operator="equal">
      <formula>0</formula>
    </cfRule>
  </conditionalFormatting>
  <conditionalFormatting sqref="V40 X40 Z40">
    <cfRule type="cellIs" dxfId="2686" priority="723" operator="equal">
      <formula>0</formula>
    </cfRule>
  </conditionalFormatting>
  <conditionalFormatting sqref="V40 X40 Z40">
    <cfRule type="cellIs" dxfId="2685" priority="722" operator="equal">
      <formula>0</formula>
    </cfRule>
  </conditionalFormatting>
  <conditionalFormatting sqref="W40 Y40 AA40">
    <cfRule type="containsText" dxfId="2684" priority="721" operator="containsText" text="Наименование инвестиционного проекта">
      <formula>NOT(ISERROR(SEARCH("Наименование инвестиционного проекта",W40)))</formula>
    </cfRule>
  </conditionalFormatting>
  <conditionalFormatting sqref="W40 Y40 AA40">
    <cfRule type="cellIs" dxfId="2683" priority="719" operator="equal">
      <formula>0</formula>
    </cfRule>
    <cfRule type="cellIs" dxfId="2682" priority="720" operator="equal">
      <formula>0</formula>
    </cfRule>
  </conditionalFormatting>
  <conditionalFormatting sqref="W40 Y40 AA40">
    <cfRule type="cellIs" dxfId="2681" priority="718" operator="equal">
      <formula>0</formula>
    </cfRule>
  </conditionalFormatting>
  <conditionalFormatting sqref="W40 Y40 AA40">
    <cfRule type="cellIs" dxfId="2680" priority="717" operator="equal">
      <formula>0</formula>
    </cfRule>
  </conditionalFormatting>
  <conditionalFormatting sqref="W40 Y40 AA40">
    <cfRule type="cellIs" dxfId="2679" priority="716" operator="equal">
      <formula>0</formula>
    </cfRule>
  </conditionalFormatting>
  <conditionalFormatting sqref="V53 X53 Z53">
    <cfRule type="containsText" dxfId="2678" priority="695" operator="containsText" text="Наименование инвестиционного проекта">
      <formula>NOT(ISERROR(SEARCH("Наименование инвестиционного проекта",V53)))</formula>
    </cfRule>
  </conditionalFormatting>
  <conditionalFormatting sqref="V53 X53 Z53">
    <cfRule type="cellIs" dxfId="2677" priority="694" operator="equal">
      <formula>0</formula>
    </cfRule>
  </conditionalFormatting>
  <conditionalFormatting sqref="V53 X53 Z53">
    <cfRule type="cellIs" dxfId="2676" priority="693" operator="equal">
      <formula>0</formula>
    </cfRule>
  </conditionalFormatting>
  <conditionalFormatting sqref="V53 X53 Z53">
    <cfRule type="cellIs" dxfId="2675" priority="692" operator="equal">
      <formula>0</formula>
    </cfRule>
  </conditionalFormatting>
  <conditionalFormatting sqref="W53 Y53 AA53">
    <cfRule type="containsText" dxfId="2674" priority="691" operator="containsText" text="Наименование инвестиционного проекта">
      <formula>NOT(ISERROR(SEARCH("Наименование инвестиционного проекта",W53)))</formula>
    </cfRule>
  </conditionalFormatting>
  <conditionalFormatting sqref="W53 Y53 AA53">
    <cfRule type="cellIs" dxfId="2673" priority="690" operator="equal">
      <formula>0</formula>
    </cfRule>
  </conditionalFormatting>
  <conditionalFormatting sqref="W53 Y53 AA53">
    <cfRule type="cellIs" dxfId="2672" priority="689" operator="equal">
      <formula>0</formula>
    </cfRule>
  </conditionalFormatting>
  <conditionalFormatting sqref="W53 Y53 AA53">
    <cfRule type="cellIs" dxfId="2671" priority="688" operator="equal">
      <formula>0</formula>
    </cfRule>
  </conditionalFormatting>
  <conditionalFormatting sqref="V54">
    <cfRule type="cellIs" dxfId="2670" priority="687" operator="equal">
      <formula>0</formula>
    </cfRule>
  </conditionalFormatting>
  <conditionalFormatting sqref="V54">
    <cfRule type="cellIs" dxfId="2669" priority="686" operator="equal">
      <formula>0</formula>
    </cfRule>
  </conditionalFormatting>
  <conditionalFormatting sqref="V54">
    <cfRule type="cellIs" dxfId="2668" priority="685" operator="equal">
      <formula>0</formula>
    </cfRule>
  </conditionalFormatting>
  <conditionalFormatting sqref="V54">
    <cfRule type="cellIs" dxfId="2667" priority="684" operator="equal">
      <formula>0</formula>
    </cfRule>
  </conditionalFormatting>
  <conditionalFormatting sqref="X54 Z54:AA54">
    <cfRule type="cellIs" dxfId="2666" priority="683" operator="equal">
      <formula>0</formula>
    </cfRule>
  </conditionalFormatting>
  <conditionalFormatting sqref="X54 Z54:AA54">
    <cfRule type="cellIs" dxfId="2665" priority="682" operator="equal">
      <formula>0</formula>
    </cfRule>
  </conditionalFormatting>
  <conditionalFormatting sqref="X54 Z54:AA54">
    <cfRule type="cellIs" dxfId="2664" priority="681" operator="equal">
      <formula>0</formula>
    </cfRule>
  </conditionalFormatting>
  <conditionalFormatting sqref="X54 Z54:AA54">
    <cfRule type="cellIs" dxfId="2663" priority="680" operator="equal">
      <formula>0</formula>
    </cfRule>
  </conditionalFormatting>
  <conditionalFormatting sqref="V55 X55 Z55 Z57 X57 V57">
    <cfRule type="containsText" dxfId="2662" priority="679" operator="containsText" text="Наименование инвестиционного проекта">
      <formula>NOT(ISERROR(SEARCH("Наименование инвестиционного проекта",V55)))</formula>
    </cfRule>
  </conditionalFormatting>
  <conditionalFormatting sqref="V55 X55 Z55 Z57 X57 V57">
    <cfRule type="cellIs" dxfId="2661" priority="678" operator="equal">
      <formula>0</formula>
    </cfRule>
  </conditionalFormatting>
  <conditionalFormatting sqref="V55 X55 Z55 Z57 X57 V57">
    <cfRule type="cellIs" dxfId="2660" priority="677" operator="equal">
      <formula>0</formula>
    </cfRule>
  </conditionalFormatting>
  <conditionalFormatting sqref="V55 X55 Z55 Z57 X57 V57">
    <cfRule type="cellIs" dxfId="2659" priority="676" operator="equal">
      <formula>0</formula>
    </cfRule>
  </conditionalFormatting>
  <conditionalFormatting sqref="W55 Y55 AA55 AA57 Y57 W57">
    <cfRule type="containsText" dxfId="2658" priority="675" operator="containsText" text="Наименование инвестиционного проекта">
      <formula>NOT(ISERROR(SEARCH("Наименование инвестиционного проекта",W55)))</formula>
    </cfRule>
  </conditionalFormatting>
  <conditionalFormatting sqref="W55 Y55 AA55 AA57 Y57 W57">
    <cfRule type="cellIs" dxfId="2657" priority="674" operator="equal">
      <formula>0</formula>
    </cfRule>
  </conditionalFormatting>
  <conditionalFormatting sqref="W55 Y55 AA55 AA57 Y57 W57">
    <cfRule type="cellIs" dxfId="2656" priority="673" operator="equal">
      <formula>0</formula>
    </cfRule>
  </conditionalFormatting>
  <conditionalFormatting sqref="W55 Y55 AA55 AA57 Y57 W57">
    <cfRule type="cellIs" dxfId="2655" priority="672" operator="equal">
      <formula>0</formula>
    </cfRule>
  </conditionalFormatting>
  <conditionalFormatting sqref="W57 Y57 AA57">
    <cfRule type="cellIs" dxfId="2654" priority="671" operator="equal">
      <formula>0</formula>
    </cfRule>
  </conditionalFormatting>
  <conditionalFormatting sqref="V61 X61 Z61">
    <cfRule type="containsText" dxfId="2653" priority="670" operator="containsText" text="Наименование инвестиционного проекта">
      <formula>NOT(ISERROR(SEARCH("Наименование инвестиционного проекта",V61)))</formula>
    </cfRule>
  </conditionalFormatting>
  <conditionalFormatting sqref="V61 X61 Z61">
    <cfRule type="cellIs" dxfId="2652" priority="669" operator="equal">
      <formula>0</formula>
    </cfRule>
  </conditionalFormatting>
  <conditionalFormatting sqref="V61 X61 Z61">
    <cfRule type="cellIs" dxfId="2651" priority="668" operator="equal">
      <formula>0</formula>
    </cfRule>
  </conditionalFormatting>
  <conditionalFormatting sqref="V61 X61 Z61">
    <cfRule type="cellIs" dxfId="2650" priority="667" operator="equal">
      <formula>0</formula>
    </cfRule>
  </conditionalFormatting>
  <conditionalFormatting sqref="W61 Y61 AA61">
    <cfRule type="containsText" dxfId="2649" priority="666" operator="containsText" text="Наименование инвестиционного проекта">
      <formula>NOT(ISERROR(SEARCH("Наименование инвестиционного проекта",W61)))</formula>
    </cfRule>
  </conditionalFormatting>
  <conditionalFormatting sqref="W61 Y61 AA61">
    <cfRule type="cellIs" dxfId="2648" priority="665" operator="equal">
      <formula>0</formula>
    </cfRule>
  </conditionalFormatting>
  <conditionalFormatting sqref="W61 Y61 AA61">
    <cfRule type="cellIs" dxfId="2647" priority="664" operator="equal">
      <formula>0</formula>
    </cfRule>
  </conditionalFormatting>
  <conditionalFormatting sqref="W61 Y61 AA61">
    <cfRule type="cellIs" dxfId="2646" priority="663" operator="equal">
      <formula>0</formula>
    </cfRule>
  </conditionalFormatting>
  <conditionalFormatting sqref="W61 Y61 AA61">
    <cfRule type="cellIs" dxfId="2645" priority="662" operator="equal">
      <formula>0</formula>
    </cfRule>
  </conditionalFormatting>
  <conditionalFormatting sqref="V64:V66">
    <cfRule type="containsText" dxfId="2644" priority="661" operator="containsText" text="Наименование инвестиционного проекта">
      <formula>NOT(ISERROR(SEARCH("Наименование инвестиционного проекта",V64)))</formula>
    </cfRule>
  </conditionalFormatting>
  <conditionalFormatting sqref="V64:V66">
    <cfRule type="cellIs" dxfId="2643" priority="660" operator="equal">
      <formula>0</formula>
    </cfRule>
  </conditionalFormatting>
  <conditionalFormatting sqref="V64:V66">
    <cfRule type="cellIs" dxfId="2642" priority="659" operator="equal">
      <formula>0</formula>
    </cfRule>
  </conditionalFormatting>
  <conditionalFormatting sqref="V64:V66">
    <cfRule type="cellIs" dxfId="2641" priority="658" operator="equal">
      <formula>0</formula>
    </cfRule>
  </conditionalFormatting>
  <conditionalFormatting sqref="W64:W66">
    <cfRule type="containsText" dxfId="2640" priority="657" operator="containsText" text="Наименование инвестиционного проекта">
      <formula>NOT(ISERROR(SEARCH("Наименование инвестиционного проекта",W64)))</formula>
    </cfRule>
  </conditionalFormatting>
  <conditionalFormatting sqref="W64:W66">
    <cfRule type="cellIs" dxfId="2639" priority="656" operator="equal">
      <formula>0</formula>
    </cfRule>
  </conditionalFormatting>
  <conditionalFormatting sqref="W64:W66">
    <cfRule type="cellIs" dxfId="2638" priority="655" operator="equal">
      <formula>0</formula>
    </cfRule>
  </conditionalFormatting>
  <conditionalFormatting sqref="W64:W66">
    <cfRule type="cellIs" dxfId="2637" priority="654" operator="equal">
      <formula>0</formula>
    </cfRule>
  </conditionalFormatting>
  <conditionalFormatting sqref="W64:W66">
    <cfRule type="cellIs" dxfId="2636" priority="652" operator="equal">
      <formula>0</formula>
    </cfRule>
    <cfRule type="cellIs" dxfId="2635" priority="653" operator="equal">
      <formula>0</formula>
    </cfRule>
  </conditionalFormatting>
  <conditionalFormatting sqref="X64:X66 Z64:Z66">
    <cfRule type="containsText" dxfId="2634" priority="651" operator="containsText" text="Наименование инвестиционного проекта">
      <formula>NOT(ISERROR(SEARCH("Наименование инвестиционного проекта",X64)))</formula>
    </cfRule>
  </conditionalFormatting>
  <conditionalFormatting sqref="X64:X66 Z64:Z66">
    <cfRule type="cellIs" dxfId="2633" priority="650" operator="equal">
      <formula>0</formula>
    </cfRule>
  </conditionalFormatting>
  <conditionalFormatting sqref="X64:X66 Z64:Z66">
    <cfRule type="cellIs" dxfId="2632" priority="649" operator="equal">
      <formula>0</formula>
    </cfRule>
  </conditionalFormatting>
  <conditionalFormatting sqref="X64:X66 Z64:Z66">
    <cfRule type="cellIs" dxfId="2631" priority="648" operator="equal">
      <formula>0</formula>
    </cfRule>
  </conditionalFormatting>
  <conditionalFormatting sqref="Y64:Y66 AA64:AA66">
    <cfRule type="containsText" dxfId="2630" priority="647" operator="containsText" text="Наименование инвестиционного проекта">
      <formula>NOT(ISERROR(SEARCH("Наименование инвестиционного проекта",Y64)))</formula>
    </cfRule>
  </conditionalFormatting>
  <conditionalFormatting sqref="Y64:Y66 AA64:AA66">
    <cfRule type="cellIs" dxfId="2629" priority="646" operator="equal">
      <formula>0</formula>
    </cfRule>
  </conditionalFormatting>
  <conditionalFormatting sqref="Y64:Y66 AA64:AA66">
    <cfRule type="cellIs" dxfId="2628" priority="645" operator="equal">
      <formula>0</formula>
    </cfRule>
  </conditionalFormatting>
  <conditionalFormatting sqref="Y64:Y66 AA64:AA66">
    <cfRule type="cellIs" dxfId="2627" priority="644" operator="equal">
      <formula>0</formula>
    </cfRule>
  </conditionalFormatting>
  <conditionalFormatting sqref="Y64:Y66 AA64:AA66">
    <cfRule type="cellIs" dxfId="2626" priority="642" operator="equal">
      <formula>0</formula>
    </cfRule>
    <cfRule type="cellIs" dxfId="2625" priority="643" operator="equal">
      <formula>0</formula>
    </cfRule>
  </conditionalFormatting>
  <conditionalFormatting sqref="V68:V71 X69:X71 Z69:Z71 W68:AA68 Z73:Z75 X73:X75 V73:V75 V78:V88 X78:X88 Z78:Z88">
    <cfRule type="containsText" dxfId="2624" priority="641" operator="containsText" text="Наименование инвестиционного проекта">
      <formula>NOT(ISERROR(SEARCH("Наименование инвестиционного проекта",V68)))</formula>
    </cfRule>
  </conditionalFormatting>
  <conditionalFormatting sqref="V68:V71 X69:X71 Z69:Z71 W68:AA68 Z73:Z75 X73:X75 V73:V75 V78:V88 X78:X88 Z78:Z88">
    <cfRule type="cellIs" dxfId="2623" priority="640" operator="equal">
      <formula>0</formula>
    </cfRule>
  </conditionalFormatting>
  <conditionalFormatting sqref="V68:V71 X69:X71 Z69:Z71 W68:AA68 Z73:Z75 X73:X75 V73:V75 V78:V88 X78:X88 Z78:Z88">
    <cfRule type="cellIs" dxfId="2622" priority="639" operator="equal">
      <formula>0</formula>
    </cfRule>
  </conditionalFormatting>
  <conditionalFormatting sqref="V68:V71 X69:X71 Z69:Z71 W68:AA68 Z73:Z75 X73:X75 V73:V75 V78:V88 X78:X88 Z78:Z88">
    <cfRule type="cellIs" dxfId="2621" priority="638" operator="equal">
      <formula>0</formula>
    </cfRule>
  </conditionalFormatting>
  <conditionalFormatting sqref="W69:W71 Y69:Y71 AA69:AA71 Y73:Y75 W73:W75 W78:W88 Y78:Y88 AA73:AA88">
    <cfRule type="containsText" dxfId="2620" priority="637" operator="containsText" text="Наименование инвестиционного проекта">
      <formula>NOT(ISERROR(SEARCH("Наименование инвестиционного проекта",W69)))</formula>
    </cfRule>
  </conditionalFormatting>
  <conditionalFormatting sqref="W69:W71 Y69:Y71 AA69:AA71 Y73:Y75 W73:W75 W78:W88 Y78:Y88 AA73:AA88">
    <cfRule type="cellIs" dxfId="2619" priority="636" operator="equal">
      <formula>0</formula>
    </cfRule>
  </conditionalFormatting>
  <conditionalFormatting sqref="W69:W71 Y69:Y71 AA69:AA71 Y73:Y75 W73:W75 W78:W88 Y78:Y88 AA73:AA88">
    <cfRule type="cellIs" dxfId="2618" priority="635" operator="equal">
      <formula>0</formula>
    </cfRule>
  </conditionalFormatting>
  <conditionalFormatting sqref="W69:W71 Y69:Y71 AA69:AA71 Y73:Y75 W73:W75 W78:W88 Y78:Y88 AA73:AA88">
    <cfRule type="cellIs" dxfId="2617" priority="634" operator="equal">
      <formula>0</formula>
    </cfRule>
  </conditionalFormatting>
  <conditionalFormatting sqref="L29:U29">
    <cfRule type="cellIs" dxfId="2616" priority="616" operator="equal">
      <formula>0</formula>
    </cfRule>
    <cfRule type="cellIs" dxfId="2615" priority="617" operator="equal">
      <formula>0</formula>
    </cfRule>
  </conditionalFormatting>
  <conditionalFormatting sqref="L29:U29">
    <cfRule type="cellIs" dxfId="2614" priority="615" operator="equal">
      <formula>0</formula>
    </cfRule>
  </conditionalFormatting>
  <conditionalFormatting sqref="L29:U29">
    <cfRule type="cellIs" dxfId="2613" priority="614" operator="equal">
      <formula>0</formula>
    </cfRule>
  </conditionalFormatting>
  <conditionalFormatting sqref="L29:U29">
    <cfRule type="cellIs" dxfId="2612" priority="613" operator="equal">
      <formula>0</formula>
    </cfRule>
  </conditionalFormatting>
  <conditionalFormatting sqref="L53:U53">
    <cfRule type="containsText" dxfId="2611" priority="612" operator="containsText" text="Наименование инвестиционного проекта">
      <formula>NOT(ISERROR(SEARCH("Наименование инвестиционного проекта",L53)))</formula>
    </cfRule>
  </conditionalFormatting>
  <conditionalFormatting sqref="L53:U53">
    <cfRule type="cellIs" dxfId="2610" priority="611" operator="equal">
      <formula>0</formula>
    </cfRule>
  </conditionalFormatting>
  <conditionalFormatting sqref="L53:U53">
    <cfRule type="cellIs" dxfId="2609" priority="610" operator="equal">
      <formula>0</formula>
    </cfRule>
  </conditionalFormatting>
  <conditionalFormatting sqref="L53:U53">
    <cfRule type="cellIs" dxfId="2608" priority="609" operator="equal">
      <formula>0</formula>
    </cfRule>
  </conditionalFormatting>
  <conditionalFormatting sqref="L54">
    <cfRule type="cellIs" dxfId="2607" priority="608" operator="equal">
      <formula>0</formula>
    </cfRule>
  </conditionalFormatting>
  <conditionalFormatting sqref="L54">
    <cfRule type="cellIs" dxfId="2606" priority="607" operator="equal">
      <formula>0</formula>
    </cfRule>
  </conditionalFormatting>
  <conditionalFormatting sqref="L54">
    <cfRule type="cellIs" dxfId="2605" priority="606" operator="equal">
      <formula>0</formula>
    </cfRule>
  </conditionalFormatting>
  <conditionalFormatting sqref="M54:P54">
    <cfRule type="cellIs" dxfId="2604" priority="605" operator="equal">
      <formula>0</formula>
    </cfRule>
  </conditionalFormatting>
  <conditionalFormatting sqref="M54:P54">
    <cfRule type="cellIs" dxfId="2603" priority="604" operator="equal">
      <formula>0</formula>
    </cfRule>
  </conditionalFormatting>
  <conditionalFormatting sqref="M54:P54">
    <cfRule type="cellIs" dxfId="2602" priority="603" operator="equal">
      <formula>0</formula>
    </cfRule>
  </conditionalFormatting>
  <conditionalFormatting sqref="Q54">
    <cfRule type="cellIs" dxfId="2601" priority="602" operator="equal">
      <formula>0</formula>
    </cfRule>
  </conditionalFormatting>
  <conditionalFormatting sqref="Q54">
    <cfRule type="cellIs" dxfId="2600" priority="601" operator="equal">
      <formula>0</formula>
    </cfRule>
  </conditionalFormatting>
  <conditionalFormatting sqref="Q54">
    <cfRule type="cellIs" dxfId="2599" priority="600" operator="equal">
      <formula>0</formula>
    </cfRule>
  </conditionalFormatting>
  <conditionalFormatting sqref="R54:U54">
    <cfRule type="cellIs" dxfId="2598" priority="599" operator="equal">
      <formula>0</formula>
    </cfRule>
  </conditionalFormatting>
  <conditionalFormatting sqref="R54:U54">
    <cfRule type="cellIs" dxfId="2597" priority="598" operator="equal">
      <formula>0</formula>
    </cfRule>
  </conditionalFormatting>
  <conditionalFormatting sqref="R54:U54">
    <cfRule type="cellIs" dxfId="2596" priority="597" operator="equal">
      <formula>0</formula>
    </cfRule>
  </conditionalFormatting>
  <conditionalFormatting sqref="L55 N55 P55 R55 T55 P57 N57 T57 R57 L57">
    <cfRule type="containsText" dxfId="2595" priority="596" operator="containsText" text="Наименование инвестиционного проекта">
      <formula>NOT(ISERROR(SEARCH("Наименование инвестиционного проекта",L55)))</formula>
    </cfRule>
  </conditionalFormatting>
  <conditionalFormatting sqref="L55 N55 P55 R55 T55 P57 N57 T57 R57 L57">
    <cfRule type="cellIs" dxfId="2594" priority="595" operator="equal">
      <formula>0</formula>
    </cfRule>
  </conditionalFormatting>
  <conditionalFormatting sqref="L55 N55 P55 R55 T55 P57 N57 T57 R57 L57">
    <cfRule type="cellIs" dxfId="2593" priority="594" operator="equal">
      <formula>0</formula>
    </cfRule>
  </conditionalFormatting>
  <conditionalFormatting sqref="L55 N55 P55 R55 T55 P57 N57 T57 R57 L57">
    <cfRule type="cellIs" dxfId="2592" priority="593" operator="equal">
      <formula>0</formula>
    </cfRule>
  </conditionalFormatting>
  <conditionalFormatting sqref="M55 O55 Q55 S55 U55 O57 M57 U57 S57 Q57">
    <cfRule type="containsText" dxfId="2591" priority="592" operator="containsText" text="Наименование инвестиционного проекта">
      <formula>NOT(ISERROR(SEARCH("Наименование инвестиционного проекта",M55)))</formula>
    </cfRule>
  </conditionalFormatting>
  <conditionalFormatting sqref="M55 O55 Q55 S55 U55 O57 M57 U57 S57 Q57">
    <cfRule type="cellIs" dxfId="2590" priority="591" operator="equal">
      <formula>0</formula>
    </cfRule>
  </conditionalFormatting>
  <conditionalFormatting sqref="M55 O55 Q55 S55 U55 O57 M57 U57 S57 Q57">
    <cfRule type="cellIs" dxfId="2589" priority="590" operator="equal">
      <formula>0</formula>
    </cfRule>
  </conditionalFormatting>
  <conditionalFormatting sqref="M55 O55 Q55 S55 U55 O57 M57 U57 S57 Q57">
    <cfRule type="cellIs" dxfId="2588" priority="589" operator="equal">
      <formula>0</formula>
    </cfRule>
  </conditionalFormatting>
  <conditionalFormatting sqref="Q57 S57 U57 M57 O57">
    <cfRule type="cellIs" dxfId="2587" priority="588" operator="equal">
      <formula>0</formula>
    </cfRule>
  </conditionalFormatting>
  <conditionalFormatting sqref="R61 T61">
    <cfRule type="containsText" dxfId="2586" priority="587" operator="containsText" text="Наименование инвестиционного проекта">
      <formula>NOT(ISERROR(SEARCH("Наименование инвестиционного проекта",R61)))</formula>
    </cfRule>
  </conditionalFormatting>
  <conditionalFormatting sqref="R61 T61">
    <cfRule type="cellIs" dxfId="2585" priority="586" operator="equal">
      <formula>0</formula>
    </cfRule>
  </conditionalFormatting>
  <conditionalFormatting sqref="R61 T61">
    <cfRule type="cellIs" dxfId="2584" priority="585" operator="equal">
      <formula>0</formula>
    </cfRule>
  </conditionalFormatting>
  <conditionalFormatting sqref="R61 T61">
    <cfRule type="cellIs" dxfId="2583" priority="584" operator="equal">
      <formula>0</formula>
    </cfRule>
  </conditionalFormatting>
  <conditionalFormatting sqref="Q61 S61 U61">
    <cfRule type="containsText" dxfId="2582" priority="583" operator="containsText" text="Наименование инвестиционного проекта">
      <formula>NOT(ISERROR(SEARCH("Наименование инвестиционного проекта",Q61)))</formula>
    </cfRule>
  </conditionalFormatting>
  <conditionalFormatting sqref="Q61 S61 U61">
    <cfRule type="cellIs" dxfId="2581" priority="582" operator="equal">
      <formula>0</formula>
    </cfRule>
  </conditionalFormatting>
  <conditionalFormatting sqref="Q61 S61 U61">
    <cfRule type="cellIs" dxfId="2580" priority="581" operator="equal">
      <formula>0</formula>
    </cfRule>
  </conditionalFormatting>
  <conditionalFormatting sqref="Q61 S61 U61">
    <cfRule type="cellIs" dxfId="2579" priority="580" operator="equal">
      <formula>0</formula>
    </cfRule>
  </conditionalFormatting>
  <conditionalFormatting sqref="Q61 S61 U61">
    <cfRule type="cellIs" dxfId="2578" priority="579" operator="equal">
      <formula>0</formula>
    </cfRule>
  </conditionalFormatting>
  <conditionalFormatting sqref="L64:L65 N64:N65 P64:P65 R64:R65 T64:T65">
    <cfRule type="containsText" dxfId="2577" priority="578" operator="containsText" text="Наименование инвестиционного проекта">
      <formula>NOT(ISERROR(SEARCH("Наименование инвестиционного проекта",L64)))</formula>
    </cfRule>
  </conditionalFormatting>
  <conditionalFormatting sqref="L64:L65 N64:N65 P64:P65 R64:R65 T64:T65">
    <cfRule type="cellIs" dxfId="2576" priority="577" operator="equal">
      <formula>0</formula>
    </cfRule>
  </conditionalFormatting>
  <conditionalFormatting sqref="L64:L65 N64:N65 P64:P65 R64:R65 T64:T65">
    <cfRule type="cellIs" dxfId="2575" priority="576" operator="equal">
      <formula>0</formula>
    </cfRule>
  </conditionalFormatting>
  <conditionalFormatting sqref="L64:L65 N64:N65 P64:P65 R64:R65 T64:T65">
    <cfRule type="cellIs" dxfId="2574" priority="575" operator="equal">
      <formula>0</formula>
    </cfRule>
  </conditionalFormatting>
  <conditionalFormatting sqref="L64:Z65">
    <cfRule type="containsText" dxfId="2573" priority="574" operator="containsText" text="Наименование инвестиционного проекта">
      <formula>NOT(ISERROR(SEARCH("Наименование инвестиционного проекта",L64)))</formula>
    </cfRule>
  </conditionalFormatting>
  <conditionalFormatting sqref="L64:Z65">
    <cfRule type="cellIs" dxfId="2572" priority="573" operator="equal">
      <formula>0</formula>
    </cfRule>
  </conditionalFormatting>
  <conditionalFormatting sqref="L64:Z65">
    <cfRule type="cellIs" dxfId="2571" priority="572" operator="equal">
      <formula>0</formula>
    </cfRule>
  </conditionalFormatting>
  <conditionalFormatting sqref="L64:Z65">
    <cfRule type="cellIs" dxfId="2570" priority="571" operator="equal">
      <formula>0</formula>
    </cfRule>
  </conditionalFormatting>
  <conditionalFormatting sqref="L64:Z65">
    <cfRule type="cellIs" dxfId="2569" priority="569" operator="equal">
      <formula>0</formula>
    </cfRule>
    <cfRule type="cellIs" dxfId="2568" priority="570" operator="equal">
      <formula>0</formula>
    </cfRule>
  </conditionalFormatting>
  <conditionalFormatting sqref="L66 N66 P66 R66 T66">
    <cfRule type="containsText" dxfId="2567" priority="568" operator="containsText" text="Наименование инвестиционного проекта">
      <formula>NOT(ISERROR(SEARCH("Наименование инвестиционного проекта",L66)))</formula>
    </cfRule>
  </conditionalFormatting>
  <conditionalFormatting sqref="L66 N66 P66 R66 T66">
    <cfRule type="cellIs" dxfId="2566" priority="567" operator="equal">
      <formula>0</formula>
    </cfRule>
  </conditionalFormatting>
  <conditionalFormatting sqref="L66 N66 P66 R66 T66">
    <cfRule type="cellIs" dxfId="2565" priority="566" operator="equal">
      <formula>0</formula>
    </cfRule>
  </conditionalFormatting>
  <conditionalFormatting sqref="L66 N66 P66 R66 T66">
    <cfRule type="cellIs" dxfId="2564" priority="565" operator="equal">
      <formula>0</formula>
    </cfRule>
  </conditionalFormatting>
  <conditionalFormatting sqref="M66 O66 Q66 S66 U66">
    <cfRule type="containsText" dxfId="2563" priority="564" operator="containsText" text="Наименование инвестиционного проекта">
      <formula>NOT(ISERROR(SEARCH("Наименование инвестиционного проекта",M66)))</formula>
    </cfRule>
  </conditionalFormatting>
  <conditionalFormatting sqref="M66 O66 Q66 S66 U66">
    <cfRule type="cellIs" dxfId="2562" priority="563" operator="equal">
      <formula>0</formula>
    </cfRule>
  </conditionalFormatting>
  <conditionalFormatting sqref="M66 O66 Q66 S66 U66">
    <cfRule type="cellIs" dxfId="2561" priority="562" operator="equal">
      <formula>0</formula>
    </cfRule>
  </conditionalFormatting>
  <conditionalFormatting sqref="M66 O66 Q66 S66 U66">
    <cfRule type="cellIs" dxfId="2560" priority="561" operator="equal">
      <formula>0</formula>
    </cfRule>
  </conditionalFormatting>
  <conditionalFormatting sqref="M66 O66 Q66 S66 U66">
    <cfRule type="cellIs" dxfId="2559" priority="559" operator="equal">
      <formula>0</formula>
    </cfRule>
    <cfRule type="cellIs" dxfId="2558" priority="560" operator="equal">
      <formula>0</formula>
    </cfRule>
  </conditionalFormatting>
  <conditionalFormatting sqref="L70:L71">
    <cfRule type="containsText" dxfId="2557" priority="558" operator="containsText" text="Наименование инвестиционного проекта">
      <formula>NOT(ISERROR(SEARCH("Наименование инвестиционного проекта",L70)))</formula>
    </cfRule>
  </conditionalFormatting>
  <conditionalFormatting sqref="L70:L71">
    <cfRule type="cellIs" dxfId="2556" priority="557" operator="equal">
      <formula>0</formula>
    </cfRule>
  </conditionalFormatting>
  <conditionalFormatting sqref="L70:L71">
    <cfRule type="cellIs" dxfId="2555" priority="556" operator="equal">
      <formula>0</formula>
    </cfRule>
  </conditionalFormatting>
  <conditionalFormatting sqref="L70:L71">
    <cfRule type="cellIs" dxfId="2554" priority="555" operator="equal">
      <formula>0</formula>
    </cfRule>
  </conditionalFormatting>
  <conditionalFormatting sqref="M70:M71">
    <cfRule type="containsText" dxfId="2553" priority="554" operator="containsText" text="Наименование инвестиционного проекта">
      <formula>NOT(ISERROR(SEARCH("Наименование инвестиционного проекта",M70)))</formula>
    </cfRule>
  </conditionalFormatting>
  <conditionalFormatting sqref="M70:M71">
    <cfRule type="cellIs" dxfId="2552" priority="553" operator="equal">
      <formula>0</formula>
    </cfRule>
  </conditionalFormatting>
  <conditionalFormatting sqref="M70:M71">
    <cfRule type="cellIs" dxfId="2551" priority="552" operator="equal">
      <formula>0</formula>
    </cfRule>
  </conditionalFormatting>
  <conditionalFormatting sqref="M70:M71">
    <cfRule type="cellIs" dxfId="2550" priority="551" operator="equal">
      <formula>0</formula>
    </cfRule>
  </conditionalFormatting>
  <conditionalFormatting sqref="N69:N71 P69:P71 R69:R71 T69:T71">
    <cfRule type="containsText" dxfId="2549" priority="550" operator="containsText" text="Наименование инвестиционного проекта">
      <formula>NOT(ISERROR(SEARCH("Наименование инвестиционного проекта",N69)))</formula>
    </cfRule>
  </conditionalFormatting>
  <conditionalFormatting sqref="N69:N71 P69:P71 R69:R71 T69:T71">
    <cfRule type="cellIs" dxfId="2548" priority="549" operator="equal">
      <formula>0</formula>
    </cfRule>
  </conditionalFormatting>
  <conditionalFormatting sqref="N69:N71 P69:P71 R69:R71 T69:T71">
    <cfRule type="cellIs" dxfId="2547" priority="548" operator="equal">
      <formula>0</formula>
    </cfRule>
  </conditionalFormatting>
  <conditionalFormatting sqref="N69:N71 P69:P71 R69:R71 T69:T71">
    <cfRule type="cellIs" dxfId="2546" priority="547" operator="equal">
      <formula>0</formula>
    </cfRule>
  </conditionalFormatting>
  <conditionalFormatting sqref="O69:O71 Q69:Q71 S69:S71 U69:U71">
    <cfRule type="containsText" dxfId="2545" priority="546" operator="containsText" text="Наименование инвестиционного проекта">
      <formula>NOT(ISERROR(SEARCH("Наименование инвестиционного проекта",O69)))</formula>
    </cfRule>
  </conditionalFormatting>
  <conditionalFormatting sqref="O69:O71 Q69:Q71 S69:S71 U69:U71">
    <cfRule type="cellIs" dxfId="2544" priority="545" operator="equal">
      <formula>0</formula>
    </cfRule>
  </conditionalFormatting>
  <conditionalFormatting sqref="O69:O71 Q69:Q71 S69:S71 U69:U71">
    <cfRule type="cellIs" dxfId="2543" priority="544" operator="equal">
      <formula>0</formula>
    </cfRule>
  </conditionalFormatting>
  <conditionalFormatting sqref="O69:O71 Q69:Q71 S69:S71 U69:U71">
    <cfRule type="cellIs" dxfId="2542" priority="543" operator="equal">
      <formula>0</formula>
    </cfRule>
  </conditionalFormatting>
  <conditionalFormatting sqref="L68:U68">
    <cfRule type="containsText" dxfId="2541" priority="542" operator="containsText" text="Наименование инвестиционного проекта">
      <formula>NOT(ISERROR(SEARCH("Наименование инвестиционного проекта",L68)))</formula>
    </cfRule>
  </conditionalFormatting>
  <conditionalFormatting sqref="L68:U68">
    <cfRule type="cellIs" dxfId="2540" priority="541" operator="equal">
      <formula>0</formula>
    </cfRule>
  </conditionalFormatting>
  <conditionalFormatting sqref="L68:U68">
    <cfRule type="cellIs" dxfId="2539" priority="540" operator="equal">
      <formula>0</formula>
    </cfRule>
  </conditionalFormatting>
  <conditionalFormatting sqref="L68:U68">
    <cfRule type="cellIs" dxfId="2538" priority="539" operator="equal">
      <formula>0</formula>
    </cfRule>
  </conditionalFormatting>
  <conditionalFormatting sqref="P73:P75 R73:R75 T73:T75 M72:AO72 T78:T88 R78:R88 P78:P88 L72:L76 L78:L88 N73:N88">
    <cfRule type="containsText" dxfId="2537" priority="538" operator="containsText" text="Наименование инвестиционного проекта">
      <formula>NOT(ISERROR(SEARCH("Наименование инвестиционного проекта",L72)))</formula>
    </cfRule>
  </conditionalFormatting>
  <conditionalFormatting sqref="P73:P75 R73:R75 T73:T75 M72:AO72 T78:T88 R78:R88 P78:P88 L72:L76 L78:L88 N73:N88">
    <cfRule type="cellIs" dxfId="2536" priority="537" operator="equal">
      <formula>0</formula>
    </cfRule>
  </conditionalFormatting>
  <conditionalFormatting sqref="P73:P75 R73:R75 T73:T75 M72:AO72 T78:T88 R78:R88 P78:P88 L72:L76 L78:L88 N73:N88">
    <cfRule type="cellIs" dxfId="2535" priority="536" operator="equal">
      <formula>0</formula>
    </cfRule>
  </conditionalFormatting>
  <conditionalFormatting sqref="P73:P75 R73:R75 T73:T75 M72:AO72 T78:T88 R78:R88 P78:P88 L72:L76 L78:L88 N73:N88">
    <cfRule type="cellIs" dxfId="2534" priority="535" operator="equal">
      <formula>0</formula>
    </cfRule>
  </conditionalFormatting>
  <conditionalFormatting sqref="M73:M75 O73:O75 S73:S75 U73:U75 U78:U88 S78:S88 O78:O88 M78:M88 Q73:Q88">
    <cfRule type="containsText" dxfId="2533" priority="534" operator="containsText" text="Наименование инвестиционного проекта">
      <formula>NOT(ISERROR(SEARCH("Наименование инвестиционного проекта",M73)))</formula>
    </cfRule>
  </conditionalFormatting>
  <conditionalFormatting sqref="M73:M75 O73:O75 S73:S75 U73:U75 U78:U88 S78:S88 O78:O88 M78:M88 Q73:Q88">
    <cfRule type="cellIs" dxfId="2532" priority="533" operator="equal">
      <formula>0</formula>
    </cfRule>
  </conditionalFormatting>
  <conditionalFormatting sqref="M73:M75 O73:O75 S73:S75 U73:U75 U78:U88 S78:S88 O78:O88 M78:M88 Q73:Q88">
    <cfRule type="cellIs" dxfId="2531" priority="532" operator="equal">
      <formula>0</formula>
    </cfRule>
  </conditionalFormatting>
  <conditionalFormatting sqref="M73:M75 O73:O75 S73:S75 U73:U75 U78:U88 S78:S88 O78:O88 M78:M88 Q73:Q88">
    <cfRule type="cellIs" dxfId="2530" priority="531" operator="equal">
      <formula>0</formula>
    </cfRule>
  </conditionalFormatting>
  <conditionalFormatting sqref="L37 Q37">
    <cfRule type="containsText" dxfId="2529" priority="530" operator="containsText" text="Наименование инвестиционного проекта">
      <formula>NOT(ISERROR(SEARCH("Наименование инвестиционного проекта",L37)))</formula>
    </cfRule>
  </conditionalFormatting>
  <conditionalFormatting sqref="L37 Q37">
    <cfRule type="cellIs" dxfId="2528" priority="529" operator="equal">
      <formula>0</formula>
    </cfRule>
  </conditionalFormatting>
  <conditionalFormatting sqref="L37 Q37">
    <cfRule type="cellIs" dxfId="2527" priority="528" operator="equal">
      <formula>0</formula>
    </cfRule>
  </conditionalFormatting>
  <conditionalFormatting sqref="L37 Q37">
    <cfRule type="cellIs" dxfId="2526" priority="527" operator="equal">
      <formula>0</formula>
    </cfRule>
  </conditionalFormatting>
  <conditionalFormatting sqref="M37:P37 R37:U37">
    <cfRule type="containsText" dxfId="2525" priority="526" operator="containsText" text="Наименование инвестиционного проекта">
      <formula>NOT(ISERROR(SEARCH("Наименование инвестиционного проекта",M37)))</formula>
    </cfRule>
  </conditionalFormatting>
  <conditionalFormatting sqref="M37:P37 R37:U37">
    <cfRule type="cellIs" dxfId="2524" priority="524" operator="equal">
      <formula>0</formula>
    </cfRule>
    <cfRule type="cellIs" dxfId="2523" priority="525" operator="equal">
      <formula>0</formula>
    </cfRule>
  </conditionalFormatting>
  <conditionalFormatting sqref="M37:P37 R37:U37">
    <cfRule type="cellIs" dxfId="2522" priority="523" operator="equal">
      <formula>0</formula>
    </cfRule>
  </conditionalFormatting>
  <conditionalFormatting sqref="M37:P37 R37:U37">
    <cfRule type="cellIs" dxfId="2521" priority="522" operator="equal">
      <formula>0</formula>
    </cfRule>
  </conditionalFormatting>
  <conditionalFormatting sqref="M37:P37 R37:U37">
    <cfRule type="cellIs" dxfId="2520" priority="521" operator="equal">
      <formula>0</formula>
    </cfRule>
  </conditionalFormatting>
  <conditionalFormatting sqref="L69">
    <cfRule type="containsText" dxfId="2519" priority="520" operator="containsText" text="Наименование инвестиционного проекта">
      <formula>NOT(ISERROR(SEARCH("Наименование инвестиционного проекта",L69)))</formula>
    </cfRule>
  </conditionalFormatting>
  <conditionalFormatting sqref="L69">
    <cfRule type="cellIs" dxfId="2518" priority="519" operator="equal">
      <formula>0</formula>
    </cfRule>
  </conditionalFormatting>
  <conditionalFormatting sqref="L69">
    <cfRule type="cellIs" dxfId="2517" priority="518" operator="equal">
      <formula>0</formula>
    </cfRule>
  </conditionalFormatting>
  <conditionalFormatting sqref="L69">
    <cfRule type="cellIs" dxfId="2516" priority="517" operator="equal">
      <formula>0</formula>
    </cfRule>
  </conditionalFormatting>
  <conditionalFormatting sqref="M69">
    <cfRule type="containsText" dxfId="2515" priority="516" operator="containsText" text="Наименование инвестиционного проекта">
      <formula>NOT(ISERROR(SEARCH("Наименование инвестиционного проекта",M69)))</formula>
    </cfRule>
  </conditionalFormatting>
  <conditionalFormatting sqref="M69">
    <cfRule type="cellIs" dxfId="2514" priority="515" operator="equal">
      <formula>0</formula>
    </cfRule>
  </conditionalFormatting>
  <conditionalFormatting sqref="M69">
    <cfRule type="cellIs" dxfId="2513" priority="514" operator="equal">
      <formula>0</formula>
    </cfRule>
  </conditionalFormatting>
  <conditionalFormatting sqref="M69">
    <cfRule type="cellIs" dxfId="2512" priority="513" operator="equal">
      <formula>0</formula>
    </cfRule>
  </conditionalFormatting>
  <conditionalFormatting sqref="AP90">
    <cfRule type="cellIs" dxfId="2511" priority="512" operator="equal">
      <formula>0</formula>
    </cfRule>
  </conditionalFormatting>
  <conditionalFormatting sqref="J34:K34">
    <cfRule type="cellIs" dxfId="2510" priority="511" operator="equal">
      <formula>0</formula>
    </cfRule>
  </conditionalFormatting>
  <conditionalFormatting sqref="J34:K34">
    <cfRule type="cellIs" dxfId="2509" priority="510" operator="equal">
      <formula>0</formula>
    </cfRule>
  </conditionalFormatting>
  <conditionalFormatting sqref="J34:K34">
    <cfRule type="cellIs" dxfId="2508" priority="509" operator="equal">
      <formula>0</formula>
    </cfRule>
  </conditionalFormatting>
  <conditionalFormatting sqref="J34:K34">
    <cfRule type="containsText" dxfId="2507" priority="508" operator="containsText" text="Наименование инвестиционного проекта">
      <formula>NOT(ISERROR(SEARCH("Наименование инвестиционного проекта",J34)))</formula>
    </cfRule>
  </conditionalFormatting>
  <conditionalFormatting sqref="B90">
    <cfRule type="containsText" dxfId="2506" priority="507" operator="containsText" text="Наименование инвестиционного проекта">
      <formula>NOT(ISERROR(SEARCH("Наименование инвестиционного проекта",B90)))</formula>
    </cfRule>
  </conditionalFormatting>
  <conditionalFormatting sqref="B90">
    <cfRule type="cellIs" dxfId="2505" priority="506" operator="equal">
      <formula>0</formula>
    </cfRule>
  </conditionalFormatting>
  <conditionalFormatting sqref="E54">
    <cfRule type="cellIs" dxfId="2504" priority="505" operator="equal">
      <formula>0</formula>
    </cfRule>
  </conditionalFormatting>
  <conditionalFormatting sqref="L30:P30 AN30:AO30 V30:W30 Z30:AA30">
    <cfRule type="cellIs" dxfId="2503" priority="504" operator="equal">
      <formula>0</formula>
    </cfRule>
  </conditionalFormatting>
  <conditionalFormatting sqref="L30:P30 AN30:AO30 V30:W30 Z30:AA30">
    <cfRule type="cellIs" dxfId="2502" priority="503" operator="equal">
      <formula>0</formula>
    </cfRule>
  </conditionalFormatting>
  <conditionalFormatting sqref="L30:P30 AN30:AO30 V30:W30 Z30:AA30">
    <cfRule type="cellIs" dxfId="2501" priority="502" operator="equal">
      <formula>0</formula>
    </cfRule>
  </conditionalFormatting>
  <conditionalFormatting sqref="AN30:AO30">
    <cfRule type="containsText" dxfId="2500" priority="501" operator="containsText" text="Наименование инвестиционного проекта">
      <formula>NOT(ISERROR(SEARCH("Наименование инвестиционного проекта",AN30)))</formula>
    </cfRule>
  </conditionalFormatting>
  <conditionalFormatting sqref="I30">
    <cfRule type="containsText" dxfId="2499" priority="500" operator="containsText" text="Наименование инвестиционного проекта">
      <formula>NOT(ISERROR(SEARCH("Наименование инвестиционного проекта",I30)))</formula>
    </cfRule>
  </conditionalFormatting>
  <conditionalFormatting sqref="I30">
    <cfRule type="cellIs" dxfId="2498" priority="499" operator="equal">
      <formula>0</formula>
    </cfRule>
  </conditionalFormatting>
  <conditionalFormatting sqref="I30">
    <cfRule type="cellIs" dxfId="2497" priority="498" operator="equal">
      <formula>0</formula>
    </cfRule>
  </conditionalFormatting>
  <conditionalFormatting sqref="I30">
    <cfRule type="cellIs" dxfId="2496" priority="497" operator="equal">
      <formula>0</formula>
    </cfRule>
  </conditionalFormatting>
  <conditionalFormatting sqref="J30">
    <cfRule type="containsText" dxfId="2495" priority="496" operator="containsText" text="Наименование инвестиционного проекта">
      <formula>NOT(ISERROR(SEARCH("Наименование инвестиционного проекта",J30)))</formula>
    </cfRule>
  </conditionalFormatting>
  <conditionalFormatting sqref="J30">
    <cfRule type="cellIs" dxfId="2494" priority="494" operator="equal">
      <formula>0</formula>
    </cfRule>
    <cfRule type="cellIs" dxfId="2493" priority="495" operator="equal">
      <formula>0</formula>
    </cfRule>
  </conditionalFormatting>
  <conditionalFormatting sqref="J30">
    <cfRule type="cellIs" dxfId="2492" priority="493" operator="equal">
      <formula>0</formula>
    </cfRule>
  </conditionalFormatting>
  <conditionalFormatting sqref="J30">
    <cfRule type="cellIs" dxfId="2491" priority="492" operator="equal">
      <formula>0</formula>
    </cfRule>
  </conditionalFormatting>
  <conditionalFormatting sqref="J30">
    <cfRule type="cellIs" dxfId="2490" priority="491" operator="equal">
      <formula>0</formula>
    </cfRule>
  </conditionalFormatting>
  <conditionalFormatting sqref="AB30">
    <cfRule type="containsText" dxfId="2489" priority="490" operator="containsText" text="Наименование инвестиционного проекта">
      <formula>NOT(ISERROR(SEARCH("Наименование инвестиционного проекта",AB30)))</formula>
    </cfRule>
  </conditionalFormatting>
  <conditionalFormatting sqref="AB30">
    <cfRule type="cellIs" dxfId="2488" priority="489" operator="equal">
      <formula>0</formula>
    </cfRule>
  </conditionalFormatting>
  <conditionalFormatting sqref="AB30">
    <cfRule type="cellIs" dxfId="2487" priority="488" operator="equal">
      <formula>0</formula>
    </cfRule>
  </conditionalFormatting>
  <conditionalFormatting sqref="AB30">
    <cfRule type="cellIs" dxfId="2486" priority="487" operator="equal">
      <formula>0</formula>
    </cfRule>
  </conditionalFormatting>
  <conditionalFormatting sqref="AC30">
    <cfRule type="containsText" dxfId="2485" priority="486" operator="containsText" text="Наименование инвестиционного проекта">
      <formula>NOT(ISERROR(SEARCH("Наименование инвестиционного проекта",AC30)))</formula>
    </cfRule>
  </conditionalFormatting>
  <conditionalFormatting sqref="AC30">
    <cfRule type="cellIs" dxfId="2484" priority="485" operator="equal">
      <formula>0</formula>
    </cfRule>
  </conditionalFormatting>
  <conditionalFormatting sqref="AC30">
    <cfRule type="cellIs" dxfId="2483" priority="484" operator="equal">
      <formula>0</formula>
    </cfRule>
  </conditionalFormatting>
  <conditionalFormatting sqref="AC30">
    <cfRule type="cellIs" dxfId="2482" priority="483" operator="equal">
      <formula>0</formula>
    </cfRule>
  </conditionalFormatting>
  <conditionalFormatting sqref="AG30">
    <cfRule type="containsText" dxfId="2481" priority="482" operator="containsText" text="Наименование инвестиционного проекта">
      <formula>NOT(ISERROR(SEARCH("Наименование инвестиционного проекта",AG30)))</formula>
    </cfRule>
  </conditionalFormatting>
  <conditionalFormatting sqref="AG30">
    <cfRule type="cellIs" dxfId="2480" priority="481" operator="equal">
      <formula>0</formula>
    </cfRule>
  </conditionalFormatting>
  <conditionalFormatting sqref="AG30">
    <cfRule type="cellIs" dxfId="2479" priority="480" operator="equal">
      <formula>0</formula>
    </cfRule>
  </conditionalFormatting>
  <conditionalFormatting sqref="AG30">
    <cfRule type="cellIs" dxfId="2478" priority="479" operator="equal">
      <formula>0</formula>
    </cfRule>
  </conditionalFormatting>
  <conditionalFormatting sqref="AH30">
    <cfRule type="containsText" dxfId="2477" priority="478" operator="containsText" text="Наименование инвестиционного проекта">
      <formula>NOT(ISERROR(SEARCH("Наименование инвестиционного проекта",AH30)))</formula>
    </cfRule>
  </conditionalFormatting>
  <conditionalFormatting sqref="AH30">
    <cfRule type="cellIs" dxfId="2476" priority="477" operator="equal">
      <formula>0</formula>
    </cfRule>
  </conditionalFormatting>
  <conditionalFormatting sqref="AH30">
    <cfRule type="cellIs" dxfId="2475" priority="476" operator="equal">
      <formula>0</formula>
    </cfRule>
  </conditionalFormatting>
  <conditionalFormatting sqref="AH30">
    <cfRule type="cellIs" dxfId="2474" priority="475" operator="equal">
      <formula>0</formula>
    </cfRule>
  </conditionalFormatting>
  <conditionalFormatting sqref="AI30">
    <cfRule type="containsText" dxfId="2473" priority="474" operator="containsText" text="Наименование инвестиционного проекта">
      <formula>NOT(ISERROR(SEARCH("Наименование инвестиционного проекта",AI30)))</formula>
    </cfRule>
  </conditionalFormatting>
  <conditionalFormatting sqref="AI30">
    <cfRule type="cellIs" dxfId="2472" priority="473" operator="equal">
      <formula>0</formula>
    </cfRule>
  </conditionalFormatting>
  <conditionalFormatting sqref="AI30">
    <cfRule type="cellIs" dxfId="2471" priority="472" operator="equal">
      <formula>0</formula>
    </cfRule>
  </conditionalFormatting>
  <conditionalFormatting sqref="AI30">
    <cfRule type="cellIs" dxfId="2470" priority="471" operator="equal">
      <formula>0</formula>
    </cfRule>
  </conditionalFormatting>
  <conditionalFormatting sqref="L33:P33 AN33:AO33 V33:W33 Z33:AA33 I32:AO32">
    <cfRule type="cellIs" dxfId="2469" priority="470" operator="equal">
      <formula>0</formula>
    </cfRule>
  </conditionalFormatting>
  <conditionalFormatting sqref="L33:P33 AN33:AO33 V33:W33 Z33:AA33 I32:AO32">
    <cfRule type="cellIs" dxfId="2468" priority="469" operator="equal">
      <formula>0</formula>
    </cfRule>
  </conditionalFormatting>
  <conditionalFormatting sqref="L33:P33 AN33:AO33 V33:W33 Z33:AA33 I32:AO32">
    <cfRule type="cellIs" dxfId="2467" priority="468" operator="equal">
      <formula>0</formula>
    </cfRule>
  </conditionalFormatting>
  <conditionalFormatting sqref="AN33:AO33 I32:AO32">
    <cfRule type="containsText" dxfId="2466" priority="467" operator="containsText" text="Наименование инвестиционного проекта">
      <formula>NOT(ISERROR(SEARCH("Наименование инвестиционного проекта",I32)))</formula>
    </cfRule>
  </conditionalFormatting>
  <conditionalFormatting sqref="I33">
    <cfRule type="containsText" dxfId="2465" priority="466" operator="containsText" text="Наименование инвестиционного проекта">
      <formula>NOT(ISERROR(SEARCH("Наименование инвестиционного проекта",I33)))</formula>
    </cfRule>
  </conditionalFormatting>
  <conditionalFormatting sqref="I33">
    <cfRule type="cellIs" dxfId="2464" priority="465" operator="equal">
      <formula>0</formula>
    </cfRule>
  </conditionalFormatting>
  <conditionalFormatting sqref="I33">
    <cfRule type="cellIs" dxfId="2463" priority="464" operator="equal">
      <formula>0</formula>
    </cfRule>
  </conditionalFormatting>
  <conditionalFormatting sqref="I33">
    <cfRule type="cellIs" dxfId="2462" priority="463" operator="equal">
      <formula>0</formula>
    </cfRule>
  </conditionalFormatting>
  <conditionalFormatting sqref="J33">
    <cfRule type="containsText" dxfId="2461" priority="462" operator="containsText" text="Наименование инвестиционного проекта">
      <formula>NOT(ISERROR(SEARCH("Наименование инвестиционного проекта",J33)))</formula>
    </cfRule>
  </conditionalFormatting>
  <conditionalFormatting sqref="J33">
    <cfRule type="cellIs" dxfId="2460" priority="460" operator="equal">
      <formula>0</formula>
    </cfRule>
    <cfRule type="cellIs" dxfId="2459" priority="461" operator="equal">
      <formula>0</formula>
    </cfRule>
  </conditionalFormatting>
  <conditionalFormatting sqref="J33">
    <cfRule type="cellIs" dxfId="2458" priority="459" operator="equal">
      <formula>0</formula>
    </cfRule>
  </conditionalFormatting>
  <conditionalFormatting sqref="J33">
    <cfRule type="cellIs" dxfId="2457" priority="458" operator="equal">
      <formula>0</formula>
    </cfRule>
  </conditionalFormatting>
  <conditionalFormatting sqref="J33">
    <cfRule type="cellIs" dxfId="2456" priority="457" operator="equal">
      <formula>0</formula>
    </cfRule>
  </conditionalFormatting>
  <conditionalFormatting sqref="AB33">
    <cfRule type="containsText" dxfId="2455" priority="456" operator="containsText" text="Наименование инвестиционного проекта">
      <formula>NOT(ISERROR(SEARCH("Наименование инвестиционного проекта",AB33)))</formula>
    </cfRule>
  </conditionalFormatting>
  <conditionalFormatting sqref="AB33">
    <cfRule type="cellIs" dxfId="2454" priority="455" operator="equal">
      <formula>0</formula>
    </cfRule>
  </conditionalFormatting>
  <conditionalFormatting sqref="AB33">
    <cfRule type="cellIs" dxfId="2453" priority="454" operator="equal">
      <formula>0</formula>
    </cfRule>
  </conditionalFormatting>
  <conditionalFormatting sqref="AB33">
    <cfRule type="cellIs" dxfId="2452" priority="453" operator="equal">
      <formula>0</formula>
    </cfRule>
  </conditionalFormatting>
  <conditionalFormatting sqref="AC33">
    <cfRule type="containsText" dxfId="2451" priority="452" operator="containsText" text="Наименование инвестиционного проекта">
      <formula>NOT(ISERROR(SEARCH("Наименование инвестиционного проекта",AC33)))</formula>
    </cfRule>
  </conditionalFormatting>
  <conditionalFormatting sqref="AC33">
    <cfRule type="cellIs" dxfId="2450" priority="451" operator="equal">
      <formula>0</formula>
    </cfRule>
  </conditionalFormatting>
  <conditionalFormatting sqref="AC33">
    <cfRule type="cellIs" dxfId="2449" priority="450" operator="equal">
      <formula>0</formula>
    </cfRule>
  </conditionalFormatting>
  <conditionalFormatting sqref="AC33">
    <cfRule type="cellIs" dxfId="2448" priority="449" operator="equal">
      <formula>0</formula>
    </cfRule>
  </conditionalFormatting>
  <conditionalFormatting sqref="AG33">
    <cfRule type="containsText" dxfId="2447" priority="448" operator="containsText" text="Наименование инвестиционного проекта">
      <formula>NOT(ISERROR(SEARCH("Наименование инвестиционного проекта",AG33)))</formula>
    </cfRule>
  </conditionalFormatting>
  <conditionalFormatting sqref="AG33">
    <cfRule type="cellIs" dxfId="2446" priority="447" operator="equal">
      <formula>0</formula>
    </cfRule>
  </conditionalFormatting>
  <conditionalFormatting sqref="AG33">
    <cfRule type="cellIs" dxfId="2445" priority="446" operator="equal">
      <formula>0</formula>
    </cfRule>
  </conditionalFormatting>
  <conditionalFormatting sqref="AG33">
    <cfRule type="cellIs" dxfId="2444" priority="445" operator="equal">
      <formula>0</formula>
    </cfRule>
  </conditionalFormatting>
  <conditionalFormatting sqref="AH33">
    <cfRule type="containsText" dxfId="2443" priority="444" operator="containsText" text="Наименование инвестиционного проекта">
      <formula>NOT(ISERROR(SEARCH("Наименование инвестиционного проекта",AH33)))</formula>
    </cfRule>
  </conditionalFormatting>
  <conditionalFormatting sqref="AH33">
    <cfRule type="cellIs" dxfId="2442" priority="443" operator="equal">
      <formula>0</formula>
    </cfRule>
  </conditionalFormatting>
  <conditionalFormatting sqref="AH33">
    <cfRule type="cellIs" dxfId="2441" priority="442" operator="equal">
      <formula>0</formula>
    </cfRule>
  </conditionalFormatting>
  <conditionalFormatting sqref="AH33">
    <cfRule type="cellIs" dxfId="2440" priority="441" operator="equal">
      <formula>0</formula>
    </cfRule>
  </conditionalFormatting>
  <conditionalFormatting sqref="AI33">
    <cfRule type="containsText" dxfId="2439" priority="440" operator="containsText" text="Наименование инвестиционного проекта">
      <formula>NOT(ISERROR(SEARCH("Наименование инвестиционного проекта",AI33)))</formula>
    </cfRule>
  </conditionalFormatting>
  <conditionalFormatting sqref="AI33">
    <cfRule type="cellIs" dxfId="2438" priority="439" operator="equal">
      <formula>0</formula>
    </cfRule>
  </conditionalFormatting>
  <conditionalFormatting sqref="AI33">
    <cfRule type="cellIs" dxfId="2437" priority="438" operator="equal">
      <formula>0</formula>
    </cfRule>
  </conditionalFormatting>
  <conditionalFormatting sqref="AI33">
    <cfRule type="cellIs" dxfId="2436" priority="437" operator="equal">
      <formula>0</formula>
    </cfRule>
  </conditionalFormatting>
  <conditionalFormatting sqref="K30">
    <cfRule type="containsText" dxfId="2435" priority="436" operator="containsText" text="Наименование инвестиционного проекта">
      <formula>NOT(ISERROR(SEARCH("Наименование инвестиционного проекта",K30)))</formula>
    </cfRule>
  </conditionalFormatting>
  <conditionalFormatting sqref="K30">
    <cfRule type="cellIs" dxfId="2434" priority="434" operator="equal">
      <formula>0</formula>
    </cfRule>
    <cfRule type="cellIs" dxfId="2433" priority="435" operator="equal">
      <formula>0</formula>
    </cfRule>
  </conditionalFormatting>
  <conditionalFormatting sqref="K30">
    <cfRule type="cellIs" dxfId="2432" priority="433" operator="equal">
      <formula>0</formula>
    </cfRule>
  </conditionalFormatting>
  <conditionalFormatting sqref="K30">
    <cfRule type="cellIs" dxfId="2431" priority="432" operator="equal">
      <formula>0</formula>
    </cfRule>
  </conditionalFormatting>
  <conditionalFormatting sqref="K30">
    <cfRule type="cellIs" dxfId="2430" priority="431" operator="equal">
      <formula>0</formula>
    </cfRule>
  </conditionalFormatting>
  <conditionalFormatting sqref="K31">
    <cfRule type="containsText" dxfId="2429" priority="430" operator="containsText" text="Наименование инвестиционного проекта">
      <formula>NOT(ISERROR(SEARCH("Наименование инвестиционного проекта",K31)))</formula>
    </cfRule>
  </conditionalFormatting>
  <conditionalFormatting sqref="K31">
    <cfRule type="cellIs" dxfId="2428" priority="428" operator="equal">
      <formula>0</formula>
    </cfRule>
    <cfRule type="cellIs" dxfId="2427" priority="429" operator="equal">
      <formula>0</formula>
    </cfRule>
  </conditionalFormatting>
  <conditionalFormatting sqref="K31">
    <cfRule type="cellIs" dxfId="2426" priority="427" operator="equal">
      <formula>0</formula>
    </cfRule>
  </conditionalFormatting>
  <conditionalFormatting sqref="K31">
    <cfRule type="cellIs" dxfId="2425" priority="426" operator="equal">
      <formula>0</formula>
    </cfRule>
  </conditionalFormatting>
  <conditionalFormatting sqref="K31">
    <cfRule type="cellIs" dxfId="2424" priority="425" operator="equal">
      <formula>0</formula>
    </cfRule>
  </conditionalFormatting>
  <conditionalFormatting sqref="K33">
    <cfRule type="containsText" dxfId="2423" priority="424" operator="containsText" text="Наименование инвестиционного проекта">
      <formula>NOT(ISERROR(SEARCH("Наименование инвестиционного проекта",K33)))</formula>
    </cfRule>
  </conditionalFormatting>
  <conditionalFormatting sqref="K33">
    <cfRule type="cellIs" dxfId="2422" priority="422" operator="equal">
      <formula>0</formula>
    </cfRule>
    <cfRule type="cellIs" dxfId="2421" priority="423" operator="equal">
      <formula>0</formula>
    </cfRule>
  </conditionalFormatting>
  <conditionalFormatting sqref="K33">
    <cfRule type="cellIs" dxfId="2420" priority="421" operator="equal">
      <formula>0</formula>
    </cfRule>
  </conditionalFormatting>
  <conditionalFormatting sqref="K33">
    <cfRule type="cellIs" dxfId="2419" priority="420" operator="equal">
      <formula>0</formula>
    </cfRule>
  </conditionalFormatting>
  <conditionalFormatting sqref="K33">
    <cfRule type="cellIs" dxfId="2418" priority="419" operator="equal">
      <formula>0</formula>
    </cfRule>
  </conditionalFormatting>
  <conditionalFormatting sqref="I67:J67">
    <cfRule type="cellIs" dxfId="2417" priority="418" operator="equal">
      <formula>0</formula>
    </cfRule>
  </conditionalFormatting>
  <conditionalFormatting sqref="I67:J67">
    <cfRule type="cellIs" dxfId="2416" priority="417" operator="equal">
      <formula>0</formula>
    </cfRule>
  </conditionalFormatting>
  <conditionalFormatting sqref="I67:J67">
    <cfRule type="cellIs" dxfId="2415" priority="416" operator="equal">
      <formula>0</formula>
    </cfRule>
  </conditionalFormatting>
  <conditionalFormatting sqref="I67:J67">
    <cfRule type="containsText" dxfId="2414" priority="415" operator="containsText" text="Наименование инвестиционного проекта">
      <formula>NOT(ISERROR(SEARCH("Наименование инвестиционного проекта",I67)))</formula>
    </cfRule>
  </conditionalFormatting>
  <conditionalFormatting sqref="I60:J61 I63:J63 I58:AO58 I62">
    <cfRule type="cellIs" dxfId="2413" priority="414" operator="equal">
      <formula>0</formula>
    </cfRule>
  </conditionalFormatting>
  <conditionalFormatting sqref="I60:J61 I63:J63 I58:AO58 I62">
    <cfRule type="cellIs" dxfId="2412" priority="413" operator="equal">
      <formula>0</formula>
    </cfRule>
  </conditionalFormatting>
  <conditionalFormatting sqref="I60:J61 I63:J63 I58:AO58 I62">
    <cfRule type="cellIs" dxfId="2411" priority="412" operator="equal">
      <formula>0</formula>
    </cfRule>
  </conditionalFormatting>
  <conditionalFormatting sqref="I60:J61 I63:J63 I58:AO58 I62">
    <cfRule type="containsText" dxfId="2410" priority="411" operator="containsText" text="Наименование инвестиционного проекта">
      <formula>NOT(ISERROR(SEARCH("Наименование инвестиционного проекта",I58)))</formula>
    </cfRule>
  </conditionalFormatting>
  <conditionalFormatting sqref="J60:J61 J63">
    <cfRule type="cellIs" dxfId="2409" priority="410" operator="equal">
      <formula>0</formula>
    </cfRule>
  </conditionalFormatting>
  <conditionalFormatting sqref="K60:K61 K63">
    <cfRule type="cellIs" dxfId="2408" priority="404" operator="equal">
      <formula>0</formula>
    </cfRule>
    <cfRule type="cellIs" dxfId="2407" priority="406" operator="equal">
      <formula>0</formula>
    </cfRule>
    <cfRule type="cellIs" dxfId="2406" priority="407" operator="equal">
      <formula>0</formula>
    </cfRule>
    <cfRule type="cellIs" dxfId="2405" priority="408" operator="equal">
      <formula>0</formula>
    </cfRule>
    <cfRule type="cellIs" dxfId="2404" priority="409" operator="equal">
      <formula>0</formula>
    </cfRule>
  </conditionalFormatting>
  <conditionalFormatting sqref="K60:K61 K63">
    <cfRule type="cellIs" dxfId="2403" priority="405" operator="equal">
      <formula>0</formula>
    </cfRule>
  </conditionalFormatting>
  <conditionalFormatting sqref="L59:L61 P59:P61 N59:N61 N63 P63 L63">
    <cfRule type="containsText" dxfId="2402" priority="403" operator="containsText" text="Наименование инвестиционного проекта">
      <formula>NOT(ISERROR(SEARCH("Наименование инвестиционного проекта",L59)))</formula>
    </cfRule>
  </conditionalFormatting>
  <conditionalFormatting sqref="L59:L61 P59:P61 N59:N61 N63 P63 L63">
    <cfRule type="cellIs" dxfId="2401" priority="402" operator="equal">
      <formula>0</formula>
    </cfRule>
  </conditionalFormatting>
  <conditionalFormatting sqref="L59:L61 P59:P61 N59:N61 N63 P63 L63">
    <cfRule type="cellIs" dxfId="2400" priority="401" operator="equal">
      <formula>0</formula>
    </cfRule>
  </conditionalFormatting>
  <conditionalFormatting sqref="L59:L61 P59:P61 N59:N61 N63 P63 L63">
    <cfRule type="cellIs" dxfId="2399" priority="400" operator="equal">
      <formula>0</formula>
    </cfRule>
  </conditionalFormatting>
  <conditionalFormatting sqref="O59:O61 M59:M61 M63 O63">
    <cfRule type="containsText" dxfId="2398" priority="399" operator="containsText" text="Наименование инвестиционного проекта">
      <formula>NOT(ISERROR(SEARCH("Наименование инвестиционного проекта",M59)))</formula>
    </cfRule>
  </conditionalFormatting>
  <conditionalFormatting sqref="O59:O61 M59:M61 M63 O63">
    <cfRule type="cellIs" dxfId="2397" priority="398" operator="equal">
      <formula>0</formula>
    </cfRule>
  </conditionalFormatting>
  <conditionalFormatting sqref="O59:O61 M59:M61 M63 O63">
    <cfRule type="cellIs" dxfId="2396" priority="397" operator="equal">
      <formula>0</formula>
    </cfRule>
  </conditionalFormatting>
  <conditionalFormatting sqref="O59:O61 M59:M61 M63 O63">
    <cfRule type="cellIs" dxfId="2395" priority="396" operator="equal">
      <formula>0</formula>
    </cfRule>
  </conditionalFormatting>
  <conditionalFormatting sqref="M59:M61 O59:O61 O63 M63">
    <cfRule type="cellIs" dxfId="2394" priority="395" operator="equal">
      <formula>0</formula>
    </cfRule>
  </conditionalFormatting>
  <conditionalFormatting sqref="K67">
    <cfRule type="cellIs" dxfId="2393" priority="394" operator="equal">
      <formula>0</formula>
    </cfRule>
  </conditionalFormatting>
  <conditionalFormatting sqref="K67">
    <cfRule type="cellIs" dxfId="2392" priority="393" operator="equal">
      <formula>0</formula>
    </cfRule>
  </conditionalFormatting>
  <conditionalFormatting sqref="K67">
    <cfRule type="cellIs" dxfId="2391" priority="392" operator="equal">
      <formula>0</formula>
    </cfRule>
  </conditionalFormatting>
  <conditionalFormatting sqref="K67">
    <cfRule type="containsText" dxfId="2390" priority="391" operator="containsText" text="Наименование инвестиционного проекта">
      <formula>NOT(ISERROR(SEARCH("Наименование инвестиционного проекта",K67)))</formula>
    </cfRule>
  </conditionalFormatting>
  <conditionalFormatting sqref="L67:P67">
    <cfRule type="containsText" dxfId="2389" priority="390" operator="containsText" text="Наименование инвестиционного проекта">
      <formula>NOT(ISERROR(SEARCH("Наименование инвестиционного проекта",L67)))</formula>
    </cfRule>
  </conditionalFormatting>
  <conditionalFormatting sqref="L67:P67">
    <cfRule type="cellIs" dxfId="2388" priority="389" operator="equal">
      <formula>0</formula>
    </cfRule>
  </conditionalFormatting>
  <conditionalFormatting sqref="L67:P67">
    <cfRule type="cellIs" dxfId="2387" priority="388" operator="equal">
      <formula>0</formula>
    </cfRule>
  </conditionalFormatting>
  <conditionalFormatting sqref="L67:P67">
    <cfRule type="cellIs" dxfId="2386" priority="387" operator="equal">
      <formula>0</formula>
    </cfRule>
  </conditionalFormatting>
  <conditionalFormatting sqref="I54">
    <cfRule type="cellIs" dxfId="2385" priority="386" operator="equal">
      <formula>0</formula>
    </cfRule>
  </conditionalFormatting>
  <conditionalFormatting sqref="I54">
    <cfRule type="cellIs" dxfId="2384" priority="385" operator="equal">
      <formula>0</formula>
    </cfRule>
  </conditionalFormatting>
  <conditionalFormatting sqref="I54">
    <cfRule type="cellIs" dxfId="2383" priority="384" operator="equal">
      <formula>0</formula>
    </cfRule>
  </conditionalFormatting>
  <conditionalFormatting sqref="I54">
    <cfRule type="containsText" dxfId="2382" priority="383" operator="containsText" text="Наименование инвестиционного проекта">
      <formula>NOT(ISERROR(SEARCH("Наименование инвестиционного проекта",I54)))</formula>
    </cfRule>
  </conditionalFormatting>
  <conditionalFormatting sqref="I39:AO39">
    <cfRule type="cellIs" dxfId="2381" priority="381" operator="equal">
      <formula>0</formula>
    </cfRule>
  </conditionalFormatting>
  <conditionalFormatting sqref="J37">
    <cfRule type="cellIs" dxfId="2380" priority="380" operator="equal">
      <formula>0</formula>
    </cfRule>
  </conditionalFormatting>
  <conditionalFormatting sqref="K37">
    <cfRule type="cellIs" dxfId="2379" priority="379" operator="equal">
      <formula>0</formula>
    </cfRule>
  </conditionalFormatting>
  <conditionalFormatting sqref="K37">
    <cfRule type="cellIs" dxfId="2378" priority="378" operator="equal">
      <formula>0</formula>
    </cfRule>
  </conditionalFormatting>
  <conditionalFormatting sqref="K37">
    <cfRule type="cellIs" dxfId="2377" priority="377" operator="equal">
      <formula>0</formula>
    </cfRule>
  </conditionalFormatting>
  <conditionalFormatting sqref="K37">
    <cfRule type="containsText" dxfId="2376" priority="376" operator="containsText" text="Наименование инвестиционного проекта">
      <formula>NOT(ISERROR(SEARCH("Наименование инвестиционного проекта",K37)))</formula>
    </cfRule>
  </conditionalFormatting>
  <conditionalFormatting sqref="K35:K36">
    <cfRule type="cellIs" dxfId="2375" priority="363" operator="equal">
      <formula>0</formula>
    </cfRule>
  </conditionalFormatting>
  <conditionalFormatting sqref="L77:M77 M76 O76:P77">
    <cfRule type="cellIs" dxfId="2374" priority="362" operator="equal">
      <formula>0</formula>
    </cfRule>
  </conditionalFormatting>
  <conditionalFormatting sqref="L77:M77 M76 O76:P77">
    <cfRule type="cellIs" dxfId="2373" priority="361" operator="equal">
      <formula>0</formula>
    </cfRule>
  </conditionalFormatting>
  <conditionalFormatting sqref="L77:M77 M76 O76:P77">
    <cfRule type="cellIs" dxfId="2372" priority="360" operator="equal">
      <formula>0</formula>
    </cfRule>
  </conditionalFormatting>
  <conditionalFormatting sqref="I44:K44">
    <cfRule type="containsText" dxfId="2371" priority="359" operator="containsText" text="Наименование инвестиционного проекта">
      <formula>NOT(ISERROR(SEARCH("Наименование инвестиционного проекта",I44)))</formula>
    </cfRule>
  </conditionalFormatting>
  <conditionalFormatting sqref="I44:K44">
    <cfRule type="cellIs" dxfId="2370" priority="358" operator="equal">
      <formula>0</formula>
    </cfRule>
  </conditionalFormatting>
  <conditionalFormatting sqref="I44:K44">
    <cfRule type="cellIs" dxfId="2369" priority="357" operator="equal">
      <formula>0</formula>
    </cfRule>
  </conditionalFormatting>
  <conditionalFormatting sqref="I44:K44">
    <cfRule type="cellIs" dxfId="2368" priority="356" operator="equal">
      <formula>0</formula>
    </cfRule>
  </conditionalFormatting>
  <conditionalFormatting sqref="Q67:U67">
    <cfRule type="containsText" dxfId="2367" priority="351" operator="containsText" text="Наименование инвестиционного проекта">
      <formula>NOT(ISERROR(SEARCH("Наименование инвестиционного проекта",Q67)))</formula>
    </cfRule>
  </conditionalFormatting>
  <conditionalFormatting sqref="Q67:U67">
    <cfRule type="cellIs" dxfId="2366" priority="350" operator="equal">
      <formula>0</formula>
    </cfRule>
  </conditionalFormatting>
  <conditionalFormatting sqref="Q67:U67">
    <cfRule type="cellIs" dxfId="2365" priority="349" operator="equal">
      <formula>0</formula>
    </cfRule>
  </conditionalFormatting>
  <conditionalFormatting sqref="Q67:U67">
    <cfRule type="cellIs" dxfId="2364" priority="348" operator="equal">
      <formula>0</formula>
    </cfRule>
  </conditionalFormatting>
  <conditionalFormatting sqref="R63 T63">
    <cfRule type="containsText" dxfId="2363" priority="347" operator="containsText" text="Наименование инвестиционного проекта">
      <formula>NOT(ISERROR(SEARCH("Наименование инвестиционного проекта",R63)))</formula>
    </cfRule>
  </conditionalFormatting>
  <conditionalFormatting sqref="R63 T63">
    <cfRule type="cellIs" dxfId="2362" priority="346" operator="equal">
      <formula>0</formula>
    </cfRule>
  </conditionalFormatting>
  <conditionalFormatting sqref="R63 T63">
    <cfRule type="cellIs" dxfId="2361" priority="345" operator="equal">
      <formula>0</formula>
    </cfRule>
  </conditionalFormatting>
  <conditionalFormatting sqref="R63 T63">
    <cfRule type="cellIs" dxfId="2360" priority="344" operator="equal">
      <formula>0</formula>
    </cfRule>
  </conditionalFormatting>
  <conditionalFormatting sqref="Q63:U63">
    <cfRule type="containsText" dxfId="2359" priority="343" operator="containsText" text="Наименование инвестиционного проекта">
      <formula>NOT(ISERROR(SEARCH("Наименование инвестиционного проекта",Q63)))</formula>
    </cfRule>
  </conditionalFormatting>
  <conditionalFormatting sqref="Q63:U63">
    <cfRule type="cellIs" dxfId="2358" priority="342" operator="equal">
      <formula>0</formula>
    </cfRule>
  </conditionalFormatting>
  <conditionalFormatting sqref="Q63:U63">
    <cfRule type="cellIs" dxfId="2357" priority="341" operator="equal">
      <formula>0</formula>
    </cfRule>
  </conditionalFormatting>
  <conditionalFormatting sqref="Q63:U63">
    <cfRule type="cellIs" dxfId="2356" priority="340" operator="equal">
      <formula>0</formula>
    </cfRule>
  </conditionalFormatting>
  <conditionalFormatting sqref="Q63:U63">
    <cfRule type="cellIs" dxfId="2355" priority="338" operator="equal">
      <formula>0</formula>
    </cfRule>
    <cfRule type="cellIs" dxfId="2354" priority="339" operator="equal">
      <formula>0</formula>
    </cfRule>
  </conditionalFormatting>
  <conditionalFormatting sqref="R59:R60 T59:T60">
    <cfRule type="containsText" dxfId="2353" priority="337" operator="containsText" text="Наименование инвестиционного проекта">
      <formula>NOT(ISERROR(SEARCH("Наименование инвестиционного проекта",R59)))</formula>
    </cfRule>
  </conditionalFormatting>
  <conditionalFormatting sqref="R59:R60 T59:T60">
    <cfRule type="cellIs" dxfId="2352" priority="336" operator="equal">
      <formula>0</formula>
    </cfRule>
  </conditionalFormatting>
  <conditionalFormatting sqref="R59:R60 T59:T60">
    <cfRule type="cellIs" dxfId="2351" priority="335" operator="equal">
      <formula>0</formula>
    </cfRule>
  </conditionalFormatting>
  <conditionalFormatting sqref="R59:R60 T59:T60">
    <cfRule type="cellIs" dxfId="2350" priority="334" operator="equal">
      <formula>0</formula>
    </cfRule>
  </conditionalFormatting>
  <conditionalFormatting sqref="Q59:U60">
    <cfRule type="containsText" dxfId="2349" priority="333" operator="containsText" text="Наименование инвестиционного проекта">
      <formula>NOT(ISERROR(SEARCH("Наименование инвестиционного проекта",Q59)))</formula>
    </cfRule>
  </conditionalFormatting>
  <conditionalFormatting sqref="Q59:U60">
    <cfRule type="cellIs" dxfId="2348" priority="332" operator="equal">
      <formula>0</formula>
    </cfRule>
  </conditionalFormatting>
  <conditionalFormatting sqref="Q59:U60">
    <cfRule type="cellIs" dxfId="2347" priority="331" operator="equal">
      <formula>0</formula>
    </cfRule>
  </conditionalFormatting>
  <conditionalFormatting sqref="Q59:U60">
    <cfRule type="cellIs" dxfId="2346" priority="330" operator="equal">
      <formula>0</formula>
    </cfRule>
  </conditionalFormatting>
  <conditionalFormatting sqref="Q59:U60">
    <cfRule type="cellIs" dxfId="2345" priority="328" operator="equal">
      <formula>0</formula>
    </cfRule>
    <cfRule type="cellIs" dxfId="2344" priority="329" operator="equal">
      <formula>0</formula>
    </cfRule>
  </conditionalFormatting>
  <conditionalFormatting sqref="R76:U77">
    <cfRule type="cellIs" dxfId="2343" priority="319" operator="equal">
      <formula>0</formula>
    </cfRule>
  </conditionalFormatting>
  <conditionalFormatting sqref="R76:U77">
    <cfRule type="cellIs" dxfId="2342" priority="318" operator="equal">
      <formula>0</formula>
    </cfRule>
  </conditionalFormatting>
  <conditionalFormatting sqref="R76:U77">
    <cfRule type="cellIs" dxfId="2341" priority="317" operator="equal">
      <formula>0</formula>
    </cfRule>
  </conditionalFormatting>
  <conditionalFormatting sqref="AJ70:AJ71 AL70:AL71">
    <cfRule type="containsText" dxfId="2340" priority="316" operator="containsText" text="Наименование инвестиционного проекта">
      <formula>NOT(ISERROR(SEARCH("Наименование инвестиционного проекта",AJ70)))</formula>
    </cfRule>
  </conditionalFormatting>
  <conditionalFormatting sqref="AJ70:AJ71 AL70:AL71">
    <cfRule type="cellIs" dxfId="2339" priority="315" operator="equal">
      <formula>0</formula>
    </cfRule>
  </conditionalFormatting>
  <conditionalFormatting sqref="AJ70:AJ71 AL70:AL71">
    <cfRule type="cellIs" dxfId="2338" priority="314" operator="equal">
      <formula>0</formula>
    </cfRule>
  </conditionalFormatting>
  <conditionalFormatting sqref="AJ70:AJ71 AL70:AL71">
    <cfRule type="cellIs" dxfId="2337" priority="313" operator="equal">
      <formula>0</formula>
    </cfRule>
  </conditionalFormatting>
  <conditionalFormatting sqref="AK70:AK71 AM70:AM71">
    <cfRule type="containsText" dxfId="2336" priority="312" operator="containsText" text="Наименование инвестиционного проекта">
      <formula>NOT(ISERROR(SEARCH("Наименование инвестиционного проекта",AK70)))</formula>
    </cfRule>
  </conditionalFormatting>
  <conditionalFormatting sqref="AK70:AK71 AM70:AM71">
    <cfRule type="cellIs" dxfId="2335" priority="311" operator="equal">
      <formula>0</formula>
    </cfRule>
  </conditionalFormatting>
  <conditionalFormatting sqref="AK70:AK71 AM70:AM71">
    <cfRule type="cellIs" dxfId="2334" priority="310" operator="equal">
      <formula>0</formula>
    </cfRule>
  </conditionalFormatting>
  <conditionalFormatting sqref="AK70:AK71 AM70:AM71">
    <cfRule type="cellIs" dxfId="2333" priority="309" operator="equal">
      <formula>0</formula>
    </cfRule>
  </conditionalFormatting>
  <conditionalFormatting sqref="AJ69 AL69">
    <cfRule type="containsText" dxfId="2332" priority="308" operator="containsText" text="Наименование инвестиционного проекта">
      <formula>NOT(ISERROR(SEARCH("Наименование инвестиционного проекта",AJ69)))</formula>
    </cfRule>
  </conditionalFormatting>
  <conditionalFormatting sqref="AJ69 AL69">
    <cfRule type="cellIs" dxfId="2331" priority="307" operator="equal">
      <formula>0</formula>
    </cfRule>
  </conditionalFormatting>
  <conditionalFormatting sqref="AJ69 AL69">
    <cfRule type="cellIs" dxfId="2330" priority="306" operator="equal">
      <formula>0</formula>
    </cfRule>
  </conditionalFormatting>
  <conditionalFormatting sqref="AJ69 AL69">
    <cfRule type="cellIs" dxfId="2329" priority="305" operator="equal">
      <formula>0</formula>
    </cfRule>
  </conditionalFormatting>
  <conditionalFormatting sqref="AK69 AM69">
    <cfRule type="containsText" dxfId="2328" priority="304" operator="containsText" text="Наименование инвестиционного проекта">
      <formula>NOT(ISERROR(SEARCH("Наименование инвестиционного проекта",AK69)))</formula>
    </cfRule>
  </conditionalFormatting>
  <conditionalFormatting sqref="AK69 AM69">
    <cfRule type="cellIs" dxfId="2327" priority="303" operator="equal">
      <formula>0</formula>
    </cfRule>
  </conditionalFormatting>
  <conditionalFormatting sqref="AK69 AM69">
    <cfRule type="cellIs" dxfId="2326" priority="302" operator="equal">
      <formula>0</formula>
    </cfRule>
  </conditionalFormatting>
  <conditionalFormatting sqref="AK69 AM69">
    <cfRule type="cellIs" dxfId="2325" priority="301" operator="equal">
      <formula>0</formula>
    </cfRule>
  </conditionalFormatting>
  <conditionalFormatting sqref="AJ90:AK90">
    <cfRule type="cellIs" dxfId="2324" priority="300" operator="equal">
      <formula>0</formula>
    </cfRule>
  </conditionalFormatting>
  <conditionalFormatting sqref="AJ90:AK90">
    <cfRule type="cellIs" dxfId="2323" priority="299" operator="equal">
      <formula>0</formula>
    </cfRule>
  </conditionalFormatting>
  <conditionalFormatting sqref="AJ90:AK90">
    <cfRule type="cellIs" dxfId="2322" priority="298" operator="equal">
      <formula>0</formula>
    </cfRule>
  </conditionalFormatting>
  <conditionalFormatting sqref="AJ90:AK90">
    <cfRule type="containsText" dxfId="2321" priority="297" operator="containsText" text="Наименование инвестиционного проекта">
      <formula>NOT(ISERROR(SEARCH("Наименование инвестиционного проекта",AJ90)))</formula>
    </cfRule>
  </conditionalFormatting>
  <conditionalFormatting sqref="AJ73:AJ75 AJ78:AJ88">
    <cfRule type="containsText" dxfId="2320" priority="296" operator="containsText" text="Наименование инвестиционного проекта">
      <formula>NOT(ISERROR(SEARCH("Наименование инвестиционного проекта",AJ73)))</formula>
    </cfRule>
  </conditionalFormatting>
  <conditionalFormatting sqref="AJ73:AJ75 AJ78:AJ88">
    <cfRule type="cellIs" dxfId="2319" priority="295" operator="equal">
      <formula>0</formula>
    </cfRule>
  </conditionalFormatting>
  <conditionalFormatting sqref="AJ73:AJ75 AJ78:AJ88">
    <cfRule type="cellIs" dxfId="2318" priority="294" operator="equal">
      <formula>0</formula>
    </cfRule>
  </conditionalFormatting>
  <conditionalFormatting sqref="AJ73:AJ75 AJ78:AJ88">
    <cfRule type="cellIs" dxfId="2317" priority="293" operator="equal">
      <formula>0</formula>
    </cfRule>
  </conditionalFormatting>
  <conditionalFormatting sqref="AK73:AK75 AK78:AK88">
    <cfRule type="containsText" dxfId="2316" priority="292" operator="containsText" text="Наименование инвестиционного проекта">
      <formula>NOT(ISERROR(SEARCH("Наименование инвестиционного проекта",AK73)))</formula>
    </cfRule>
  </conditionalFormatting>
  <conditionalFormatting sqref="AK73:AK75 AK78:AK88">
    <cfRule type="cellIs" dxfId="2315" priority="291" operator="equal">
      <formula>0</formula>
    </cfRule>
  </conditionalFormatting>
  <conditionalFormatting sqref="AK73:AK75 AK78:AK88">
    <cfRule type="cellIs" dxfId="2314" priority="290" operator="equal">
      <formula>0</formula>
    </cfRule>
  </conditionalFormatting>
  <conditionalFormatting sqref="AK73:AK75 AK78:AK88">
    <cfRule type="cellIs" dxfId="2313" priority="289" operator="equal">
      <formula>0</formula>
    </cfRule>
  </conditionalFormatting>
  <conditionalFormatting sqref="AL90:AM90">
    <cfRule type="cellIs" dxfId="2312" priority="288" operator="equal">
      <formula>0</formula>
    </cfRule>
  </conditionalFormatting>
  <conditionalFormatting sqref="AL90:AM90">
    <cfRule type="cellIs" dxfId="2311" priority="287" operator="equal">
      <formula>0</formula>
    </cfRule>
  </conditionalFormatting>
  <conditionalFormatting sqref="AL90:AM90">
    <cfRule type="cellIs" dxfId="2310" priority="286" operator="equal">
      <formula>0</formula>
    </cfRule>
  </conditionalFormatting>
  <conditionalFormatting sqref="AL90:AM90">
    <cfRule type="containsText" dxfId="2309" priority="285" operator="containsText" text="Наименование инвестиционного проекта">
      <formula>NOT(ISERROR(SEARCH("Наименование инвестиционного проекта",AL90)))</formula>
    </cfRule>
  </conditionalFormatting>
  <conditionalFormatting sqref="AL73:AL75 AL78:AL88">
    <cfRule type="containsText" dxfId="2308" priority="284" operator="containsText" text="Наименование инвестиционного проекта">
      <formula>NOT(ISERROR(SEARCH("Наименование инвестиционного проекта",AL73)))</formula>
    </cfRule>
  </conditionalFormatting>
  <conditionalFormatting sqref="AL73:AL75 AL78:AL88">
    <cfRule type="cellIs" dxfId="2307" priority="283" operator="equal">
      <formula>0</formula>
    </cfRule>
  </conditionalFormatting>
  <conditionalFormatting sqref="AL73:AL75 AL78:AL88">
    <cfRule type="cellIs" dxfId="2306" priority="282" operator="equal">
      <formula>0</formula>
    </cfRule>
  </conditionalFormatting>
  <conditionalFormatting sqref="AL73:AL75 AL78:AL88">
    <cfRule type="cellIs" dxfId="2305" priority="281" operator="equal">
      <formula>0</formula>
    </cfRule>
  </conditionalFormatting>
  <conditionalFormatting sqref="AM73:AM75 AM78:AM88">
    <cfRule type="containsText" dxfId="2304" priority="280" operator="containsText" text="Наименование инвестиционного проекта">
      <formula>NOT(ISERROR(SEARCH("Наименование инвестиционного проекта",AM73)))</formula>
    </cfRule>
  </conditionalFormatting>
  <conditionalFormatting sqref="AM73:AM75 AM78:AM88">
    <cfRule type="cellIs" dxfId="2303" priority="279" operator="equal">
      <formula>0</formula>
    </cfRule>
  </conditionalFormatting>
  <conditionalFormatting sqref="AM73:AM75 AM78:AM88">
    <cfRule type="cellIs" dxfId="2302" priority="278" operator="equal">
      <formula>0</formula>
    </cfRule>
  </conditionalFormatting>
  <conditionalFormatting sqref="AM73:AM75 AM78:AM88">
    <cfRule type="cellIs" dxfId="2301" priority="277" operator="equal">
      <formula>0</formula>
    </cfRule>
  </conditionalFormatting>
  <conditionalFormatting sqref="AG67">
    <cfRule type="containsText" dxfId="2300" priority="276" operator="containsText" text="Наименование инвестиционного проекта">
      <formula>NOT(ISERROR(SEARCH("Наименование инвестиционного проекта",AG67)))</formula>
    </cfRule>
  </conditionalFormatting>
  <conditionalFormatting sqref="AG67">
    <cfRule type="cellIs" dxfId="2299" priority="275" operator="equal">
      <formula>0</formula>
    </cfRule>
  </conditionalFormatting>
  <conditionalFormatting sqref="AG67">
    <cfRule type="cellIs" dxfId="2298" priority="274" operator="equal">
      <formula>0</formula>
    </cfRule>
  </conditionalFormatting>
  <conditionalFormatting sqref="AG67">
    <cfRule type="cellIs" dxfId="2297" priority="273" operator="equal">
      <formula>0</formula>
    </cfRule>
  </conditionalFormatting>
  <conditionalFormatting sqref="AH67">
    <cfRule type="containsText" dxfId="2296" priority="272" operator="containsText" text="Наименование инвестиционного проекта">
      <formula>NOT(ISERROR(SEARCH("Наименование инвестиционного проекта",AH67)))</formula>
    </cfRule>
  </conditionalFormatting>
  <conditionalFormatting sqref="AH67">
    <cfRule type="cellIs" dxfId="2295" priority="271" operator="equal">
      <formula>0</formula>
    </cfRule>
  </conditionalFormatting>
  <conditionalFormatting sqref="AH67">
    <cfRule type="cellIs" dxfId="2294" priority="270" operator="equal">
      <formula>0</formula>
    </cfRule>
  </conditionalFormatting>
  <conditionalFormatting sqref="AH67">
    <cfRule type="cellIs" dxfId="2293" priority="269" operator="equal">
      <formula>0</formula>
    </cfRule>
  </conditionalFormatting>
  <conditionalFormatting sqref="AI67">
    <cfRule type="containsText" dxfId="2292" priority="268" operator="containsText" text="Наименование инвестиционного проекта">
      <formula>NOT(ISERROR(SEARCH("Наименование инвестиционного проекта",AI67)))</formula>
    </cfRule>
  </conditionalFormatting>
  <conditionalFormatting sqref="AI67">
    <cfRule type="cellIs" dxfId="2291" priority="267" operator="equal">
      <formula>0</formula>
    </cfRule>
  </conditionalFormatting>
  <conditionalFormatting sqref="AI67">
    <cfRule type="cellIs" dxfId="2290" priority="266" operator="equal">
      <formula>0</formula>
    </cfRule>
  </conditionalFormatting>
  <conditionalFormatting sqref="AI67">
    <cfRule type="cellIs" dxfId="2289" priority="265" operator="equal">
      <formula>0</formula>
    </cfRule>
  </conditionalFormatting>
  <conditionalFormatting sqref="AJ68 AL68">
    <cfRule type="containsText" dxfId="2288" priority="264" operator="containsText" text="Наименование инвестиционного проекта">
      <formula>NOT(ISERROR(SEARCH("Наименование инвестиционного проекта",AJ68)))</formula>
    </cfRule>
  </conditionalFormatting>
  <conditionalFormatting sqref="AJ68 AL68">
    <cfRule type="cellIs" dxfId="2287" priority="263" operator="equal">
      <formula>0</formula>
    </cfRule>
  </conditionalFormatting>
  <conditionalFormatting sqref="AJ68 AL68">
    <cfRule type="cellIs" dxfId="2286" priority="262" operator="equal">
      <formula>0</formula>
    </cfRule>
  </conditionalFormatting>
  <conditionalFormatting sqref="AJ68 AL68">
    <cfRule type="cellIs" dxfId="2285" priority="261" operator="equal">
      <formula>0</formula>
    </cfRule>
  </conditionalFormatting>
  <conditionalFormatting sqref="AK68 AM68">
    <cfRule type="containsText" dxfId="2284" priority="260" operator="containsText" text="Наименование инвестиционного проекта">
      <formula>NOT(ISERROR(SEARCH("Наименование инвестиционного проекта",AK68)))</formula>
    </cfRule>
  </conditionalFormatting>
  <conditionalFormatting sqref="AK68 AM68">
    <cfRule type="cellIs" dxfId="2283" priority="259" operator="equal">
      <formula>0</formula>
    </cfRule>
  </conditionalFormatting>
  <conditionalFormatting sqref="AK68 AM68">
    <cfRule type="cellIs" dxfId="2282" priority="258" operator="equal">
      <formula>0</formula>
    </cfRule>
  </conditionalFormatting>
  <conditionalFormatting sqref="AK68 AM68">
    <cfRule type="cellIs" dxfId="2281" priority="257" operator="equal">
      <formula>0</formula>
    </cfRule>
  </conditionalFormatting>
  <conditionalFormatting sqref="AJ67 AL67">
    <cfRule type="containsText" dxfId="2280" priority="256" operator="containsText" text="Наименование инвестиционного проекта">
      <formula>NOT(ISERROR(SEARCH("Наименование инвестиционного проекта",AJ67)))</formula>
    </cfRule>
  </conditionalFormatting>
  <conditionalFormatting sqref="AJ67 AL67">
    <cfRule type="cellIs" dxfId="2279" priority="255" operator="equal">
      <formula>0</formula>
    </cfRule>
  </conditionalFormatting>
  <conditionalFormatting sqref="AJ67 AL67">
    <cfRule type="cellIs" dxfId="2278" priority="254" operator="equal">
      <formula>0</formula>
    </cfRule>
  </conditionalFormatting>
  <conditionalFormatting sqref="AJ67 AL67">
    <cfRule type="cellIs" dxfId="2277" priority="253" operator="equal">
      <formula>0</formula>
    </cfRule>
  </conditionalFormatting>
  <conditionalFormatting sqref="AK67 AM67">
    <cfRule type="containsText" dxfId="2276" priority="252" operator="containsText" text="Наименование инвестиционного проекта">
      <formula>NOT(ISERROR(SEARCH("Наименование инвестиционного проекта",AK67)))</formula>
    </cfRule>
  </conditionalFormatting>
  <conditionalFormatting sqref="AK67 AM67">
    <cfRule type="cellIs" dxfId="2275" priority="251" operator="equal">
      <formula>0</formula>
    </cfRule>
  </conditionalFormatting>
  <conditionalFormatting sqref="AK67 AM67">
    <cfRule type="cellIs" dxfId="2274" priority="250" operator="equal">
      <formula>0</formula>
    </cfRule>
  </conditionalFormatting>
  <conditionalFormatting sqref="AK67 AM67">
    <cfRule type="cellIs" dxfId="2273" priority="249" operator="equal">
      <formula>0</formula>
    </cfRule>
  </conditionalFormatting>
  <conditionalFormatting sqref="AD61:AM61 AD57:AM57 AD63:AM65">
    <cfRule type="cellIs" dxfId="2272" priority="248" operator="equal">
      <formula>0</formula>
    </cfRule>
  </conditionalFormatting>
  <conditionalFormatting sqref="AD61:AM61 AD57:AM57 AD63:AM65">
    <cfRule type="cellIs" dxfId="2271" priority="247" operator="equal">
      <formula>0</formula>
    </cfRule>
  </conditionalFormatting>
  <conditionalFormatting sqref="AD61:AM61 AD57:AM57 AD63:AM65">
    <cfRule type="cellIs" dxfId="2270" priority="246" operator="equal">
      <formula>0</formula>
    </cfRule>
  </conditionalFormatting>
  <conditionalFormatting sqref="AD61:AM61 AD57:AM57 AD63:AM65">
    <cfRule type="containsText" dxfId="2269" priority="245" operator="containsText" text="Наименование инвестиционного проекта">
      <formula>NOT(ISERROR(SEARCH("Наименование инвестиционного проекта",AD57)))</formula>
    </cfRule>
  </conditionalFormatting>
  <conditionalFormatting sqref="AD59:AM60">
    <cfRule type="cellIs" dxfId="2268" priority="244" operator="equal">
      <formula>0</formula>
    </cfRule>
  </conditionalFormatting>
  <conditionalFormatting sqref="AD59:AM60">
    <cfRule type="cellIs" dxfId="2267" priority="243" operator="equal">
      <formula>0</formula>
    </cfRule>
  </conditionalFormatting>
  <conditionalFormatting sqref="AD59:AM60">
    <cfRule type="cellIs" dxfId="2266" priority="242" operator="equal">
      <formula>0</formula>
    </cfRule>
  </conditionalFormatting>
  <conditionalFormatting sqref="AD59:AM60">
    <cfRule type="containsText" dxfId="2265" priority="241" operator="containsText" text="Наименование инвестиционного проекта">
      <formula>NOT(ISERROR(SEARCH("Наименование инвестиционного проекта",AD59)))</formula>
    </cfRule>
  </conditionalFormatting>
  <conditionalFormatting sqref="AJ53 AL53">
    <cfRule type="containsText" dxfId="2264" priority="240" operator="containsText" text="Наименование инвестиционного проекта">
      <formula>NOT(ISERROR(SEARCH("Наименование инвестиционного проекта",AJ53)))</formula>
    </cfRule>
  </conditionalFormatting>
  <conditionalFormatting sqref="AJ53 AL53">
    <cfRule type="cellIs" dxfId="2263" priority="239" operator="equal">
      <formula>0</formula>
    </cfRule>
  </conditionalFormatting>
  <conditionalFormatting sqref="AJ53 AL53">
    <cfRule type="cellIs" dxfId="2262" priority="238" operator="equal">
      <formula>0</formula>
    </cfRule>
  </conditionalFormatting>
  <conditionalFormatting sqref="AJ53 AL53">
    <cfRule type="cellIs" dxfId="2261" priority="237" operator="equal">
      <formula>0</formula>
    </cfRule>
  </conditionalFormatting>
  <conditionalFormatting sqref="AK53 AM53">
    <cfRule type="containsText" dxfId="2260" priority="236" operator="containsText" text="Наименование инвестиционного проекта">
      <formula>NOT(ISERROR(SEARCH("Наименование инвестиционного проекта",AK53)))</formula>
    </cfRule>
  </conditionalFormatting>
  <conditionalFormatting sqref="AK53 AM53">
    <cfRule type="cellIs" dxfId="2259" priority="235" operator="equal">
      <formula>0</formula>
    </cfRule>
  </conditionalFormatting>
  <conditionalFormatting sqref="AK53 AM53">
    <cfRule type="cellIs" dxfId="2258" priority="234" operator="equal">
      <formula>0</formula>
    </cfRule>
  </conditionalFormatting>
  <conditionalFormatting sqref="AK53 AM53">
    <cfRule type="cellIs" dxfId="2257" priority="233" operator="equal">
      <formula>0</formula>
    </cfRule>
  </conditionalFormatting>
  <conditionalFormatting sqref="AD76:AF77 AH76:AH77">
    <cfRule type="cellIs" dxfId="2256" priority="220" operator="equal">
      <formula>0</formula>
    </cfRule>
  </conditionalFormatting>
  <conditionalFormatting sqref="AD76:AF77 AH76:AH77">
    <cfRule type="cellIs" dxfId="2255" priority="219" operator="equal">
      <formula>0</formula>
    </cfRule>
  </conditionalFormatting>
  <conditionalFormatting sqref="AD76:AF77 AH76:AH77">
    <cfRule type="cellIs" dxfId="2254" priority="218" operator="equal">
      <formula>0</formula>
    </cfRule>
  </conditionalFormatting>
  <conditionalFormatting sqref="AD76:AF77 AH76:AH77">
    <cfRule type="containsText" dxfId="2253" priority="217" operator="containsText" text="Наименование инвестиционного проекта">
      <formula>NOT(ISERROR(SEARCH("Наименование инвестиционного проекта",AD76)))</formula>
    </cfRule>
  </conditionalFormatting>
  <conditionalFormatting sqref="AJ40:AM40">
    <cfRule type="cellIs" dxfId="2252" priority="216" operator="equal">
      <formula>0</formula>
    </cfRule>
  </conditionalFormatting>
  <conditionalFormatting sqref="AJ40:AM40">
    <cfRule type="cellIs" dxfId="2251" priority="215" operator="equal">
      <formula>0</formula>
    </cfRule>
  </conditionalFormatting>
  <conditionalFormatting sqref="AJ40:AM40">
    <cfRule type="cellIs" dxfId="2250" priority="214" operator="equal">
      <formula>0</formula>
    </cfRule>
  </conditionalFormatting>
  <conditionalFormatting sqref="AJ40:AM40">
    <cfRule type="containsText" dxfId="2249" priority="213" operator="containsText" text="Наименование инвестиционного проекта">
      <formula>NOT(ISERROR(SEARCH("Наименование инвестиционного проекта",AJ40)))</formula>
    </cfRule>
  </conditionalFormatting>
  <conditionalFormatting sqref="AJ76:AM77">
    <cfRule type="cellIs" dxfId="2248" priority="212" operator="equal">
      <formula>0</formula>
    </cfRule>
  </conditionalFormatting>
  <conditionalFormatting sqref="AJ76:AM77">
    <cfRule type="cellIs" dxfId="2247" priority="211" operator="equal">
      <formula>0</formula>
    </cfRule>
  </conditionalFormatting>
  <conditionalFormatting sqref="AJ76:AM77">
    <cfRule type="cellIs" dxfId="2246" priority="210" operator="equal">
      <formula>0</formula>
    </cfRule>
  </conditionalFormatting>
  <conditionalFormatting sqref="AJ76:AM77">
    <cfRule type="containsText" dxfId="2245" priority="209" operator="containsText" text="Наименование инвестиционного проекта">
      <formula>NOT(ISERROR(SEARCH("Наименование инвестиционного проекта",AJ76)))</formula>
    </cfRule>
  </conditionalFormatting>
  <conditionalFormatting sqref="AJ31 AL31">
    <cfRule type="containsText" dxfId="2244" priority="208" operator="containsText" text="Наименование инвестиционного проекта">
      <formula>NOT(ISERROR(SEARCH("Наименование инвестиционного проекта",AJ31)))</formula>
    </cfRule>
  </conditionalFormatting>
  <conditionalFormatting sqref="AJ27:AJ29 AL27:AL29">
    <cfRule type="cellIs" dxfId="2243" priority="206" operator="equal">
      <formula>0</formula>
    </cfRule>
    <cfRule type="cellIs" dxfId="2242" priority="207" operator="equal">
      <formula>0</formula>
    </cfRule>
  </conditionalFormatting>
  <conditionalFormatting sqref="AJ27:AJ29 AL27:AL29 AJ31 AL31">
    <cfRule type="cellIs" dxfId="2241" priority="205" operator="equal">
      <formula>0</formula>
    </cfRule>
  </conditionalFormatting>
  <conditionalFormatting sqref="AJ27:AJ29 AL27:AL29 AJ31 AL31">
    <cfRule type="cellIs" dxfId="2240" priority="204" operator="equal">
      <formula>0</formula>
    </cfRule>
  </conditionalFormatting>
  <conditionalFormatting sqref="AJ27:AJ29 AL27:AL29 AJ31 AL31">
    <cfRule type="cellIs" dxfId="2239" priority="203" operator="equal">
      <formula>0</formula>
    </cfRule>
  </conditionalFormatting>
  <conditionalFormatting sqref="AK31 AM31">
    <cfRule type="containsText" dxfId="2238" priority="202" operator="containsText" text="Наименование инвестиционного проекта">
      <formula>NOT(ISERROR(SEARCH("Наименование инвестиционного проекта",AK31)))</formula>
    </cfRule>
  </conditionalFormatting>
  <conditionalFormatting sqref="AK27:AK29 AM27:AM29">
    <cfRule type="cellIs" dxfId="2237" priority="200" operator="equal">
      <formula>0</formula>
    </cfRule>
    <cfRule type="cellIs" dxfId="2236" priority="201" operator="equal">
      <formula>0</formula>
    </cfRule>
  </conditionalFormatting>
  <conditionalFormatting sqref="AK31 AM31 AK27:AK29 AM27:AM29">
    <cfRule type="cellIs" dxfId="2235" priority="199" operator="equal">
      <formula>0</formula>
    </cfRule>
  </conditionalFormatting>
  <conditionalFormatting sqref="AK31 AM31 AK27:AK29 AM27:AM29">
    <cfRule type="cellIs" dxfId="2234" priority="198" operator="equal">
      <formula>0</formula>
    </cfRule>
  </conditionalFormatting>
  <conditionalFormatting sqref="AK31 AM31 AK27:AK29 AM27:AM29">
    <cfRule type="cellIs" dxfId="2233" priority="197" operator="equal">
      <formula>0</formula>
    </cfRule>
  </conditionalFormatting>
  <conditionalFormatting sqref="AJ30 AL30">
    <cfRule type="containsText" dxfId="2232" priority="196" operator="containsText" text="Наименование инвестиционного проекта">
      <formula>NOT(ISERROR(SEARCH("Наименование инвестиционного проекта",AJ30)))</formula>
    </cfRule>
  </conditionalFormatting>
  <conditionalFormatting sqref="AJ30 AL30">
    <cfRule type="cellIs" dxfId="2231" priority="195" operator="equal">
      <formula>0</formula>
    </cfRule>
  </conditionalFormatting>
  <conditionalFormatting sqref="AJ30 AL30">
    <cfRule type="cellIs" dxfId="2230" priority="194" operator="equal">
      <formula>0</formula>
    </cfRule>
  </conditionalFormatting>
  <conditionalFormatting sqref="AJ30 AL30">
    <cfRule type="cellIs" dxfId="2229" priority="193" operator="equal">
      <formula>0</formula>
    </cfRule>
  </conditionalFormatting>
  <conditionalFormatting sqref="AK30 AM30">
    <cfRule type="containsText" dxfId="2228" priority="192" operator="containsText" text="Наименование инвестиционного проекта">
      <formula>NOT(ISERROR(SEARCH("Наименование инвестиционного проекта",AK30)))</formula>
    </cfRule>
  </conditionalFormatting>
  <conditionalFormatting sqref="AK30 AM30">
    <cfRule type="cellIs" dxfId="2227" priority="191" operator="equal">
      <formula>0</formula>
    </cfRule>
  </conditionalFormatting>
  <conditionalFormatting sqref="AK30 AM30">
    <cfRule type="cellIs" dxfId="2226" priority="190" operator="equal">
      <formula>0</formula>
    </cfRule>
  </conditionalFormatting>
  <conditionalFormatting sqref="AK30 AM30">
    <cfRule type="cellIs" dxfId="2225" priority="189" operator="equal">
      <formula>0</formula>
    </cfRule>
  </conditionalFormatting>
  <conditionalFormatting sqref="AJ33 AL33">
    <cfRule type="containsText" dxfId="2224" priority="188" operator="containsText" text="Наименование инвестиционного проекта">
      <formula>NOT(ISERROR(SEARCH("Наименование инвестиционного проекта",AJ33)))</formula>
    </cfRule>
  </conditionalFormatting>
  <conditionalFormatting sqref="AJ33 AL33">
    <cfRule type="cellIs" dxfId="2223" priority="187" operator="equal">
      <formula>0</formula>
    </cfRule>
  </conditionalFormatting>
  <conditionalFormatting sqref="AJ33 AL33">
    <cfRule type="cellIs" dxfId="2222" priority="186" operator="equal">
      <formula>0</formula>
    </cfRule>
  </conditionalFormatting>
  <conditionalFormatting sqref="AJ33 AL33">
    <cfRule type="cellIs" dxfId="2221" priority="185" operator="equal">
      <formula>0</formula>
    </cfRule>
  </conditionalFormatting>
  <conditionalFormatting sqref="AK33 AM33">
    <cfRule type="containsText" dxfId="2220" priority="184" operator="containsText" text="Наименование инвестиционного проекта">
      <formula>NOT(ISERROR(SEARCH("Наименование инвестиционного проекта",AK33)))</formula>
    </cfRule>
  </conditionalFormatting>
  <conditionalFormatting sqref="AK33 AM33">
    <cfRule type="cellIs" dxfId="2219" priority="183" operator="equal">
      <formula>0</formula>
    </cfRule>
  </conditionalFormatting>
  <conditionalFormatting sqref="AK33 AM33">
    <cfRule type="cellIs" dxfId="2218" priority="182" operator="equal">
      <formula>0</formula>
    </cfRule>
  </conditionalFormatting>
  <conditionalFormatting sqref="AK33 AM33">
    <cfRule type="cellIs" dxfId="2217" priority="181" operator="equal">
      <formula>0</formula>
    </cfRule>
  </conditionalFormatting>
  <conditionalFormatting sqref="AJ20:AJ26 AL20:AL26">
    <cfRule type="cellIs" dxfId="2216" priority="179" operator="equal">
      <formula>0</formula>
    </cfRule>
    <cfRule type="cellIs" dxfId="2215" priority="180" operator="equal">
      <formula>0</formula>
    </cfRule>
  </conditionalFormatting>
  <conditionalFormatting sqref="AJ20:AJ26 AL20:AL26">
    <cfRule type="cellIs" dxfId="2214" priority="178" operator="equal">
      <formula>0</formula>
    </cfRule>
  </conditionalFormatting>
  <conditionalFormatting sqref="AJ20:AJ26 AL20:AL26">
    <cfRule type="cellIs" dxfId="2213" priority="177" operator="equal">
      <formula>0</formula>
    </cfRule>
  </conditionalFormatting>
  <conditionalFormatting sqref="AJ20:AJ26 AL20:AL26">
    <cfRule type="cellIs" dxfId="2212" priority="176" operator="equal">
      <formula>0</formula>
    </cfRule>
  </conditionalFormatting>
  <conditionalFormatting sqref="AK20:AK26 AM20:AM26">
    <cfRule type="cellIs" dxfId="2211" priority="174" operator="equal">
      <formula>0</formula>
    </cfRule>
    <cfRule type="cellIs" dxfId="2210" priority="175" operator="equal">
      <formula>0</formula>
    </cfRule>
  </conditionalFormatting>
  <conditionalFormatting sqref="AK20:AK26 AM20:AM26">
    <cfRule type="cellIs" dxfId="2209" priority="173" operator="equal">
      <formula>0</formula>
    </cfRule>
  </conditionalFormatting>
  <conditionalFormatting sqref="AK20:AK26 AM20:AM26">
    <cfRule type="cellIs" dxfId="2208" priority="172" operator="equal">
      <formula>0</formula>
    </cfRule>
  </conditionalFormatting>
  <conditionalFormatting sqref="AK20:AK26 AM20:AM26">
    <cfRule type="cellIs" dxfId="2207" priority="171" operator="equal">
      <formula>0</formula>
    </cfRule>
  </conditionalFormatting>
  <conditionalFormatting sqref="V76:V77 X76:X77 Z76:Z77">
    <cfRule type="containsText" dxfId="2206" priority="162" operator="containsText" text="Наименование инвестиционного проекта">
      <formula>NOT(ISERROR(SEARCH("Наименование инвестиционного проекта",V76)))</formula>
    </cfRule>
  </conditionalFormatting>
  <conditionalFormatting sqref="V76:V77 X76:X77 Z76:Z77">
    <cfRule type="cellIs" dxfId="2205" priority="161" operator="equal">
      <formula>0</formula>
    </cfRule>
  </conditionalFormatting>
  <conditionalFormatting sqref="V76:V77 X76:X77 Z76:Z77">
    <cfRule type="cellIs" dxfId="2204" priority="160" operator="equal">
      <formula>0</formula>
    </cfRule>
  </conditionalFormatting>
  <conditionalFormatting sqref="V76:V77 X76:X77 Z76:Z77">
    <cfRule type="cellIs" dxfId="2203" priority="159" operator="equal">
      <formula>0</formula>
    </cfRule>
  </conditionalFormatting>
  <conditionalFormatting sqref="W76:W77 Y76:Y77">
    <cfRule type="containsText" dxfId="2202" priority="158" operator="containsText" text="Наименование инвестиционного проекта">
      <formula>NOT(ISERROR(SEARCH("Наименование инвестиционного проекта",W76)))</formula>
    </cfRule>
  </conditionalFormatting>
  <conditionalFormatting sqref="W76:W77 Y76:Y77">
    <cfRule type="cellIs" dxfId="2201" priority="156" operator="equal">
      <formula>0</formula>
    </cfRule>
    <cfRule type="cellIs" dxfId="2200" priority="157" operator="equal">
      <formula>0</formula>
    </cfRule>
  </conditionalFormatting>
  <conditionalFormatting sqref="W76:W77 Y76:Y77">
    <cfRule type="cellIs" dxfId="2199" priority="155" operator="equal">
      <formula>0</formula>
    </cfRule>
  </conditionalFormatting>
  <conditionalFormatting sqref="W76:W77 Y76:Y77">
    <cfRule type="cellIs" dxfId="2198" priority="154" operator="equal">
      <formula>0</formula>
    </cfRule>
  </conditionalFormatting>
  <conditionalFormatting sqref="W76:W77 Y76:Y77">
    <cfRule type="cellIs" dxfId="2197" priority="153" operator="equal">
      <formula>0</formula>
    </cfRule>
  </conditionalFormatting>
  <conditionalFormatting sqref="AB63:AC63">
    <cfRule type="cellIs" dxfId="2196" priority="152" operator="equal">
      <formula>0</formula>
    </cfRule>
  </conditionalFormatting>
  <conditionalFormatting sqref="AB63:AC63">
    <cfRule type="cellIs" dxfId="2195" priority="151" operator="equal">
      <formula>0</formula>
    </cfRule>
  </conditionalFormatting>
  <conditionalFormatting sqref="AB63:AC63">
    <cfRule type="cellIs" dxfId="2194" priority="150" operator="equal">
      <formula>0</formula>
    </cfRule>
  </conditionalFormatting>
  <conditionalFormatting sqref="AB63:AC63">
    <cfRule type="containsText" dxfId="2193" priority="149" operator="containsText" text="Наименование инвестиционного проекта">
      <formula>NOT(ISERROR(SEARCH("Наименование инвестиционного проекта",AB63)))</formula>
    </cfRule>
  </conditionalFormatting>
  <conditionalFormatting sqref="V63 X63 Z63">
    <cfRule type="containsText" dxfId="2192" priority="148" operator="containsText" text="Наименование инвестиционного проекта">
      <formula>NOT(ISERROR(SEARCH("Наименование инвестиционного проекта",V63)))</formula>
    </cfRule>
  </conditionalFormatting>
  <conditionalFormatting sqref="V63 X63 Z63">
    <cfRule type="cellIs" dxfId="2191" priority="147" operator="equal">
      <formula>0</formula>
    </cfRule>
  </conditionalFormatting>
  <conditionalFormatting sqref="V63 X63 Z63">
    <cfRule type="cellIs" dxfId="2190" priority="146" operator="equal">
      <formula>0</formula>
    </cfRule>
  </conditionalFormatting>
  <conditionalFormatting sqref="V63 X63 Z63">
    <cfRule type="cellIs" dxfId="2189" priority="145" operator="equal">
      <formula>0</formula>
    </cfRule>
  </conditionalFormatting>
  <conditionalFormatting sqref="W63 Y63 AA63">
    <cfRule type="containsText" dxfId="2188" priority="144" operator="containsText" text="Наименование инвестиционного проекта">
      <formula>NOT(ISERROR(SEARCH("Наименование инвестиционного проекта",W63)))</formula>
    </cfRule>
  </conditionalFormatting>
  <conditionalFormatting sqref="W63 Y63 AA63">
    <cfRule type="cellIs" dxfId="2187" priority="143" operator="equal">
      <formula>0</formula>
    </cfRule>
  </conditionalFormatting>
  <conditionalFormatting sqref="W63 Y63 AA63">
    <cfRule type="cellIs" dxfId="2186" priority="142" operator="equal">
      <formula>0</formula>
    </cfRule>
  </conditionalFormatting>
  <conditionalFormatting sqref="W63 Y63 AA63">
    <cfRule type="cellIs" dxfId="2185" priority="141" operator="equal">
      <formula>0</formula>
    </cfRule>
  </conditionalFormatting>
  <conditionalFormatting sqref="W63 Y63 AA63">
    <cfRule type="cellIs" dxfId="2184" priority="140" operator="equal">
      <formula>0</formula>
    </cfRule>
  </conditionalFormatting>
  <conditionalFormatting sqref="AB59:AC60">
    <cfRule type="cellIs" dxfId="2183" priority="139" operator="equal">
      <formula>0</formula>
    </cfRule>
  </conditionalFormatting>
  <conditionalFormatting sqref="AB59:AC60">
    <cfRule type="cellIs" dxfId="2182" priority="138" operator="equal">
      <formula>0</formula>
    </cfRule>
  </conditionalFormatting>
  <conditionalFormatting sqref="AB59:AC60">
    <cfRule type="cellIs" dxfId="2181" priority="137" operator="equal">
      <formula>0</formula>
    </cfRule>
  </conditionalFormatting>
  <conditionalFormatting sqref="AB59:AC60">
    <cfRule type="containsText" dxfId="2180" priority="136" operator="containsText" text="Наименование инвестиционного проекта">
      <formula>NOT(ISERROR(SEARCH("Наименование инвестиционного проекта",AB59)))</formula>
    </cfRule>
  </conditionalFormatting>
  <conditionalFormatting sqref="V59:V60 X59:X60 Z59:Z60">
    <cfRule type="containsText" dxfId="2179" priority="135" operator="containsText" text="Наименование инвестиционного проекта">
      <formula>NOT(ISERROR(SEARCH("Наименование инвестиционного проекта",V59)))</formula>
    </cfRule>
  </conditionalFormatting>
  <conditionalFormatting sqref="V59:V60 X59:X60 Z59:Z60">
    <cfRule type="cellIs" dxfId="2178" priority="134" operator="equal">
      <formula>0</formula>
    </cfRule>
  </conditionalFormatting>
  <conditionalFormatting sqref="V59:V60 X59:X60 Z59:Z60">
    <cfRule type="cellIs" dxfId="2177" priority="133" operator="equal">
      <formula>0</formula>
    </cfRule>
  </conditionalFormatting>
  <conditionalFormatting sqref="V59:V60 X59:X60 Z59:Z60">
    <cfRule type="cellIs" dxfId="2176" priority="132" operator="equal">
      <formula>0</formula>
    </cfRule>
  </conditionalFormatting>
  <conditionalFormatting sqref="W59:W60 Y59:Y60 AA59:AA60">
    <cfRule type="containsText" dxfId="2175" priority="131" operator="containsText" text="Наименование инвестиционного проекта">
      <formula>NOT(ISERROR(SEARCH("Наименование инвестиционного проекта",W59)))</formula>
    </cfRule>
  </conditionalFormatting>
  <conditionalFormatting sqref="W59:W60 Y59:Y60 AA59:AA60">
    <cfRule type="cellIs" dxfId="2174" priority="130" operator="equal">
      <formula>0</formula>
    </cfRule>
  </conditionalFormatting>
  <conditionalFormatting sqref="W59:W60 Y59:Y60 AA59:AA60">
    <cfRule type="cellIs" dxfId="2173" priority="129" operator="equal">
      <formula>0</formula>
    </cfRule>
  </conditionalFormatting>
  <conditionalFormatting sqref="W59:W60 Y59:Y60 AA59:AA60">
    <cfRule type="cellIs" dxfId="2172" priority="128" operator="equal">
      <formula>0</formula>
    </cfRule>
  </conditionalFormatting>
  <conditionalFormatting sqref="W59:W60 Y59:Y60 AA59:AA60">
    <cfRule type="cellIs" dxfId="2171" priority="127" operator="equal">
      <formula>0</formula>
    </cfRule>
  </conditionalFormatting>
  <conditionalFormatting sqref="AB67:AC67">
    <cfRule type="cellIs" dxfId="2170" priority="126" operator="equal">
      <formula>0</formula>
    </cfRule>
  </conditionalFormatting>
  <conditionalFormatting sqref="AB67:AC67">
    <cfRule type="cellIs" dxfId="2169" priority="125" operator="equal">
      <formula>0</formula>
    </cfRule>
  </conditionalFormatting>
  <conditionalFormatting sqref="AB67:AC67">
    <cfRule type="cellIs" dxfId="2168" priority="124" operator="equal">
      <formula>0</formula>
    </cfRule>
  </conditionalFormatting>
  <conditionalFormatting sqref="AB67:AC67">
    <cfRule type="containsText" dxfId="2167" priority="123" operator="containsText" text="Наименование инвестиционного проекта">
      <formula>NOT(ISERROR(SEARCH("Наименование инвестиционного проекта",AB67)))</formula>
    </cfRule>
  </conditionalFormatting>
  <conditionalFormatting sqref="V67:AA67">
    <cfRule type="containsText" dxfId="2166" priority="122" operator="containsText" text="Наименование инвестиционного проекта">
      <formula>NOT(ISERROR(SEARCH("Наименование инвестиционного проекта",V67)))</formula>
    </cfRule>
  </conditionalFormatting>
  <conditionalFormatting sqref="V67:AA67">
    <cfRule type="cellIs" dxfId="2165" priority="121" operator="equal">
      <formula>0</formula>
    </cfRule>
  </conditionalFormatting>
  <conditionalFormatting sqref="V67:AA67">
    <cfRule type="cellIs" dxfId="2164" priority="120" operator="equal">
      <formula>0</formula>
    </cfRule>
  </conditionalFormatting>
  <conditionalFormatting sqref="V67:AA67">
    <cfRule type="cellIs" dxfId="2163" priority="119" operator="equal">
      <formula>0</formula>
    </cfRule>
  </conditionalFormatting>
  <conditionalFormatting sqref="Q31:U31">
    <cfRule type="cellIs" dxfId="2162" priority="118" operator="equal">
      <formula>0</formula>
    </cfRule>
  </conditionalFormatting>
  <conditionalFormatting sqref="Q31:U31">
    <cfRule type="cellIs" dxfId="2161" priority="117" operator="equal">
      <formula>0</formula>
    </cfRule>
  </conditionalFormatting>
  <conditionalFormatting sqref="Q31:U31">
    <cfRule type="cellIs" dxfId="2160" priority="116" operator="equal">
      <formula>0</formula>
    </cfRule>
  </conditionalFormatting>
  <conditionalFormatting sqref="Q30:U30">
    <cfRule type="cellIs" dxfId="2159" priority="115" operator="equal">
      <formula>0</formula>
    </cfRule>
  </conditionalFormatting>
  <conditionalFormatting sqref="Q30:U30">
    <cfRule type="cellIs" dxfId="2158" priority="114" operator="equal">
      <formula>0</formula>
    </cfRule>
  </conditionalFormatting>
  <conditionalFormatting sqref="Q30:U30">
    <cfRule type="cellIs" dxfId="2157" priority="113" operator="equal">
      <formula>0</formula>
    </cfRule>
  </conditionalFormatting>
  <conditionalFormatting sqref="Q33:U33">
    <cfRule type="cellIs" dxfId="2156" priority="112" operator="equal">
      <formula>0</formula>
    </cfRule>
  </conditionalFormatting>
  <conditionalFormatting sqref="Q33:U33">
    <cfRule type="cellIs" dxfId="2155" priority="111" operator="equal">
      <formula>0</formula>
    </cfRule>
  </conditionalFormatting>
  <conditionalFormatting sqref="Q33:U33">
    <cfRule type="cellIs" dxfId="2154" priority="110" operator="equal">
      <formula>0</formula>
    </cfRule>
  </conditionalFormatting>
  <conditionalFormatting sqref="X31:Y31">
    <cfRule type="cellIs" dxfId="2153" priority="109" operator="equal">
      <formula>0</formula>
    </cfRule>
  </conditionalFormatting>
  <conditionalFormatting sqref="X31:Y31">
    <cfRule type="cellIs" dxfId="2152" priority="108" operator="equal">
      <formula>0</formula>
    </cfRule>
  </conditionalFormatting>
  <conditionalFormatting sqref="X31:Y31">
    <cfRule type="cellIs" dxfId="2151" priority="107" operator="equal">
      <formula>0</formula>
    </cfRule>
  </conditionalFormatting>
  <conditionalFormatting sqref="X30:Y30">
    <cfRule type="cellIs" dxfId="2150" priority="106" operator="equal">
      <formula>0</formula>
    </cfRule>
  </conditionalFormatting>
  <conditionalFormatting sqref="X30:Y30">
    <cfRule type="cellIs" dxfId="2149" priority="105" operator="equal">
      <formula>0</formula>
    </cfRule>
  </conditionalFormatting>
  <conditionalFormatting sqref="X30:Y30">
    <cfRule type="cellIs" dxfId="2148" priority="104" operator="equal">
      <formula>0</formula>
    </cfRule>
  </conditionalFormatting>
  <conditionalFormatting sqref="X33:Y33">
    <cfRule type="cellIs" dxfId="2147" priority="103" operator="equal">
      <formula>0</formula>
    </cfRule>
  </conditionalFormatting>
  <conditionalFormatting sqref="X33:Y33">
    <cfRule type="cellIs" dxfId="2146" priority="102" operator="equal">
      <formula>0</formula>
    </cfRule>
  </conditionalFormatting>
  <conditionalFormatting sqref="X33:Y33">
    <cfRule type="cellIs" dxfId="2145" priority="101" operator="equal">
      <formula>0</formula>
    </cfRule>
  </conditionalFormatting>
  <conditionalFormatting sqref="C54">
    <cfRule type="cellIs" dxfId="2144" priority="96" operator="equal">
      <formula>0</formula>
    </cfRule>
  </conditionalFormatting>
  <conditionalFormatting sqref="F54:H54">
    <cfRule type="containsText" dxfId="2143" priority="95" operator="containsText" text="Наименование инвестиционного проекта">
      <formula>NOT(ISERROR(SEARCH("Наименование инвестиционного проекта",F54)))</formula>
    </cfRule>
  </conditionalFormatting>
  <conditionalFormatting sqref="F54:H54">
    <cfRule type="cellIs" dxfId="2142" priority="94" operator="equal">
      <formula>0</formula>
    </cfRule>
  </conditionalFormatting>
  <conditionalFormatting sqref="F54:H54">
    <cfRule type="cellIs" dxfId="2141" priority="93" operator="equal">
      <formula>0</formula>
    </cfRule>
  </conditionalFormatting>
  <conditionalFormatting sqref="C90">
    <cfRule type="cellIs" dxfId="2140" priority="92" operator="equal">
      <formula>0</formula>
    </cfRule>
  </conditionalFormatting>
  <conditionalFormatting sqref="E90:F90">
    <cfRule type="containsText" dxfId="2139" priority="91" operator="containsText" text="Наименование инвестиционного проекта">
      <formula>NOT(ISERROR(SEARCH("Наименование инвестиционного проекта",E90)))</formula>
    </cfRule>
  </conditionalFormatting>
  <conditionalFormatting sqref="E90:F90">
    <cfRule type="cellIs" dxfId="2138" priority="90" operator="equal">
      <formula>0</formula>
    </cfRule>
  </conditionalFormatting>
  <conditionalFormatting sqref="F90">
    <cfRule type="cellIs" dxfId="2137" priority="89" operator="equal">
      <formula>0</formula>
    </cfRule>
  </conditionalFormatting>
  <conditionalFormatting sqref="G90:H90">
    <cfRule type="containsText" dxfId="2136" priority="88" operator="containsText" text="Наименование инвестиционного проекта">
      <formula>NOT(ISERROR(SEARCH("Наименование инвестиционного проекта",G90)))</formula>
    </cfRule>
  </conditionalFormatting>
  <conditionalFormatting sqref="G90:H90">
    <cfRule type="cellIs" dxfId="2135" priority="87" operator="equal">
      <formula>0</formula>
    </cfRule>
  </conditionalFormatting>
  <conditionalFormatting sqref="G90:H90">
    <cfRule type="cellIs" dxfId="2134" priority="86" operator="equal">
      <formula>0</formula>
    </cfRule>
  </conditionalFormatting>
  <conditionalFormatting sqref="J54">
    <cfRule type="cellIs" dxfId="2133" priority="85" operator="equal">
      <formula>0</formula>
    </cfRule>
  </conditionalFormatting>
  <conditionalFormatting sqref="J54">
    <cfRule type="cellIs" dxfId="2132" priority="84" operator="equal">
      <formula>0</formula>
    </cfRule>
  </conditionalFormatting>
  <conditionalFormatting sqref="J54">
    <cfRule type="cellIs" dxfId="2131" priority="83" operator="equal">
      <formula>0</formula>
    </cfRule>
  </conditionalFormatting>
  <conditionalFormatting sqref="J54">
    <cfRule type="containsText" dxfId="2130" priority="82" operator="containsText" text="Наименование инвестиционного проекта">
      <formula>NOT(ISERROR(SEARCH("Наименование инвестиционного проекта",J54)))</formula>
    </cfRule>
  </conditionalFormatting>
  <conditionalFormatting sqref="J62:AO62">
    <cfRule type="containsText" dxfId="2129" priority="19" operator="containsText" text="Наименование инвестиционного проекта">
      <formula>NOT(ISERROR(SEARCH("Наименование инвестиционного проекта",J62)))</formula>
    </cfRule>
  </conditionalFormatting>
  <conditionalFormatting sqref="C83:C84">
    <cfRule type="cellIs" dxfId="2128" priority="25" operator="equal">
      <formula>0</formula>
    </cfRule>
  </conditionalFormatting>
  <conditionalFormatting sqref="C82">
    <cfRule type="containsText" dxfId="2127" priority="28" operator="containsText" text="Наименование инвестиционного проекта">
      <formula>NOT(ISERROR(SEARCH("Наименование инвестиционного проекта",C82)))</formula>
    </cfRule>
  </conditionalFormatting>
  <conditionalFormatting sqref="C82">
    <cfRule type="cellIs" dxfId="2126" priority="27" operator="equal">
      <formula>0</formula>
    </cfRule>
  </conditionalFormatting>
  <conditionalFormatting sqref="C83:C84">
    <cfRule type="containsText" dxfId="2125" priority="26" operator="containsText" text="Наименование инвестиционного проекта">
      <formula>NOT(ISERROR(SEARCH("Наименование инвестиционного проекта",C83)))</formula>
    </cfRule>
  </conditionalFormatting>
  <conditionalFormatting sqref="B86:D86">
    <cfRule type="containsText" dxfId="2124" priority="24" operator="containsText" text="Наименование инвестиционного проекта">
      <formula>NOT(ISERROR(SEARCH("Наименование инвестиционного проекта",B86)))</formula>
    </cfRule>
  </conditionalFormatting>
  <conditionalFormatting sqref="B86:D86">
    <cfRule type="cellIs" dxfId="2123" priority="23" operator="equal">
      <formula>0</formula>
    </cfRule>
  </conditionalFormatting>
  <conditionalFormatting sqref="J62:AO62">
    <cfRule type="cellIs" dxfId="2122" priority="22" operator="equal">
      <formula>0</formula>
    </cfRule>
  </conditionalFormatting>
  <conditionalFormatting sqref="J62:AO62">
    <cfRule type="cellIs" dxfId="2121" priority="21" operator="equal">
      <formula>0</formula>
    </cfRule>
  </conditionalFormatting>
  <conditionalFormatting sqref="J62:AO62">
    <cfRule type="cellIs" dxfId="2120" priority="20" operator="equal">
      <formula>0</formula>
    </cfRule>
  </conditionalFormatting>
  <conditionalFormatting sqref="D33">
    <cfRule type="cellIs" dxfId="2119" priority="14" operator="equal">
      <formula>0</formula>
    </cfRule>
  </conditionalFormatting>
  <conditionalFormatting sqref="B33">
    <cfRule type="cellIs" dxfId="2118" priority="18" operator="equal">
      <formula>0</formula>
    </cfRule>
  </conditionalFormatting>
  <conditionalFormatting sqref="C33">
    <cfRule type="cellIs" dxfId="2117" priority="16" operator="equal">
      <formula>0</formula>
    </cfRule>
  </conditionalFormatting>
  <conditionalFormatting sqref="C33">
    <cfRule type="containsText" dxfId="2116" priority="17" operator="containsText" text="Наименование инвестиционного проекта">
      <formula>NOT(ISERROR(SEARCH("Наименование инвестиционного проекта",C33)))</formula>
    </cfRule>
  </conditionalFormatting>
  <conditionalFormatting sqref="D33">
    <cfRule type="containsText" dxfId="2115" priority="15" operator="containsText" text="Наименование инвестиционного проекта">
      <formula>NOT(ISERROR(SEARCH("Наименование инвестиционного проекта",D33)))</formula>
    </cfRule>
  </conditionalFormatting>
  <conditionalFormatting sqref="B79:B81">
    <cfRule type="containsText" dxfId="2114" priority="13" operator="containsText" text="Наименование инвестиционного проекта">
      <formula>NOT(ISERROR(SEARCH("Наименование инвестиционного проекта",B79)))</formula>
    </cfRule>
  </conditionalFormatting>
  <conditionalFormatting sqref="B79:B81">
    <cfRule type="cellIs" dxfId="2113" priority="12" operator="equal">
      <formula>0</formula>
    </cfRule>
  </conditionalFormatting>
  <conditionalFormatting sqref="F79:H81">
    <cfRule type="containsText" dxfId="2112" priority="11" operator="containsText" text="Наименование инвестиционного проекта">
      <formula>NOT(ISERROR(SEARCH("Наименование инвестиционного проекта",F79)))</formula>
    </cfRule>
  </conditionalFormatting>
  <conditionalFormatting sqref="E79:H81">
    <cfRule type="cellIs" dxfId="2111" priority="10" operator="equal">
      <formula>0</formula>
    </cfRule>
  </conditionalFormatting>
  <conditionalFormatting sqref="F79:H81">
    <cfRule type="cellIs" dxfId="2110" priority="9" operator="equal">
      <formula>0</formula>
    </cfRule>
  </conditionalFormatting>
  <conditionalFormatting sqref="AP85:AP87">
    <cfRule type="cellIs" dxfId="2109" priority="8" operator="equal">
      <formula>0</formula>
    </cfRule>
  </conditionalFormatting>
  <conditionalFormatting sqref="AP85:AP87">
    <cfRule type="cellIs" dxfId="2108" priority="7" operator="equal">
      <formula>0</formula>
    </cfRule>
  </conditionalFormatting>
  <conditionalFormatting sqref="AP85:AP87">
    <cfRule type="cellIs" dxfId="2107" priority="6" operator="equal">
      <formula>0</formula>
    </cfRule>
  </conditionalFormatting>
  <conditionalFormatting sqref="AP85:AP87">
    <cfRule type="containsText" dxfId="2106" priority="5" operator="containsText" text="Наименование инвестиционного проекта">
      <formula>NOT(ISERROR(SEARCH("Наименование инвестиционного проекта",AP85)))</formula>
    </cfRule>
  </conditionalFormatting>
  <conditionalFormatting sqref="AP75:AP76">
    <cfRule type="containsText" dxfId="2105" priority="4" operator="containsText" text="Наименование инвестиционного проекта">
      <formula>NOT(ISERROR(SEARCH("Наименование инвестиционного проекта",AP75)))</formula>
    </cfRule>
  </conditionalFormatting>
  <conditionalFormatting sqref="AP75:AP76">
    <cfRule type="cellIs" dxfId="2104" priority="3" operator="equal">
      <formula>0</formula>
    </cfRule>
  </conditionalFormatting>
  <conditionalFormatting sqref="AP75:AP76">
    <cfRule type="cellIs" dxfId="2103" priority="2" operator="equal">
      <formula>0</formula>
    </cfRule>
  </conditionalFormatting>
  <conditionalFormatting sqref="AP75:AP76">
    <cfRule type="cellIs" dxfId="2102" priority="1" operator="equal">
      <formula>0</formula>
    </cfRule>
  </conditionalFormatting>
  <pageMargins left="0" right="0" top="0.74803149606299213" bottom="0.74803149606299213" header="0.31496062992125984" footer="0.31496062992125984"/>
  <pageSetup paperSize="9" scale="21" firstPageNumber="2" fitToHeight="0" orientation="landscape" r:id="rId1"/>
  <ignoredErrors>
    <ignoredError sqref="J72 O72:U72 I34:K34 O34:P34 AE72:AO72 AB72:AC72" formulaRange="1"/>
    <ignoredError sqref="F90:H90 F59:G59 F45:H51 F85:H87 H73:H75 F82:H83 F73:G78 F79:H81 F84:H84" numberStoredAsText="1"/>
    <ignoredError sqref="S34:Z34 N66" formula="1"/>
    <ignoredError sqref="L34:M34 N34 Q34" formula="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DA93"/>
  <sheetViews>
    <sheetView zoomScale="70" zoomScaleNormal="70" zoomScaleSheetLayoutView="40" workbookViewId="0">
      <pane xSplit="3" ySplit="21" topLeftCell="J70" activePane="bottomRight" state="frozen"/>
      <selection activeCell="A15" sqref="A15"/>
      <selection pane="topRight" activeCell="D15" sqref="D15"/>
      <selection pane="bottomLeft" activeCell="A22" sqref="A22"/>
      <selection pane="bottomRight" activeCell="B9" sqref="B9:BY9"/>
    </sheetView>
  </sheetViews>
  <sheetFormatPr defaultRowHeight="15.75" outlineLevelRow="1" outlineLevelCol="1" x14ac:dyDescent="0.25"/>
  <cols>
    <col min="1" max="1" width="11.5703125" style="104" customWidth="1"/>
    <col min="2" max="2" width="13.28515625" style="104" customWidth="1"/>
    <col min="3" max="3" width="120.42578125" style="104" customWidth="1"/>
    <col min="4" max="4" width="49.5703125" style="104" bestFit="1" customWidth="1"/>
    <col min="5" max="5" width="20.140625" style="104" customWidth="1"/>
    <col min="6" max="6" width="25.140625" style="104" customWidth="1"/>
    <col min="7" max="7" width="21.5703125" style="104" customWidth="1" outlineLevel="1"/>
    <col min="8" max="8" width="12.7109375" style="104" customWidth="1" outlineLevel="1"/>
    <col min="9" max="13" width="8.140625" style="104" customWidth="1" outlineLevel="1"/>
    <col min="14" max="14" width="21.85546875" style="104" customWidth="1" outlineLevel="1"/>
    <col min="15" max="15" width="12.5703125" style="104" customWidth="1" outlineLevel="1"/>
    <col min="16" max="16" width="12.140625" style="104" customWidth="1" outlineLevel="1"/>
    <col min="17" max="17" width="9.7109375" style="104" customWidth="1" outlineLevel="1"/>
    <col min="18" max="18" width="11.28515625" style="104" customWidth="1" outlineLevel="1"/>
    <col min="19" max="19" width="11.7109375" style="104" customWidth="1" outlineLevel="1"/>
    <col min="20" max="20" width="11.140625" style="104" customWidth="1" outlineLevel="1"/>
    <col min="21" max="21" width="20.5703125" style="104" customWidth="1"/>
    <col min="22" max="22" width="12.5703125" style="104" customWidth="1"/>
    <col min="23" max="23" width="10.28515625" style="104" customWidth="1"/>
    <col min="24" max="24" width="10.7109375" style="104" customWidth="1"/>
    <col min="25" max="26" width="11.140625" style="104" customWidth="1"/>
    <col min="27" max="27" width="11.28515625" style="104" customWidth="1"/>
    <col min="28" max="28" width="20.140625" style="104" customWidth="1"/>
    <col min="29" max="29" width="12.85546875" style="104" customWidth="1"/>
    <col min="30" max="30" width="9.5703125" style="104" customWidth="1"/>
    <col min="31" max="31" width="10.42578125" style="104" customWidth="1"/>
    <col min="32" max="33" width="9.42578125" style="104" customWidth="1"/>
    <col min="34" max="34" width="10.85546875" style="104" customWidth="1"/>
    <col min="35" max="35" width="19.5703125" style="104" customWidth="1"/>
    <col min="36" max="41" width="12.85546875" style="104" customWidth="1"/>
    <col min="42" max="42" width="20.140625" style="104" customWidth="1"/>
    <col min="43" max="48" width="12.85546875" style="104" customWidth="1"/>
    <col min="49" max="49" width="20.42578125" style="104" customWidth="1"/>
    <col min="50" max="55" width="12.85546875" style="104" customWidth="1"/>
    <col min="56" max="56" width="20.42578125" style="104" customWidth="1"/>
    <col min="57" max="62" width="12.85546875" style="104" customWidth="1"/>
    <col min="63" max="63" width="20.42578125" style="104" customWidth="1"/>
    <col min="64" max="69" width="12.85546875" style="104" customWidth="1"/>
    <col min="70" max="70" width="20.42578125" style="104" customWidth="1"/>
    <col min="71" max="76" width="12.85546875" style="104" customWidth="1"/>
    <col min="77" max="77" width="70" style="104" customWidth="1"/>
    <col min="78" max="78" width="9.85546875" style="105" customWidth="1"/>
    <col min="79" max="85" width="5.7109375" style="105" customWidth="1"/>
    <col min="86" max="100" width="9.140625" style="105"/>
    <col min="101" max="16384" width="9.140625" style="104"/>
  </cols>
  <sheetData>
    <row r="1" spans="1:78" ht="18.75" outlineLevel="1" x14ac:dyDescent="0.25">
      <c r="BY1" s="119" t="s">
        <v>326</v>
      </c>
    </row>
    <row r="2" spans="1:78" ht="18.75" outlineLevel="1" x14ac:dyDescent="0.25">
      <c r="BW2" s="1129" t="s">
        <v>1</v>
      </c>
      <c r="BX2" s="1130"/>
      <c r="BY2" s="1130"/>
    </row>
    <row r="3" spans="1:78" ht="18.75" outlineLevel="1" x14ac:dyDescent="0.25">
      <c r="BX3" s="1129" t="s">
        <v>327</v>
      </c>
      <c r="BY3" s="1130"/>
    </row>
    <row r="4" spans="1:78" ht="18.75" outlineLevel="1" x14ac:dyDescent="0.25">
      <c r="B4" s="1128" t="s">
        <v>328</v>
      </c>
      <c r="C4" s="1128"/>
      <c r="D4" s="1128"/>
      <c r="E4" s="1128"/>
      <c r="F4" s="1128"/>
      <c r="G4" s="1128"/>
      <c r="H4" s="1128"/>
      <c r="I4" s="1128"/>
      <c r="J4" s="1128"/>
      <c r="K4" s="1128"/>
      <c r="L4" s="1128"/>
      <c r="M4" s="1128"/>
      <c r="N4" s="1128"/>
      <c r="O4" s="1128"/>
      <c r="P4" s="1128"/>
      <c r="Q4" s="1128"/>
      <c r="R4" s="1128"/>
      <c r="S4" s="1128"/>
      <c r="T4" s="1128"/>
      <c r="U4" s="1128"/>
      <c r="V4" s="1128"/>
      <c r="W4" s="1128"/>
      <c r="X4" s="1128"/>
      <c r="Y4" s="1128"/>
      <c r="Z4" s="1128"/>
      <c r="AA4" s="1128"/>
      <c r="AB4" s="1128"/>
      <c r="AC4" s="1128"/>
      <c r="AD4" s="1128"/>
      <c r="AE4" s="1128"/>
      <c r="AF4" s="1128"/>
      <c r="AG4" s="1128"/>
      <c r="AH4" s="1128"/>
      <c r="AI4" s="1128"/>
      <c r="AJ4" s="1128"/>
      <c r="AK4" s="1128"/>
      <c r="AL4" s="1128"/>
      <c r="AM4" s="1128"/>
      <c r="AN4" s="1128"/>
      <c r="AO4" s="1128"/>
      <c r="AP4" s="1128"/>
      <c r="AQ4" s="1128"/>
      <c r="AR4" s="1128"/>
      <c r="AS4" s="1128"/>
      <c r="AT4" s="1128"/>
      <c r="AU4" s="1128"/>
      <c r="AV4" s="1128"/>
      <c r="AW4" s="1128"/>
      <c r="AX4" s="1128"/>
      <c r="AY4" s="1128"/>
      <c r="AZ4" s="1128"/>
      <c r="BA4" s="1128"/>
      <c r="BB4" s="1128"/>
      <c r="BC4" s="1128"/>
      <c r="BD4" s="1128"/>
      <c r="BE4" s="1128"/>
      <c r="BF4" s="1128"/>
      <c r="BG4" s="1128"/>
      <c r="BH4" s="1128"/>
      <c r="BI4" s="1128"/>
      <c r="BJ4" s="1128"/>
      <c r="BK4" s="1128"/>
      <c r="BL4" s="1128"/>
      <c r="BM4" s="1128"/>
      <c r="BN4" s="1128"/>
      <c r="BO4" s="1128"/>
      <c r="BP4" s="1128"/>
      <c r="BQ4" s="1128"/>
      <c r="BR4" s="1128"/>
      <c r="BS4" s="1128"/>
      <c r="BT4" s="1128"/>
      <c r="BU4" s="1128"/>
      <c r="BV4" s="1128"/>
      <c r="BW4" s="1128"/>
      <c r="BX4" s="1128"/>
      <c r="BY4" s="1128"/>
    </row>
    <row r="5" spans="1:78" outlineLevel="1" x14ac:dyDescent="0.25">
      <c r="B5" s="1163"/>
      <c r="C5" s="1163"/>
      <c r="D5" s="1163"/>
      <c r="E5" s="1163"/>
      <c r="F5" s="1163"/>
      <c r="G5" s="1163"/>
      <c r="H5" s="1163"/>
      <c r="I5" s="1163"/>
      <c r="J5" s="1163"/>
      <c r="K5" s="1163"/>
      <c r="L5" s="1163"/>
      <c r="M5" s="1163"/>
      <c r="N5" s="1163"/>
      <c r="O5" s="1163"/>
      <c r="P5" s="1163"/>
      <c r="Q5" s="1163"/>
      <c r="R5" s="1163"/>
      <c r="S5" s="1163"/>
      <c r="T5" s="1163"/>
      <c r="U5" s="1163"/>
      <c r="V5" s="1163"/>
      <c r="W5" s="1163"/>
      <c r="X5" s="1163"/>
      <c r="Y5" s="1163"/>
      <c r="Z5" s="1163"/>
      <c r="AA5" s="1163"/>
      <c r="AB5" s="1163"/>
      <c r="AC5" s="1163"/>
      <c r="AD5" s="1163"/>
      <c r="AE5" s="1163"/>
      <c r="AF5" s="1163"/>
      <c r="AG5" s="1163"/>
      <c r="AH5" s="1163"/>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row>
    <row r="6" spans="1:78" ht="18.75" outlineLevel="1" x14ac:dyDescent="0.25">
      <c r="B6" s="1128" t="s">
        <v>706</v>
      </c>
      <c r="C6" s="1069"/>
      <c r="D6" s="1069"/>
      <c r="E6" s="1069"/>
      <c r="F6" s="1069"/>
      <c r="G6" s="1069"/>
      <c r="H6" s="1069"/>
      <c r="I6" s="1069"/>
      <c r="J6" s="1069"/>
      <c r="K6" s="1069"/>
      <c r="L6" s="1069"/>
      <c r="M6" s="1069"/>
      <c r="N6" s="1069"/>
      <c r="O6" s="1069"/>
      <c r="P6" s="1069"/>
      <c r="Q6" s="1069"/>
      <c r="R6" s="1069"/>
      <c r="S6" s="1069"/>
      <c r="T6" s="1069"/>
      <c r="U6" s="1069"/>
      <c r="V6" s="1069"/>
      <c r="W6" s="1069"/>
      <c r="X6" s="1069"/>
      <c r="Y6" s="1069"/>
      <c r="Z6" s="1069"/>
      <c r="AA6" s="1069"/>
      <c r="AB6" s="1069"/>
      <c r="AC6" s="1069"/>
      <c r="AD6" s="1069"/>
      <c r="AE6" s="1069"/>
      <c r="AF6" s="1069"/>
      <c r="AG6" s="1069"/>
      <c r="AH6" s="1069"/>
      <c r="AI6" s="1069"/>
      <c r="AJ6" s="1069"/>
      <c r="AK6" s="1069"/>
      <c r="AL6" s="1069"/>
      <c r="AM6" s="1069"/>
      <c r="AN6" s="1069"/>
      <c r="AO6" s="1069"/>
      <c r="AP6" s="1069"/>
      <c r="AQ6" s="1069"/>
      <c r="AR6" s="1069"/>
      <c r="AS6" s="1069"/>
      <c r="AT6" s="1069"/>
      <c r="AU6" s="1069"/>
      <c r="AV6" s="1069"/>
      <c r="AW6" s="1069"/>
      <c r="AX6" s="1069"/>
      <c r="AY6" s="1069"/>
      <c r="AZ6" s="1069"/>
      <c r="BA6" s="1069"/>
      <c r="BB6" s="1069"/>
      <c r="BC6" s="1069"/>
      <c r="BD6" s="1069"/>
      <c r="BE6" s="1069"/>
      <c r="BF6" s="1069"/>
      <c r="BG6" s="1069"/>
      <c r="BH6" s="1069"/>
      <c r="BI6" s="1069"/>
      <c r="BJ6" s="1069"/>
      <c r="BK6" s="1069"/>
      <c r="BL6" s="1069"/>
      <c r="BM6" s="1069"/>
      <c r="BN6" s="1069"/>
      <c r="BO6" s="1069"/>
      <c r="BP6" s="1069"/>
      <c r="BQ6" s="1069"/>
      <c r="BR6" s="1069"/>
      <c r="BS6" s="1069"/>
      <c r="BT6" s="1069"/>
      <c r="BU6" s="1069"/>
      <c r="BV6" s="1069"/>
      <c r="BW6" s="1069"/>
      <c r="BX6" s="1069"/>
      <c r="BY6" s="1069"/>
      <c r="BZ6" s="121"/>
    </row>
    <row r="7" spans="1:78" outlineLevel="1" x14ac:dyDescent="0.25">
      <c r="B7" s="1164" t="s">
        <v>4</v>
      </c>
      <c r="C7" s="1164"/>
      <c r="D7" s="1164"/>
      <c r="E7" s="1164"/>
      <c r="F7" s="1164"/>
      <c r="G7" s="1164"/>
      <c r="H7" s="1164"/>
      <c r="I7" s="1164"/>
      <c r="J7" s="1164"/>
      <c r="K7" s="1164"/>
      <c r="L7" s="1164"/>
      <c r="M7" s="1164"/>
      <c r="N7" s="1164"/>
      <c r="O7" s="1164"/>
      <c r="P7" s="1164"/>
      <c r="Q7" s="1164"/>
      <c r="R7" s="1164"/>
      <c r="S7" s="1164"/>
      <c r="T7" s="1164"/>
      <c r="U7" s="1164"/>
      <c r="V7" s="1164"/>
      <c r="W7" s="1164"/>
      <c r="X7" s="1164"/>
      <c r="Y7" s="1164"/>
      <c r="Z7" s="1164"/>
      <c r="AA7" s="1164"/>
      <c r="AB7" s="1164"/>
      <c r="AC7" s="1164"/>
      <c r="AD7" s="1164"/>
      <c r="AE7" s="1164"/>
      <c r="AF7" s="1164"/>
      <c r="AG7" s="1164"/>
      <c r="AH7" s="1164"/>
      <c r="AI7" s="1164"/>
      <c r="AJ7" s="1164"/>
      <c r="AK7" s="1164"/>
      <c r="AL7" s="1164"/>
      <c r="AM7" s="1164"/>
      <c r="AN7" s="1164"/>
      <c r="AO7" s="1164"/>
      <c r="AP7" s="1164"/>
      <c r="AQ7" s="1164"/>
      <c r="AR7" s="1164"/>
      <c r="AS7" s="1164"/>
      <c r="AT7" s="1164"/>
      <c r="AU7" s="1164"/>
      <c r="AV7" s="1164"/>
      <c r="AW7" s="1164"/>
      <c r="AX7" s="1164"/>
      <c r="AY7" s="1164"/>
      <c r="AZ7" s="1164"/>
      <c r="BA7" s="1164"/>
      <c r="BB7" s="1164"/>
      <c r="BC7" s="1164"/>
      <c r="BD7" s="1164"/>
      <c r="BE7" s="1164"/>
      <c r="BF7" s="1164"/>
      <c r="BG7" s="1164"/>
      <c r="BH7" s="1164"/>
      <c r="BI7" s="1164"/>
      <c r="BJ7" s="1164"/>
      <c r="BK7" s="1164"/>
      <c r="BL7" s="1164"/>
      <c r="BM7" s="1164"/>
      <c r="BN7" s="1164"/>
      <c r="BO7" s="1164"/>
      <c r="BP7" s="1164"/>
      <c r="BQ7" s="1164"/>
      <c r="BR7" s="1164"/>
      <c r="BS7" s="1164"/>
      <c r="BT7" s="1164"/>
      <c r="BU7" s="1164"/>
      <c r="BV7" s="1164"/>
      <c r="BW7" s="1164"/>
      <c r="BX7" s="1164"/>
      <c r="BY7" s="1164"/>
    </row>
    <row r="8" spans="1:78" outlineLevel="1" x14ac:dyDescent="0.25">
      <c r="B8" s="1021"/>
      <c r="C8" s="1021"/>
      <c r="D8" s="1021"/>
      <c r="E8" s="1021"/>
      <c r="F8" s="1021"/>
      <c r="G8" s="1021"/>
      <c r="H8" s="1021"/>
      <c r="I8" s="1021"/>
      <c r="J8" s="1021"/>
      <c r="K8" s="1021"/>
      <c r="L8" s="1021"/>
      <c r="M8" s="1021"/>
      <c r="N8" s="1021"/>
      <c r="O8" s="1021"/>
      <c r="P8" s="1021"/>
      <c r="Q8" s="1021"/>
      <c r="R8" s="1021"/>
      <c r="S8" s="1021"/>
      <c r="T8" s="1021"/>
      <c r="U8" s="1021"/>
      <c r="V8" s="1021"/>
      <c r="W8" s="1021"/>
      <c r="X8" s="1021"/>
      <c r="Y8" s="1021"/>
      <c r="Z8" s="1021"/>
      <c r="AA8" s="1021"/>
      <c r="AB8" s="1021"/>
      <c r="AC8" s="1021"/>
      <c r="AD8" s="1021"/>
      <c r="AE8" s="1021"/>
      <c r="AF8" s="1021"/>
      <c r="AG8" s="1021"/>
      <c r="AH8" s="102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row>
    <row r="9" spans="1:78" ht="18.75" outlineLevel="1" x14ac:dyDescent="0.25">
      <c r="B9" s="1120" t="s">
        <v>1741</v>
      </c>
      <c r="C9" s="1120"/>
      <c r="D9" s="1120"/>
      <c r="E9" s="1120"/>
      <c r="F9" s="1120"/>
      <c r="G9" s="1120"/>
      <c r="H9" s="1120"/>
      <c r="I9" s="1120"/>
      <c r="J9" s="1120"/>
      <c r="K9" s="1120"/>
      <c r="L9" s="1120"/>
      <c r="M9" s="1120"/>
      <c r="N9" s="1120"/>
      <c r="O9" s="1120"/>
      <c r="P9" s="1120"/>
      <c r="Q9" s="1120"/>
      <c r="R9" s="1120"/>
      <c r="S9" s="1120"/>
      <c r="T9" s="1120"/>
      <c r="U9" s="1120"/>
      <c r="V9" s="1120"/>
      <c r="W9" s="1120"/>
      <c r="X9" s="1120"/>
      <c r="Y9" s="1120"/>
      <c r="Z9" s="1120"/>
      <c r="AA9" s="1120"/>
      <c r="AB9" s="1120"/>
      <c r="AC9" s="1120"/>
      <c r="AD9" s="1120"/>
      <c r="AE9" s="1120"/>
      <c r="AF9" s="1120"/>
      <c r="AG9" s="1120"/>
      <c r="AH9" s="1120"/>
      <c r="AI9" s="1120"/>
      <c r="AJ9" s="1120"/>
      <c r="AK9" s="1120"/>
      <c r="AL9" s="1120"/>
      <c r="AM9" s="1120"/>
      <c r="AN9" s="1120"/>
      <c r="AO9" s="1120"/>
      <c r="AP9" s="1120"/>
      <c r="AQ9" s="1120"/>
      <c r="AR9" s="1120"/>
      <c r="AS9" s="1120"/>
      <c r="AT9" s="1120"/>
      <c r="AU9" s="1120"/>
      <c r="AV9" s="1120"/>
      <c r="AW9" s="1120"/>
      <c r="AX9" s="1120"/>
      <c r="AY9" s="1120"/>
      <c r="AZ9" s="1120"/>
      <c r="BA9" s="1120"/>
      <c r="BB9" s="1120"/>
      <c r="BC9" s="1120"/>
      <c r="BD9" s="1120"/>
      <c r="BE9" s="1120"/>
      <c r="BF9" s="1120"/>
      <c r="BG9" s="1120"/>
      <c r="BH9" s="1120"/>
      <c r="BI9" s="1120"/>
      <c r="BJ9" s="1120"/>
      <c r="BK9" s="1120"/>
      <c r="BL9" s="1120"/>
      <c r="BM9" s="1120"/>
      <c r="BN9" s="1120"/>
      <c r="BO9" s="1120"/>
      <c r="BP9" s="1120"/>
      <c r="BQ9" s="1120"/>
      <c r="BR9" s="1120"/>
      <c r="BS9" s="1120"/>
      <c r="BT9" s="1120"/>
      <c r="BU9" s="1120"/>
      <c r="BV9" s="1120"/>
      <c r="BW9" s="1120"/>
      <c r="BX9" s="1120"/>
      <c r="BY9" s="1120"/>
    </row>
    <row r="10" spans="1:78" outlineLevel="1" x14ac:dyDescent="0.25">
      <c r="B10" s="1163"/>
      <c r="C10" s="1163"/>
      <c r="D10" s="1163"/>
      <c r="E10" s="1163"/>
      <c r="F10" s="1163"/>
      <c r="G10" s="1163"/>
      <c r="H10" s="1163"/>
      <c r="I10" s="1163"/>
      <c r="J10" s="1163"/>
      <c r="K10" s="1163"/>
      <c r="L10" s="1163"/>
      <c r="M10" s="1163"/>
      <c r="N10" s="1163"/>
      <c r="O10" s="1163"/>
      <c r="P10" s="1163"/>
      <c r="Q10" s="1163"/>
      <c r="R10" s="1163"/>
      <c r="S10" s="1163"/>
      <c r="T10" s="1163"/>
      <c r="U10" s="1163"/>
      <c r="V10" s="1163"/>
      <c r="W10" s="1163"/>
      <c r="X10" s="1163"/>
      <c r="Y10" s="1163"/>
      <c r="Z10" s="1163"/>
      <c r="AA10" s="1163"/>
      <c r="AB10" s="1163"/>
      <c r="AC10" s="1163"/>
      <c r="AD10" s="1163"/>
      <c r="AE10" s="1163"/>
      <c r="AF10" s="1163"/>
      <c r="AG10" s="1163"/>
      <c r="AH10" s="1163"/>
    </row>
    <row r="11" spans="1:78" ht="18.75" outlineLevel="1" x14ac:dyDescent="0.25">
      <c r="B11" s="1122" t="str">
        <f>'С № 1 (2020)'!B12:AY12</f>
        <v>Утвержденные плановые значения показателей приведены в соответствии с:  "решение об утверждении инвестиционной программы отсутствует"</v>
      </c>
      <c r="C11" s="1122"/>
      <c r="D11" s="1122"/>
      <c r="E11" s="1122"/>
      <c r="F11" s="1122"/>
      <c r="G11" s="1122"/>
      <c r="H11" s="1122"/>
      <c r="I11" s="1122"/>
      <c r="J11" s="1122"/>
      <c r="K11" s="1122"/>
      <c r="L11" s="1122"/>
      <c r="M11" s="1122"/>
      <c r="N11" s="1122"/>
      <c r="O11" s="1122"/>
      <c r="P11" s="1122"/>
      <c r="Q11" s="1122"/>
      <c r="R11" s="1122"/>
      <c r="S11" s="1122"/>
      <c r="T11" s="1122"/>
      <c r="U11" s="1122"/>
      <c r="V11" s="1122"/>
      <c r="W11" s="1122"/>
      <c r="X11" s="1122"/>
      <c r="Y11" s="1122"/>
      <c r="Z11" s="1122"/>
      <c r="AA11" s="1122"/>
      <c r="AB11" s="1122"/>
      <c r="AC11" s="1122"/>
      <c r="AD11" s="1122"/>
      <c r="AE11" s="1122"/>
      <c r="AF11" s="1122"/>
      <c r="AG11" s="1122"/>
      <c r="AH11" s="1122"/>
      <c r="AI11" s="1122"/>
      <c r="AJ11" s="1122"/>
      <c r="AK11" s="1122"/>
      <c r="AL11" s="1122"/>
      <c r="AM11" s="1069"/>
      <c r="AN11" s="1069"/>
      <c r="AO11" s="1069"/>
      <c r="AP11" s="1069"/>
      <c r="AQ11" s="1069"/>
      <c r="AR11" s="1069"/>
      <c r="AS11" s="1069"/>
      <c r="AT11" s="1069"/>
      <c r="AU11" s="1069"/>
      <c r="AV11" s="1069"/>
      <c r="AW11" s="1069"/>
      <c r="AX11" s="1069"/>
      <c r="AY11" s="1069"/>
      <c r="AZ11" s="1069"/>
      <c r="BA11" s="1069"/>
      <c r="BB11" s="1069"/>
      <c r="BC11" s="1069"/>
      <c r="BD11" s="1069"/>
      <c r="BE11" s="1069"/>
      <c r="BF11" s="1069"/>
      <c r="BG11" s="1069"/>
      <c r="BH11" s="1069"/>
      <c r="BI11" s="1069"/>
      <c r="BJ11" s="1069"/>
      <c r="BK11" s="1069"/>
      <c r="BL11" s="1069"/>
      <c r="BM11" s="1069"/>
      <c r="BN11" s="1069"/>
      <c r="BO11" s="1069"/>
      <c r="BP11" s="1069"/>
      <c r="BQ11" s="1069"/>
      <c r="BR11" s="1069"/>
      <c r="BS11" s="1069"/>
      <c r="BT11" s="1069"/>
      <c r="BU11" s="1069"/>
      <c r="BV11" s="1069"/>
      <c r="BW11" s="1069"/>
      <c r="BX11" s="1069"/>
      <c r="BY11" s="1069"/>
    </row>
    <row r="12" spans="1:78" outlineLevel="1" x14ac:dyDescent="0.25">
      <c r="B12" s="1123" t="s">
        <v>6</v>
      </c>
      <c r="C12" s="1123"/>
      <c r="D12" s="1123"/>
      <c r="E12" s="1123"/>
      <c r="F12" s="1123"/>
      <c r="G12" s="1123"/>
      <c r="H12" s="1123"/>
      <c r="I12" s="1123"/>
      <c r="J12" s="1123"/>
      <c r="K12" s="1123"/>
      <c r="L12" s="1123"/>
      <c r="M12" s="1123"/>
      <c r="N12" s="1123"/>
      <c r="O12" s="1123"/>
      <c r="P12" s="1123"/>
      <c r="Q12" s="1123"/>
      <c r="R12" s="1123"/>
      <c r="S12" s="1123"/>
      <c r="T12" s="1123"/>
      <c r="U12" s="1123"/>
      <c r="V12" s="1123"/>
      <c r="W12" s="1123"/>
      <c r="X12" s="1123"/>
      <c r="Y12" s="1123"/>
      <c r="Z12" s="1123"/>
      <c r="AA12" s="1123"/>
      <c r="AB12" s="1123"/>
      <c r="AC12" s="1123"/>
      <c r="AD12" s="1123"/>
      <c r="AE12" s="1123"/>
      <c r="AF12" s="1123"/>
      <c r="AG12" s="1123"/>
      <c r="AH12" s="1123"/>
      <c r="AI12" s="1123"/>
      <c r="AJ12" s="1123"/>
      <c r="AK12" s="1123"/>
      <c r="AL12" s="1123"/>
      <c r="AM12" s="1165"/>
      <c r="AN12" s="1165"/>
      <c r="AO12" s="1165"/>
      <c r="AP12" s="1165"/>
      <c r="AQ12" s="1165"/>
      <c r="AR12" s="1165"/>
      <c r="AS12" s="1165"/>
      <c r="AT12" s="1165"/>
      <c r="AU12" s="1165"/>
      <c r="AV12" s="1165"/>
      <c r="AW12" s="1165"/>
      <c r="AX12" s="1165"/>
      <c r="AY12" s="1165"/>
      <c r="AZ12" s="1165"/>
      <c r="BA12" s="1165"/>
      <c r="BB12" s="1165"/>
      <c r="BC12" s="1165"/>
      <c r="BD12" s="1165"/>
      <c r="BE12" s="1165"/>
      <c r="BF12" s="1165"/>
      <c r="BG12" s="1165"/>
      <c r="BH12" s="1165"/>
      <c r="BI12" s="1165"/>
      <c r="BJ12" s="1165"/>
      <c r="BK12" s="1165"/>
      <c r="BL12" s="1165"/>
      <c r="BM12" s="1165"/>
      <c r="BN12" s="1165"/>
      <c r="BO12" s="1165"/>
      <c r="BP12" s="1165"/>
      <c r="BQ12" s="1165"/>
      <c r="BR12" s="1165"/>
      <c r="BS12" s="1165"/>
      <c r="BT12" s="1165"/>
      <c r="BU12" s="1165"/>
      <c r="BV12" s="1165"/>
      <c r="BW12" s="1165"/>
      <c r="BX12" s="1165"/>
      <c r="BY12" s="1165"/>
    </row>
    <row r="13" spans="1:78" outlineLevel="1" x14ac:dyDescent="0.25">
      <c r="B13" s="1162"/>
      <c r="C13" s="1162"/>
      <c r="D13" s="1162"/>
      <c r="E13" s="1162"/>
      <c r="F13" s="1162"/>
      <c r="G13" s="1162"/>
      <c r="H13" s="1162"/>
      <c r="I13" s="1162"/>
      <c r="J13" s="1162"/>
      <c r="K13" s="1162"/>
      <c r="L13" s="1162"/>
      <c r="M13" s="1162"/>
      <c r="N13" s="1162"/>
      <c r="O13" s="1162"/>
      <c r="P13" s="1162"/>
      <c r="Q13" s="1162"/>
      <c r="R13" s="1162"/>
      <c r="S13" s="1162"/>
      <c r="T13" s="1162"/>
      <c r="U13" s="1162"/>
      <c r="V13" s="1162"/>
      <c r="W13" s="1162"/>
      <c r="X13" s="1162"/>
      <c r="Y13" s="1162"/>
      <c r="Z13" s="1162"/>
      <c r="AA13" s="1162"/>
      <c r="AB13" s="1162"/>
      <c r="AC13" s="1162"/>
      <c r="AD13" s="1162"/>
      <c r="AE13" s="1162"/>
      <c r="AF13" s="1162"/>
      <c r="AG13" s="1162"/>
      <c r="AH13" s="1162"/>
      <c r="AI13" s="1162"/>
      <c r="AJ13" s="1162"/>
      <c r="AK13" s="1162"/>
      <c r="AL13" s="1162"/>
      <c r="AM13" s="1162"/>
      <c r="AN13" s="1162"/>
      <c r="AO13" s="1162"/>
      <c r="AP13" s="1162"/>
      <c r="AQ13" s="1162"/>
      <c r="AR13" s="1162"/>
      <c r="AS13" s="1162"/>
      <c r="AT13" s="1162"/>
      <c r="AU13" s="1162"/>
      <c r="AV13" s="1162"/>
      <c r="AW13" s="1162"/>
      <c r="AX13" s="1162"/>
      <c r="AY13" s="1162"/>
      <c r="AZ13" s="1162"/>
      <c r="BA13" s="1162"/>
      <c r="BB13" s="1162"/>
      <c r="BC13" s="1162"/>
      <c r="BD13" s="1162"/>
      <c r="BE13" s="1162"/>
      <c r="BF13" s="1162"/>
      <c r="BG13" s="1162"/>
      <c r="BH13" s="1162"/>
      <c r="BI13" s="1162"/>
      <c r="BJ13" s="1162"/>
      <c r="BK13" s="1162"/>
      <c r="BL13" s="1162"/>
      <c r="BM13" s="1162"/>
      <c r="BN13" s="1162"/>
      <c r="BO13" s="1162"/>
      <c r="BP13" s="1162"/>
      <c r="BQ13" s="1162"/>
      <c r="BR13" s="1162"/>
      <c r="BS13" s="1162"/>
      <c r="BT13" s="1162"/>
      <c r="BU13" s="1162"/>
      <c r="BV13" s="1162"/>
      <c r="BW13" s="1162"/>
      <c r="BX13" s="122"/>
      <c r="BY13" s="122"/>
    </row>
    <row r="14" spans="1:78" ht="16.5" outlineLevel="1" thickBot="1" x14ac:dyDescent="0.3">
      <c r="B14" s="122"/>
      <c r="C14" s="122"/>
      <c r="D14" s="122"/>
      <c r="E14" s="123"/>
      <c r="F14" s="123"/>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4"/>
      <c r="BM14" s="122"/>
      <c r="BN14" s="122"/>
      <c r="BO14" s="122"/>
      <c r="BP14" s="122"/>
      <c r="BQ14" s="122"/>
      <c r="BR14" s="122"/>
      <c r="BS14" s="122"/>
      <c r="BT14" s="122"/>
      <c r="BU14" s="122"/>
      <c r="BV14" s="122"/>
      <c r="BW14" s="122"/>
      <c r="BX14" s="122"/>
      <c r="BY14" s="122"/>
    </row>
    <row r="15" spans="1:78" ht="31.5" customHeight="1" thickBot="1" x14ac:dyDescent="0.3">
      <c r="A15" s="105"/>
      <c r="B15" s="1146" t="s">
        <v>7</v>
      </c>
      <c r="C15" s="1146" t="s">
        <v>8</v>
      </c>
      <c r="D15" s="1146" t="s">
        <v>9</v>
      </c>
      <c r="E15" s="1134" t="s">
        <v>329</v>
      </c>
      <c r="F15" s="1136"/>
      <c r="G15" s="1156" t="s">
        <v>1812</v>
      </c>
      <c r="H15" s="1157"/>
      <c r="I15" s="1157"/>
      <c r="J15" s="1157"/>
      <c r="K15" s="1157"/>
      <c r="L15" s="1157"/>
      <c r="M15" s="1157"/>
      <c r="N15" s="1157"/>
      <c r="O15" s="1157"/>
      <c r="P15" s="1157"/>
      <c r="Q15" s="1157"/>
      <c r="R15" s="1157"/>
      <c r="S15" s="1157"/>
      <c r="T15" s="1158"/>
      <c r="U15" s="1151" t="s">
        <v>330</v>
      </c>
      <c r="V15" s="1152"/>
      <c r="W15" s="1152"/>
      <c r="X15" s="1152"/>
      <c r="Y15" s="1152"/>
      <c r="Z15" s="1152"/>
      <c r="AA15" s="1152"/>
      <c r="AB15" s="1152"/>
      <c r="AC15" s="1152"/>
      <c r="AD15" s="1152"/>
      <c r="AE15" s="1152"/>
      <c r="AF15" s="1152"/>
      <c r="AG15" s="1152"/>
      <c r="AH15" s="1152"/>
      <c r="AI15" s="1152"/>
      <c r="AJ15" s="1152"/>
      <c r="AK15" s="1152"/>
      <c r="AL15" s="1152"/>
      <c r="AM15" s="1152"/>
      <c r="AN15" s="1152"/>
      <c r="AO15" s="1152"/>
      <c r="AP15" s="1152"/>
      <c r="AQ15" s="1152"/>
      <c r="AR15" s="1152"/>
      <c r="AS15" s="1152"/>
      <c r="AT15" s="1152"/>
      <c r="AU15" s="1152"/>
      <c r="AV15" s="1152"/>
      <c r="AW15" s="1152"/>
      <c r="AX15" s="1152"/>
      <c r="AY15" s="1152"/>
      <c r="AZ15" s="1152"/>
      <c r="BA15" s="1152"/>
      <c r="BB15" s="1152"/>
      <c r="BC15" s="1152"/>
      <c r="BD15" s="1152"/>
      <c r="BE15" s="1152"/>
      <c r="BF15" s="1152"/>
      <c r="BG15" s="1152"/>
      <c r="BH15" s="1152"/>
      <c r="BI15" s="1152"/>
      <c r="BJ15" s="1152"/>
      <c r="BK15" s="1152"/>
      <c r="BL15" s="1152"/>
      <c r="BM15" s="1152"/>
      <c r="BN15" s="1152"/>
      <c r="BO15" s="1152"/>
      <c r="BP15" s="1152"/>
      <c r="BQ15" s="1152"/>
      <c r="BR15" s="1152"/>
      <c r="BS15" s="1152"/>
      <c r="BT15" s="1152"/>
      <c r="BU15" s="1152"/>
      <c r="BV15" s="1152"/>
      <c r="BW15" s="1152"/>
      <c r="BX15" s="1153"/>
      <c r="BY15" s="1146" t="s">
        <v>207</v>
      </c>
    </row>
    <row r="16" spans="1:78" ht="44.25" customHeight="1" thickBot="1" x14ac:dyDescent="0.3">
      <c r="A16" s="105"/>
      <c r="B16" s="1147"/>
      <c r="C16" s="1147"/>
      <c r="D16" s="1147"/>
      <c r="E16" s="1154"/>
      <c r="F16" s="1155"/>
      <c r="G16" s="1159"/>
      <c r="H16" s="1160"/>
      <c r="I16" s="1160"/>
      <c r="J16" s="1160"/>
      <c r="K16" s="1160"/>
      <c r="L16" s="1160"/>
      <c r="M16" s="1160"/>
      <c r="N16" s="1160"/>
      <c r="O16" s="1160"/>
      <c r="P16" s="1160"/>
      <c r="Q16" s="1160"/>
      <c r="R16" s="1160"/>
      <c r="S16" s="1160"/>
      <c r="T16" s="1161"/>
      <c r="U16" s="1138" t="s">
        <v>331</v>
      </c>
      <c r="V16" s="1139"/>
      <c r="W16" s="1139"/>
      <c r="X16" s="1139"/>
      <c r="Y16" s="1139"/>
      <c r="Z16" s="1139"/>
      <c r="AA16" s="1139"/>
      <c r="AB16" s="1139"/>
      <c r="AC16" s="1139"/>
      <c r="AD16" s="1139"/>
      <c r="AE16" s="1139"/>
      <c r="AF16" s="1139"/>
      <c r="AG16" s="1139"/>
      <c r="AH16" s="1144"/>
      <c r="AI16" s="1138" t="s">
        <v>332</v>
      </c>
      <c r="AJ16" s="1139"/>
      <c r="AK16" s="1139"/>
      <c r="AL16" s="1139"/>
      <c r="AM16" s="1139"/>
      <c r="AN16" s="1139"/>
      <c r="AO16" s="1139"/>
      <c r="AP16" s="1139"/>
      <c r="AQ16" s="1139"/>
      <c r="AR16" s="1139"/>
      <c r="AS16" s="1139"/>
      <c r="AT16" s="1139"/>
      <c r="AU16" s="1139"/>
      <c r="AV16" s="1144"/>
      <c r="AW16" s="1138" t="s">
        <v>333</v>
      </c>
      <c r="AX16" s="1139"/>
      <c r="AY16" s="1139"/>
      <c r="AZ16" s="1139"/>
      <c r="BA16" s="1139"/>
      <c r="BB16" s="1139"/>
      <c r="BC16" s="1139"/>
      <c r="BD16" s="1139"/>
      <c r="BE16" s="1139"/>
      <c r="BF16" s="1139"/>
      <c r="BG16" s="1139"/>
      <c r="BH16" s="1139"/>
      <c r="BI16" s="1139"/>
      <c r="BJ16" s="1144"/>
      <c r="BK16" s="1131" t="s">
        <v>334</v>
      </c>
      <c r="BL16" s="1132"/>
      <c r="BM16" s="1132"/>
      <c r="BN16" s="1132"/>
      <c r="BO16" s="1132"/>
      <c r="BP16" s="1132"/>
      <c r="BQ16" s="1132"/>
      <c r="BR16" s="1132"/>
      <c r="BS16" s="1132"/>
      <c r="BT16" s="1132"/>
      <c r="BU16" s="1132"/>
      <c r="BV16" s="1132"/>
      <c r="BW16" s="1132"/>
      <c r="BX16" s="1133"/>
      <c r="BY16" s="1147"/>
    </row>
    <row r="17" spans="1:78" ht="51" customHeight="1" thickBot="1" x14ac:dyDescent="0.3">
      <c r="A17" s="105"/>
      <c r="B17" s="1147"/>
      <c r="C17" s="1147"/>
      <c r="D17" s="1147"/>
      <c r="E17" s="1135"/>
      <c r="F17" s="1137"/>
      <c r="G17" s="1138" t="s">
        <v>209</v>
      </c>
      <c r="H17" s="1139"/>
      <c r="I17" s="1139"/>
      <c r="J17" s="1139"/>
      <c r="K17" s="1139"/>
      <c r="L17" s="1139"/>
      <c r="M17" s="1140"/>
      <c r="N17" s="1131" t="s">
        <v>210</v>
      </c>
      <c r="O17" s="1132"/>
      <c r="P17" s="1132"/>
      <c r="Q17" s="1132"/>
      <c r="R17" s="1132"/>
      <c r="S17" s="1132"/>
      <c r="T17" s="1145"/>
      <c r="U17" s="1138" t="s">
        <v>217</v>
      </c>
      <c r="V17" s="1149"/>
      <c r="W17" s="1149"/>
      <c r="X17" s="1149"/>
      <c r="Y17" s="1149"/>
      <c r="Z17" s="1149"/>
      <c r="AA17" s="1150"/>
      <c r="AB17" s="1131" t="s">
        <v>43</v>
      </c>
      <c r="AC17" s="1132"/>
      <c r="AD17" s="1132"/>
      <c r="AE17" s="1132"/>
      <c r="AF17" s="1132"/>
      <c r="AG17" s="1132"/>
      <c r="AH17" s="1145"/>
      <c r="AI17" s="1138" t="s">
        <v>208</v>
      </c>
      <c r="AJ17" s="1139"/>
      <c r="AK17" s="1139"/>
      <c r="AL17" s="1139"/>
      <c r="AM17" s="1139"/>
      <c r="AN17" s="1139"/>
      <c r="AO17" s="1140"/>
      <c r="AP17" s="1131" t="s">
        <v>43</v>
      </c>
      <c r="AQ17" s="1132"/>
      <c r="AR17" s="1132"/>
      <c r="AS17" s="1132"/>
      <c r="AT17" s="1132"/>
      <c r="AU17" s="1132"/>
      <c r="AV17" s="1145"/>
      <c r="AW17" s="1138" t="s">
        <v>335</v>
      </c>
      <c r="AX17" s="1139"/>
      <c r="AY17" s="1139"/>
      <c r="AZ17" s="1139"/>
      <c r="BA17" s="1139"/>
      <c r="BB17" s="1139"/>
      <c r="BC17" s="1140"/>
      <c r="BD17" s="1131" t="s">
        <v>43</v>
      </c>
      <c r="BE17" s="1132"/>
      <c r="BF17" s="1132"/>
      <c r="BG17" s="1132"/>
      <c r="BH17" s="1132"/>
      <c r="BI17" s="1132"/>
      <c r="BJ17" s="1145"/>
      <c r="BK17" s="1138" t="s">
        <v>208</v>
      </c>
      <c r="BL17" s="1139"/>
      <c r="BM17" s="1139"/>
      <c r="BN17" s="1139"/>
      <c r="BO17" s="1139"/>
      <c r="BP17" s="1139"/>
      <c r="BQ17" s="1140"/>
      <c r="BR17" s="1131" t="s">
        <v>43</v>
      </c>
      <c r="BS17" s="1132"/>
      <c r="BT17" s="1132"/>
      <c r="BU17" s="1132"/>
      <c r="BV17" s="1132"/>
      <c r="BW17" s="1132"/>
      <c r="BX17" s="1133"/>
      <c r="BY17" s="1147"/>
    </row>
    <row r="18" spans="1:78" ht="37.5" customHeight="1" thickBot="1" x14ac:dyDescent="0.3">
      <c r="A18" s="105"/>
      <c r="B18" s="1147"/>
      <c r="C18" s="1147"/>
      <c r="D18" s="1147"/>
      <c r="E18" s="1134" t="s">
        <v>335</v>
      </c>
      <c r="F18" s="1136" t="s">
        <v>43</v>
      </c>
      <c r="G18" s="125" t="s">
        <v>336</v>
      </c>
      <c r="H18" s="1138" t="s">
        <v>337</v>
      </c>
      <c r="I18" s="1139"/>
      <c r="J18" s="1139"/>
      <c r="K18" s="1139"/>
      <c r="L18" s="1139"/>
      <c r="M18" s="1140"/>
      <c r="N18" s="125" t="s">
        <v>336</v>
      </c>
      <c r="O18" s="1141" t="s">
        <v>337</v>
      </c>
      <c r="P18" s="1142"/>
      <c r="Q18" s="1142"/>
      <c r="R18" s="1142"/>
      <c r="S18" s="1142"/>
      <c r="T18" s="1143"/>
      <c r="U18" s="126" t="s">
        <v>336</v>
      </c>
      <c r="V18" s="1138" t="s">
        <v>337</v>
      </c>
      <c r="W18" s="1139"/>
      <c r="X18" s="1139"/>
      <c r="Y18" s="1139"/>
      <c r="Z18" s="1139"/>
      <c r="AA18" s="1140"/>
      <c r="AB18" s="126" t="s">
        <v>336</v>
      </c>
      <c r="AC18" s="1138" t="s">
        <v>337</v>
      </c>
      <c r="AD18" s="1139"/>
      <c r="AE18" s="1139"/>
      <c r="AF18" s="1139"/>
      <c r="AG18" s="1139"/>
      <c r="AH18" s="1144"/>
      <c r="AI18" s="126" t="s">
        <v>336</v>
      </c>
      <c r="AJ18" s="1138" t="s">
        <v>337</v>
      </c>
      <c r="AK18" s="1139"/>
      <c r="AL18" s="1139"/>
      <c r="AM18" s="1139"/>
      <c r="AN18" s="1139"/>
      <c r="AO18" s="1140"/>
      <c r="AP18" s="126" t="s">
        <v>336</v>
      </c>
      <c r="AQ18" s="1138" t="s">
        <v>337</v>
      </c>
      <c r="AR18" s="1139"/>
      <c r="AS18" s="1139"/>
      <c r="AT18" s="1139"/>
      <c r="AU18" s="1139"/>
      <c r="AV18" s="1144"/>
      <c r="AW18" s="126" t="s">
        <v>336</v>
      </c>
      <c r="AX18" s="1138" t="s">
        <v>337</v>
      </c>
      <c r="AY18" s="1139"/>
      <c r="AZ18" s="1139"/>
      <c r="BA18" s="1139"/>
      <c r="BB18" s="1139"/>
      <c r="BC18" s="1140"/>
      <c r="BD18" s="126" t="s">
        <v>336</v>
      </c>
      <c r="BE18" s="1138" t="s">
        <v>337</v>
      </c>
      <c r="BF18" s="1139"/>
      <c r="BG18" s="1139"/>
      <c r="BH18" s="1139"/>
      <c r="BI18" s="1139"/>
      <c r="BJ18" s="1144"/>
      <c r="BK18" s="126" t="s">
        <v>336</v>
      </c>
      <c r="BL18" s="1138" t="s">
        <v>337</v>
      </c>
      <c r="BM18" s="1139"/>
      <c r="BN18" s="1139"/>
      <c r="BO18" s="1139"/>
      <c r="BP18" s="1139"/>
      <c r="BQ18" s="1140"/>
      <c r="BR18" s="126" t="s">
        <v>336</v>
      </c>
      <c r="BS18" s="1138" t="s">
        <v>337</v>
      </c>
      <c r="BT18" s="1139"/>
      <c r="BU18" s="1139"/>
      <c r="BV18" s="1139"/>
      <c r="BW18" s="1139"/>
      <c r="BX18" s="1140"/>
      <c r="BY18" s="1147"/>
    </row>
    <row r="19" spans="1:78" ht="66" customHeight="1" thickBot="1" x14ac:dyDescent="0.3">
      <c r="A19" s="105"/>
      <c r="B19" s="1148"/>
      <c r="C19" s="1148"/>
      <c r="D19" s="1148"/>
      <c r="E19" s="1135"/>
      <c r="F19" s="1137"/>
      <c r="G19" s="127" t="s">
        <v>338</v>
      </c>
      <c r="H19" s="128" t="s">
        <v>338</v>
      </c>
      <c r="I19" s="129" t="s">
        <v>339</v>
      </c>
      <c r="J19" s="130" t="s">
        <v>340</v>
      </c>
      <c r="K19" s="130" t="s">
        <v>341</v>
      </c>
      <c r="L19" s="130" t="s">
        <v>342</v>
      </c>
      <c r="M19" s="131" t="s">
        <v>343</v>
      </c>
      <c r="N19" s="127" t="s">
        <v>344</v>
      </c>
      <c r="O19" s="127" t="s">
        <v>338</v>
      </c>
      <c r="P19" s="132" t="s">
        <v>339</v>
      </c>
      <c r="Q19" s="133" t="s">
        <v>340</v>
      </c>
      <c r="R19" s="133" t="s">
        <v>341</v>
      </c>
      <c r="S19" s="133" t="s">
        <v>342</v>
      </c>
      <c r="T19" s="134" t="s">
        <v>343</v>
      </c>
      <c r="U19" s="127" t="s">
        <v>344</v>
      </c>
      <c r="V19" s="127" t="s">
        <v>338</v>
      </c>
      <c r="W19" s="132" t="s">
        <v>339</v>
      </c>
      <c r="X19" s="133" t="s">
        <v>340</v>
      </c>
      <c r="Y19" s="133" t="s">
        <v>341</v>
      </c>
      <c r="Z19" s="133" t="s">
        <v>342</v>
      </c>
      <c r="AA19" s="135" t="s">
        <v>343</v>
      </c>
      <c r="AB19" s="127" t="s">
        <v>338</v>
      </c>
      <c r="AC19" s="127" t="s">
        <v>338</v>
      </c>
      <c r="AD19" s="132" t="s">
        <v>339</v>
      </c>
      <c r="AE19" s="133" t="s">
        <v>340</v>
      </c>
      <c r="AF19" s="133" t="s">
        <v>341</v>
      </c>
      <c r="AG19" s="133" t="s">
        <v>342</v>
      </c>
      <c r="AH19" s="134" t="s">
        <v>343</v>
      </c>
      <c r="AI19" s="127" t="s">
        <v>338</v>
      </c>
      <c r="AJ19" s="127" t="s">
        <v>338</v>
      </c>
      <c r="AK19" s="132" t="s">
        <v>339</v>
      </c>
      <c r="AL19" s="133" t="s">
        <v>340</v>
      </c>
      <c r="AM19" s="133" t="s">
        <v>341</v>
      </c>
      <c r="AN19" s="133" t="s">
        <v>342</v>
      </c>
      <c r="AO19" s="135" t="s">
        <v>343</v>
      </c>
      <c r="AP19" s="127" t="s">
        <v>338</v>
      </c>
      <c r="AQ19" s="127" t="s">
        <v>338</v>
      </c>
      <c r="AR19" s="132" t="s">
        <v>339</v>
      </c>
      <c r="AS19" s="133" t="s">
        <v>340</v>
      </c>
      <c r="AT19" s="133" t="s">
        <v>341</v>
      </c>
      <c r="AU19" s="133" t="s">
        <v>342</v>
      </c>
      <c r="AV19" s="134" t="s">
        <v>343</v>
      </c>
      <c r="AW19" s="127" t="s">
        <v>338</v>
      </c>
      <c r="AX19" s="127" t="s">
        <v>338</v>
      </c>
      <c r="AY19" s="132" t="s">
        <v>339</v>
      </c>
      <c r="AZ19" s="133" t="s">
        <v>340</v>
      </c>
      <c r="BA19" s="133" t="s">
        <v>341</v>
      </c>
      <c r="BB19" s="133" t="s">
        <v>342</v>
      </c>
      <c r="BC19" s="135" t="s">
        <v>343</v>
      </c>
      <c r="BD19" s="127" t="s">
        <v>338</v>
      </c>
      <c r="BE19" s="127" t="s">
        <v>338</v>
      </c>
      <c r="BF19" s="132" t="s">
        <v>339</v>
      </c>
      <c r="BG19" s="133" t="s">
        <v>340</v>
      </c>
      <c r="BH19" s="133" t="s">
        <v>341</v>
      </c>
      <c r="BI19" s="133" t="s">
        <v>342</v>
      </c>
      <c r="BJ19" s="134" t="s">
        <v>343</v>
      </c>
      <c r="BK19" s="127" t="s">
        <v>338</v>
      </c>
      <c r="BL19" s="127" t="s">
        <v>338</v>
      </c>
      <c r="BM19" s="132" t="s">
        <v>339</v>
      </c>
      <c r="BN19" s="133" t="s">
        <v>340</v>
      </c>
      <c r="BO19" s="133" t="s">
        <v>341</v>
      </c>
      <c r="BP19" s="133" t="s">
        <v>342</v>
      </c>
      <c r="BQ19" s="135" t="s">
        <v>343</v>
      </c>
      <c r="BR19" s="127" t="s">
        <v>338</v>
      </c>
      <c r="BS19" s="127" t="s">
        <v>344</v>
      </c>
      <c r="BT19" s="132" t="s">
        <v>339</v>
      </c>
      <c r="BU19" s="133" t="s">
        <v>340</v>
      </c>
      <c r="BV19" s="133" t="s">
        <v>341</v>
      </c>
      <c r="BW19" s="133" t="s">
        <v>342</v>
      </c>
      <c r="BX19" s="135" t="s">
        <v>343</v>
      </c>
      <c r="BY19" s="1148"/>
    </row>
    <row r="20" spans="1:78" x14ac:dyDescent="0.25">
      <c r="A20" s="105"/>
      <c r="B20" s="207">
        <v>1</v>
      </c>
      <c r="C20" s="207">
        <v>2</v>
      </c>
      <c r="D20" s="207">
        <v>3</v>
      </c>
      <c r="E20" s="136">
        <v>4</v>
      </c>
      <c r="F20" s="137">
        <v>5</v>
      </c>
      <c r="G20" s="138" t="s">
        <v>345</v>
      </c>
      <c r="H20" s="484" t="s">
        <v>346</v>
      </c>
      <c r="I20" s="139" t="s">
        <v>347</v>
      </c>
      <c r="J20" s="140" t="s">
        <v>348</v>
      </c>
      <c r="K20" s="140" t="s">
        <v>349</v>
      </c>
      <c r="L20" s="140" t="s">
        <v>350</v>
      </c>
      <c r="M20" s="141" t="s">
        <v>351</v>
      </c>
      <c r="N20" s="138" t="s">
        <v>352</v>
      </c>
      <c r="O20" s="484" t="s">
        <v>353</v>
      </c>
      <c r="P20" s="139" t="s">
        <v>354</v>
      </c>
      <c r="Q20" s="140" t="s">
        <v>355</v>
      </c>
      <c r="R20" s="140" t="s">
        <v>356</v>
      </c>
      <c r="S20" s="140" t="s">
        <v>357</v>
      </c>
      <c r="T20" s="141" t="s">
        <v>358</v>
      </c>
      <c r="U20" s="142" t="s">
        <v>359</v>
      </c>
      <c r="V20" s="484" t="s">
        <v>360</v>
      </c>
      <c r="W20" s="139" t="s">
        <v>361</v>
      </c>
      <c r="X20" s="140" t="s">
        <v>362</v>
      </c>
      <c r="Y20" s="140" t="s">
        <v>363</v>
      </c>
      <c r="Z20" s="140" t="s">
        <v>364</v>
      </c>
      <c r="AA20" s="141" t="s">
        <v>365</v>
      </c>
      <c r="AB20" s="142" t="s">
        <v>366</v>
      </c>
      <c r="AC20" s="484" t="s">
        <v>367</v>
      </c>
      <c r="AD20" s="139" t="s">
        <v>368</v>
      </c>
      <c r="AE20" s="140" t="s">
        <v>369</v>
      </c>
      <c r="AF20" s="140" t="s">
        <v>370</v>
      </c>
      <c r="AG20" s="140" t="s">
        <v>371</v>
      </c>
      <c r="AH20" s="141" t="s">
        <v>372</v>
      </c>
      <c r="AI20" s="138" t="s">
        <v>373</v>
      </c>
      <c r="AJ20" s="484" t="s">
        <v>374</v>
      </c>
      <c r="AK20" s="139" t="s">
        <v>375</v>
      </c>
      <c r="AL20" s="140" t="s">
        <v>376</v>
      </c>
      <c r="AM20" s="140" t="s">
        <v>377</v>
      </c>
      <c r="AN20" s="140" t="s">
        <v>378</v>
      </c>
      <c r="AO20" s="141" t="s">
        <v>379</v>
      </c>
      <c r="AP20" s="485" t="s">
        <v>380</v>
      </c>
      <c r="AQ20" s="484" t="s">
        <v>381</v>
      </c>
      <c r="AR20" s="139" t="s">
        <v>382</v>
      </c>
      <c r="AS20" s="140" t="s">
        <v>383</v>
      </c>
      <c r="AT20" s="140" t="s">
        <v>384</v>
      </c>
      <c r="AU20" s="140" t="s">
        <v>385</v>
      </c>
      <c r="AV20" s="141" t="s">
        <v>386</v>
      </c>
      <c r="AW20" s="138" t="s">
        <v>387</v>
      </c>
      <c r="AX20" s="484" t="s">
        <v>388</v>
      </c>
      <c r="AY20" s="139" t="s">
        <v>389</v>
      </c>
      <c r="AZ20" s="140" t="s">
        <v>390</v>
      </c>
      <c r="BA20" s="140" t="s">
        <v>391</v>
      </c>
      <c r="BB20" s="140" t="s">
        <v>392</v>
      </c>
      <c r="BC20" s="486" t="s">
        <v>393</v>
      </c>
      <c r="BD20" s="484" t="s">
        <v>394</v>
      </c>
      <c r="BE20" s="484" t="s">
        <v>395</v>
      </c>
      <c r="BF20" s="139" t="s">
        <v>396</v>
      </c>
      <c r="BG20" s="140" t="s">
        <v>397</v>
      </c>
      <c r="BH20" s="140" t="s">
        <v>398</v>
      </c>
      <c r="BI20" s="140" t="s">
        <v>399</v>
      </c>
      <c r="BJ20" s="141" t="s">
        <v>400</v>
      </c>
      <c r="BK20" s="143" t="s">
        <v>401</v>
      </c>
      <c r="BL20" s="484" t="s">
        <v>402</v>
      </c>
      <c r="BM20" s="144" t="s">
        <v>403</v>
      </c>
      <c r="BN20" s="145" t="s">
        <v>404</v>
      </c>
      <c r="BO20" s="145" t="s">
        <v>405</v>
      </c>
      <c r="BP20" s="145" t="s">
        <v>406</v>
      </c>
      <c r="BQ20" s="143" t="s">
        <v>407</v>
      </c>
      <c r="BR20" s="484" t="s">
        <v>408</v>
      </c>
      <c r="BS20" s="484" t="s">
        <v>409</v>
      </c>
      <c r="BT20" s="144" t="s">
        <v>410</v>
      </c>
      <c r="BU20" s="145" t="s">
        <v>411</v>
      </c>
      <c r="BV20" s="145" t="s">
        <v>412</v>
      </c>
      <c r="BW20" s="145" t="s">
        <v>413</v>
      </c>
      <c r="BX20" s="143" t="s">
        <v>414</v>
      </c>
      <c r="BY20" s="484" t="s">
        <v>415</v>
      </c>
    </row>
    <row r="21" spans="1:78" ht="48" customHeight="1" x14ac:dyDescent="0.25">
      <c r="A21" s="105"/>
      <c r="B21" s="440">
        <v>0</v>
      </c>
      <c r="C21" s="499" t="s">
        <v>92</v>
      </c>
      <c r="D21" s="441" t="s">
        <v>93</v>
      </c>
      <c r="E21" s="440">
        <f>SUM(E22:E27)</f>
        <v>84.836283333333327</v>
      </c>
      <c r="F21" s="440">
        <f>SUM(F22:F27)</f>
        <v>126.87416666666667</v>
      </c>
      <c r="G21" s="440">
        <f t="shared" ref="G21:T21" si="0">SUM(G22:G27)</f>
        <v>0</v>
      </c>
      <c r="H21" s="440">
        <f t="shared" si="0"/>
        <v>0</v>
      </c>
      <c r="I21" s="440">
        <f t="shared" si="0"/>
        <v>0</v>
      </c>
      <c r="J21" s="440">
        <f t="shared" si="0"/>
        <v>0</v>
      </c>
      <c r="K21" s="440">
        <f t="shared" si="0"/>
        <v>0</v>
      </c>
      <c r="L21" s="440">
        <f t="shared" si="0"/>
        <v>0</v>
      </c>
      <c r="M21" s="440">
        <f t="shared" si="0"/>
        <v>0</v>
      </c>
      <c r="N21" s="440">
        <f t="shared" si="0"/>
        <v>0</v>
      </c>
      <c r="O21" s="440">
        <f t="shared" si="0"/>
        <v>57.341500000000003</v>
      </c>
      <c r="P21" s="440">
        <f t="shared" si="0"/>
        <v>0.55000000000000004</v>
      </c>
      <c r="Q21" s="440">
        <f t="shared" si="0"/>
        <v>0</v>
      </c>
      <c r="R21" s="440">
        <f t="shared" si="0"/>
        <v>9.7409999999999997</v>
      </c>
      <c r="S21" s="440">
        <f t="shared" si="0"/>
        <v>0</v>
      </c>
      <c r="T21" s="440">
        <f t="shared" si="0"/>
        <v>0</v>
      </c>
      <c r="U21" s="440">
        <f>SUM(U22:U27)</f>
        <v>0</v>
      </c>
      <c r="V21" s="440">
        <f t="shared" ref="V21:BQ21" si="1">SUM(V22:V27)</f>
        <v>49.20320000000001</v>
      </c>
      <c r="W21" s="440">
        <f t="shared" si="1"/>
        <v>0.55000000000000004</v>
      </c>
      <c r="X21" s="440">
        <f t="shared" si="1"/>
        <v>0</v>
      </c>
      <c r="Y21" s="440">
        <f t="shared" si="1"/>
        <v>7.4540000000000006</v>
      </c>
      <c r="Z21" s="440">
        <f t="shared" si="1"/>
        <v>0</v>
      </c>
      <c r="AA21" s="440">
        <f t="shared" si="1"/>
        <v>0</v>
      </c>
      <c r="AB21" s="440">
        <f t="shared" si="1"/>
        <v>0</v>
      </c>
      <c r="AC21" s="440">
        <f t="shared" si="1"/>
        <v>62.502510000000008</v>
      </c>
      <c r="AD21" s="440">
        <f t="shared" si="1"/>
        <v>0.55000000000000004</v>
      </c>
      <c r="AE21" s="440">
        <f t="shared" si="1"/>
        <v>0</v>
      </c>
      <c r="AF21" s="440">
        <f t="shared" si="1"/>
        <v>10.304</v>
      </c>
      <c r="AG21" s="440">
        <f t="shared" si="1"/>
        <v>0</v>
      </c>
      <c r="AH21" s="440">
        <f t="shared" si="1"/>
        <v>0</v>
      </c>
      <c r="AI21" s="440">
        <f t="shared" si="1"/>
        <v>0</v>
      </c>
      <c r="AJ21" s="440">
        <f t="shared" si="1"/>
        <v>6.867583333333334</v>
      </c>
      <c r="AK21" s="440">
        <f t="shared" si="1"/>
        <v>0.25</v>
      </c>
      <c r="AL21" s="440">
        <f t="shared" si="1"/>
        <v>0</v>
      </c>
      <c r="AM21" s="440">
        <f t="shared" si="1"/>
        <v>3.23</v>
      </c>
      <c r="AN21" s="440">
        <f t="shared" si="1"/>
        <v>0</v>
      </c>
      <c r="AO21" s="440">
        <f t="shared" si="1"/>
        <v>0</v>
      </c>
      <c r="AP21" s="440">
        <f t="shared" si="1"/>
        <v>0</v>
      </c>
      <c r="AQ21" s="440">
        <f t="shared" si="1"/>
        <v>34.690766666666669</v>
      </c>
      <c r="AR21" s="440">
        <f t="shared" si="1"/>
        <v>0.5</v>
      </c>
      <c r="AS21" s="440">
        <f t="shared" si="1"/>
        <v>0</v>
      </c>
      <c r="AT21" s="440">
        <f t="shared" si="1"/>
        <v>1.3960000000000001</v>
      </c>
      <c r="AU21" s="440">
        <f t="shared" si="1"/>
        <v>0</v>
      </c>
      <c r="AV21" s="440">
        <f t="shared" si="1"/>
        <v>0</v>
      </c>
      <c r="AW21" s="440">
        <f t="shared" si="1"/>
        <v>0</v>
      </c>
      <c r="AX21" s="440">
        <f t="shared" si="1"/>
        <v>28.7652</v>
      </c>
      <c r="AY21" s="440">
        <f t="shared" si="1"/>
        <v>0.75</v>
      </c>
      <c r="AZ21" s="440">
        <f t="shared" si="1"/>
        <v>0</v>
      </c>
      <c r="BA21" s="440">
        <f t="shared" si="1"/>
        <v>2.7990000000000004</v>
      </c>
      <c r="BB21" s="440">
        <f t="shared" si="1"/>
        <v>0</v>
      </c>
      <c r="BC21" s="440">
        <f t="shared" si="1"/>
        <v>0</v>
      </c>
      <c r="BD21" s="440">
        <f t="shared" si="1"/>
        <v>0</v>
      </c>
      <c r="BE21" s="440">
        <f t="shared" si="1"/>
        <v>33.627000000000002</v>
      </c>
      <c r="BF21" s="440">
        <f t="shared" si="1"/>
        <v>0.75</v>
      </c>
      <c r="BG21" s="440">
        <f t="shared" si="1"/>
        <v>0</v>
      </c>
      <c r="BH21" s="440">
        <f t="shared" si="1"/>
        <v>2.7990000000000004</v>
      </c>
      <c r="BI21" s="440">
        <f t="shared" si="1"/>
        <v>0</v>
      </c>
      <c r="BJ21" s="440">
        <f t="shared" si="1"/>
        <v>0</v>
      </c>
      <c r="BK21" s="440">
        <f t="shared" si="1"/>
        <v>0</v>
      </c>
      <c r="BL21" s="440">
        <f t="shared" si="1"/>
        <v>84.835983333333331</v>
      </c>
      <c r="BM21" s="440">
        <f t="shared" si="1"/>
        <v>1.55</v>
      </c>
      <c r="BN21" s="440">
        <f t="shared" si="1"/>
        <v>0</v>
      </c>
      <c r="BO21" s="440">
        <f t="shared" si="1"/>
        <v>13.483000000000001</v>
      </c>
      <c r="BP21" s="440">
        <f t="shared" si="1"/>
        <v>0</v>
      </c>
      <c r="BQ21" s="440">
        <f t="shared" si="1"/>
        <v>0</v>
      </c>
      <c r="BR21" s="440">
        <v>0</v>
      </c>
      <c r="BS21" s="440">
        <f t="shared" ref="BS21:BX21" si="2">SUM(BS22:BS27)</f>
        <v>125.65926666666668</v>
      </c>
      <c r="BT21" s="440">
        <f t="shared" si="2"/>
        <v>1.8</v>
      </c>
      <c r="BU21" s="440">
        <f t="shared" si="2"/>
        <v>0</v>
      </c>
      <c r="BV21" s="440">
        <f t="shared" si="2"/>
        <v>13.936</v>
      </c>
      <c r="BW21" s="440">
        <f t="shared" si="2"/>
        <v>0</v>
      </c>
      <c r="BX21" s="440">
        <f t="shared" si="2"/>
        <v>0</v>
      </c>
      <c r="BY21" s="440" t="s">
        <v>190</v>
      </c>
      <c r="BZ21" s="146"/>
    </row>
    <row r="22" spans="1:78" ht="42" customHeight="1" x14ac:dyDescent="0.25">
      <c r="A22" s="105"/>
      <c r="B22" s="443" t="s">
        <v>94</v>
      </c>
      <c r="C22" s="451" t="s">
        <v>95</v>
      </c>
      <c r="D22" s="444" t="s">
        <v>93</v>
      </c>
      <c r="E22" s="72">
        <f>E29</f>
        <v>0</v>
      </c>
      <c r="F22" s="72">
        <f>F29</f>
        <v>1.1083333333333334</v>
      </c>
      <c r="G22" s="72">
        <f t="shared" ref="G22:T22" si="3">G30</f>
        <v>0</v>
      </c>
      <c r="H22" s="72">
        <f t="shared" si="3"/>
        <v>0</v>
      </c>
      <c r="I22" s="72">
        <f t="shared" si="3"/>
        <v>0</v>
      </c>
      <c r="J22" s="72">
        <f t="shared" si="3"/>
        <v>0</v>
      </c>
      <c r="K22" s="72">
        <f t="shared" si="3"/>
        <v>0</v>
      </c>
      <c r="L22" s="72">
        <f t="shared" si="3"/>
        <v>0</v>
      </c>
      <c r="M22" s="72">
        <f t="shared" si="3"/>
        <v>0</v>
      </c>
      <c r="N22" s="72">
        <f t="shared" si="3"/>
        <v>0</v>
      </c>
      <c r="O22" s="72">
        <f t="shared" si="3"/>
        <v>0</v>
      </c>
      <c r="P22" s="72">
        <f t="shared" si="3"/>
        <v>0</v>
      </c>
      <c r="Q22" s="72">
        <f t="shared" si="3"/>
        <v>0</v>
      </c>
      <c r="R22" s="72">
        <f t="shared" si="3"/>
        <v>0</v>
      </c>
      <c r="S22" s="72">
        <f t="shared" si="3"/>
        <v>0</v>
      </c>
      <c r="T22" s="72">
        <f t="shared" si="3"/>
        <v>0</v>
      </c>
      <c r="U22" s="72">
        <f>U29</f>
        <v>0</v>
      </c>
      <c r="V22" s="72">
        <f>V30</f>
        <v>0</v>
      </c>
      <c r="W22" s="72">
        <f>W29</f>
        <v>0</v>
      </c>
      <c r="X22" s="72">
        <f t="shared" ref="X22:BJ22" si="4">X29</f>
        <v>0</v>
      </c>
      <c r="Y22" s="72">
        <f t="shared" si="4"/>
        <v>0</v>
      </c>
      <c r="Z22" s="72">
        <f t="shared" si="4"/>
        <v>0</v>
      </c>
      <c r="AA22" s="72">
        <f t="shared" si="4"/>
        <v>0</v>
      </c>
      <c r="AB22" s="72">
        <f t="shared" si="4"/>
        <v>0</v>
      </c>
      <c r="AC22" s="72">
        <f>AC29</f>
        <v>0</v>
      </c>
      <c r="AD22" s="72">
        <f t="shared" si="4"/>
        <v>0</v>
      </c>
      <c r="AE22" s="72">
        <f t="shared" si="4"/>
        <v>0</v>
      </c>
      <c r="AF22" s="72">
        <f t="shared" si="4"/>
        <v>0</v>
      </c>
      <c r="AG22" s="72">
        <f t="shared" si="4"/>
        <v>0</v>
      </c>
      <c r="AH22" s="72">
        <f t="shared" si="4"/>
        <v>0</v>
      </c>
      <c r="AI22" s="72">
        <f t="shared" si="4"/>
        <v>0</v>
      </c>
      <c r="AJ22" s="72">
        <f>AJ29</f>
        <v>0</v>
      </c>
      <c r="AK22" s="72">
        <f t="shared" si="4"/>
        <v>0</v>
      </c>
      <c r="AL22" s="72">
        <f t="shared" si="4"/>
        <v>0</v>
      </c>
      <c r="AM22" s="72">
        <f t="shared" si="4"/>
        <v>0</v>
      </c>
      <c r="AN22" s="72">
        <f t="shared" si="4"/>
        <v>0</v>
      </c>
      <c r="AO22" s="72">
        <f t="shared" si="4"/>
        <v>0</v>
      </c>
      <c r="AP22" s="72">
        <f t="shared" si="4"/>
        <v>0</v>
      </c>
      <c r="AQ22" s="72">
        <f t="shared" si="4"/>
        <v>1.1083333333333334</v>
      </c>
      <c r="AR22" s="72">
        <f t="shared" si="4"/>
        <v>0</v>
      </c>
      <c r="AS22" s="72">
        <f t="shared" si="4"/>
        <v>0</v>
      </c>
      <c r="AT22" s="72">
        <f t="shared" si="4"/>
        <v>0.17100000000000001</v>
      </c>
      <c r="AU22" s="72">
        <f t="shared" si="4"/>
        <v>0</v>
      </c>
      <c r="AV22" s="72">
        <f t="shared" si="4"/>
        <v>0</v>
      </c>
      <c r="AW22" s="72">
        <f t="shared" si="4"/>
        <v>0</v>
      </c>
      <c r="AX22" s="72">
        <f t="shared" si="4"/>
        <v>0</v>
      </c>
      <c r="AY22" s="72">
        <f t="shared" si="4"/>
        <v>0</v>
      </c>
      <c r="AZ22" s="72">
        <f t="shared" si="4"/>
        <v>0</v>
      </c>
      <c r="BA22" s="72">
        <f t="shared" si="4"/>
        <v>0</v>
      </c>
      <c r="BB22" s="72">
        <f t="shared" si="4"/>
        <v>0</v>
      </c>
      <c r="BC22" s="72">
        <f t="shared" si="4"/>
        <v>0</v>
      </c>
      <c r="BD22" s="72">
        <f t="shared" si="4"/>
        <v>0</v>
      </c>
      <c r="BE22" s="72">
        <f>BE29</f>
        <v>0</v>
      </c>
      <c r="BF22" s="72">
        <f t="shared" si="4"/>
        <v>0</v>
      </c>
      <c r="BG22" s="72">
        <f t="shared" si="4"/>
        <v>0</v>
      </c>
      <c r="BH22" s="72">
        <f t="shared" si="4"/>
        <v>0</v>
      </c>
      <c r="BI22" s="72">
        <f t="shared" si="4"/>
        <v>0</v>
      </c>
      <c r="BJ22" s="72">
        <f t="shared" si="4"/>
        <v>0</v>
      </c>
      <c r="BK22" s="72">
        <v>0</v>
      </c>
      <c r="BL22" s="72">
        <f t="shared" ref="BL22:BL27" si="5">H22+V22+AJ22+AX22</f>
        <v>0</v>
      </c>
      <c r="BM22" s="72">
        <f t="shared" ref="BM22:BQ27" si="6">I22+W22+AK22+AY22</f>
        <v>0</v>
      </c>
      <c r="BN22" s="72">
        <f t="shared" si="6"/>
        <v>0</v>
      </c>
      <c r="BO22" s="72">
        <f t="shared" si="6"/>
        <v>0</v>
      </c>
      <c r="BP22" s="72">
        <f t="shared" si="6"/>
        <v>0</v>
      </c>
      <c r="BQ22" s="72">
        <f t="shared" si="6"/>
        <v>0</v>
      </c>
      <c r="BR22" s="72">
        <v>0</v>
      </c>
      <c r="BS22" s="72">
        <f t="shared" ref="BS22:BS26" si="7">O22+AC22+AQ22+BE22</f>
        <v>1.1083333333333334</v>
      </c>
      <c r="BT22" s="72">
        <f t="shared" ref="BT22:BX27" si="8">P22+AD22+AR22+BF22</f>
        <v>0</v>
      </c>
      <c r="BU22" s="72">
        <f t="shared" si="8"/>
        <v>0</v>
      </c>
      <c r="BV22" s="72">
        <f>R22+AT22+BH22</f>
        <v>0.17100000000000001</v>
      </c>
      <c r="BW22" s="72">
        <f t="shared" si="8"/>
        <v>0</v>
      </c>
      <c r="BX22" s="72">
        <f t="shared" si="8"/>
        <v>0</v>
      </c>
      <c r="BY22" s="72" t="s">
        <v>190</v>
      </c>
      <c r="BZ22" s="146"/>
    </row>
    <row r="23" spans="1:78" ht="42" customHeight="1" x14ac:dyDescent="0.25">
      <c r="A23" s="105"/>
      <c r="B23" s="443" t="s">
        <v>96</v>
      </c>
      <c r="C23" s="451" t="s">
        <v>97</v>
      </c>
      <c r="D23" s="444" t="s">
        <v>93</v>
      </c>
      <c r="E23" s="72">
        <f>E42</f>
        <v>12.696033333333334</v>
      </c>
      <c r="F23" s="72">
        <f>F42</f>
        <v>27.396666666666668</v>
      </c>
      <c r="G23" s="72">
        <f t="shared" ref="G23:T23" si="9">G44</f>
        <v>0</v>
      </c>
      <c r="H23" s="72">
        <f>H42</f>
        <v>0</v>
      </c>
      <c r="I23" s="72">
        <f t="shared" si="9"/>
        <v>0</v>
      </c>
      <c r="J23" s="72">
        <f t="shared" si="9"/>
        <v>0</v>
      </c>
      <c r="K23" s="72">
        <f>K42</f>
        <v>0</v>
      </c>
      <c r="L23" s="72">
        <f t="shared" si="9"/>
        <v>0</v>
      </c>
      <c r="M23" s="72">
        <f t="shared" si="9"/>
        <v>0</v>
      </c>
      <c r="N23" s="72">
        <f t="shared" si="9"/>
        <v>0</v>
      </c>
      <c r="O23" s="72">
        <f>O42</f>
        <v>0</v>
      </c>
      <c r="P23" s="72">
        <f t="shared" si="9"/>
        <v>0</v>
      </c>
      <c r="Q23" s="72">
        <f t="shared" si="9"/>
        <v>0</v>
      </c>
      <c r="R23" s="72">
        <f>R42</f>
        <v>0</v>
      </c>
      <c r="S23" s="72">
        <f t="shared" si="9"/>
        <v>0</v>
      </c>
      <c r="T23" s="72">
        <f t="shared" si="9"/>
        <v>0</v>
      </c>
      <c r="U23" s="72">
        <f>U42</f>
        <v>0</v>
      </c>
      <c r="V23" s="72">
        <f>V42</f>
        <v>3.7496666666666671</v>
      </c>
      <c r="W23" s="72">
        <f>W42</f>
        <v>0</v>
      </c>
      <c r="X23" s="72">
        <f>X42</f>
        <v>0</v>
      </c>
      <c r="Y23" s="72">
        <f>Y42</f>
        <v>0</v>
      </c>
      <c r="Z23" s="72">
        <f t="shared" ref="Z23:AO23" si="10">Z42</f>
        <v>0</v>
      </c>
      <c r="AA23" s="72">
        <f t="shared" si="10"/>
        <v>0</v>
      </c>
      <c r="AB23" s="72">
        <v>0</v>
      </c>
      <c r="AC23" s="72">
        <f t="shared" si="10"/>
        <v>1.666676666666667</v>
      </c>
      <c r="AD23" s="72">
        <f t="shared" si="10"/>
        <v>0</v>
      </c>
      <c r="AE23" s="72">
        <f t="shared" si="10"/>
        <v>0</v>
      </c>
      <c r="AF23" s="72">
        <f t="shared" si="10"/>
        <v>0</v>
      </c>
      <c r="AG23" s="72">
        <f t="shared" si="10"/>
        <v>0</v>
      </c>
      <c r="AH23" s="72">
        <f t="shared" si="10"/>
        <v>0</v>
      </c>
      <c r="AI23" s="72">
        <f t="shared" si="10"/>
        <v>0</v>
      </c>
      <c r="AJ23" s="72">
        <f t="shared" si="10"/>
        <v>2.4508333333333336</v>
      </c>
      <c r="AK23" s="72">
        <f t="shared" si="10"/>
        <v>0</v>
      </c>
      <c r="AL23" s="72">
        <f t="shared" si="10"/>
        <v>0</v>
      </c>
      <c r="AM23" s="72">
        <f t="shared" si="10"/>
        <v>0</v>
      </c>
      <c r="AN23" s="72">
        <f t="shared" si="10"/>
        <v>0</v>
      </c>
      <c r="AO23" s="72">
        <f t="shared" si="10"/>
        <v>0</v>
      </c>
      <c r="AP23" s="72">
        <v>0</v>
      </c>
      <c r="AQ23" s="72">
        <f t="shared" ref="AQ23:BJ23" si="11">AQ42</f>
        <v>13.296666666666667</v>
      </c>
      <c r="AR23" s="72">
        <f t="shared" si="11"/>
        <v>0</v>
      </c>
      <c r="AS23" s="72">
        <f t="shared" si="11"/>
        <v>0</v>
      </c>
      <c r="AT23" s="72">
        <f t="shared" si="11"/>
        <v>0</v>
      </c>
      <c r="AU23" s="72">
        <f t="shared" si="11"/>
        <v>0</v>
      </c>
      <c r="AV23" s="72">
        <f t="shared" si="11"/>
        <v>0</v>
      </c>
      <c r="AW23" s="72">
        <f t="shared" si="11"/>
        <v>0</v>
      </c>
      <c r="AX23" s="72">
        <f t="shared" si="11"/>
        <v>6.4952000000000005</v>
      </c>
      <c r="AY23" s="72">
        <f t="shared" si="11"/>
        <v>0</v>
      </c>
      <c r="AZ23" s="72">
        <f t="shared" si="11"/>
        <v>0</v>
      </c>
      <c r="BA23" s="72">
        <f t="shared" si="11"/>
        <v>0</v>
      </c>
      <c r="BB23" s="72">
        <f t="shared" si="11"/>
        <v>0</v>
      </c>
      <c r="BC23" s="72">
        <f t="shared" si="11"/>
        <v>0</v>
      </c>
      <c r="BD23" s="72">
        <f t="shared" si="11"/>
        <v>0</v>
      </c>
      <c r="BE23" s="72">
        <f t="shared" si="11"/>
        <v>12.885000000000002</v>
      </c>
      <c r="BF23" s="72">
        <f t="shared" si="11"/>
        <v>0</v>
      </c>
      <c r="BG23" s="72">
        <f t="shared" si="11"/>
        <v>0</v>
      </c>
      <c r="BH23" s="72">
        <f t="shared" si="11"/>
        <v>0</v>
      </c>
      <c r="BI23" s="72">
        <f t="shared" si="11"/>
        <v>0</v>
      </c>
      <c r="BJ23" s="72">
        <f t="shared" si="11"/>
        <v>0</v>
      </c>
      <c r="BK23" s="72">
        <v>0</v>
      </c>
      <c r="BL23" s="72">
        <f t="shared" si="5"/>
        <v>12.695700000000002</v>
      </c>
      <c r="BM23" s="72">
        <f t="shared" si="6"/>
        <v>0</v>
      </c>
      <c r="BN23" s="72">
        <f t="shared" si="6"/>
        <v>0</v>
      </c>
      <c r="BO23" s="72">
        <f t="shared" si="6"/>
        <v>0</v>
      </c>
      <c r="BP23" s="72">
        <f t="shared" si="6"/>
        <v>0</v>
      </c>
      <c r="BQ23" s="72">
        <f t="shared" si="6"/>
        <v>0</v>
      </c>
      <c r="BR23" s="72">
        <v>0</v>
      </c>
      <c r="BS23" s="72">
        <f>O23+AQ23+BE23</f>
        <v>26.181666666666668</v>
      </c>
      <c r="BT23" s="72">
        <f t="shared" si="8"/>
        <v>0</v>
      </c>
      <c r="BU23" s="72">
        <f t="shared" si="8"/>
        <v>0</v>
      </c>
      <c r="BV23" s="72">
        <f t="shared" si="8"/>
        <v>0</v>
      </c>
      <c r="BW23" s="72">
        <f t="shared" si="8"/>
        <v>0</v>
      </c>
      <c r="BX23" s="72">
        <f t="shared" si="8"/>
        <v>0</v>
      </c>
      <c r="BY23" s="72" t="s">
        <v>190</v>
      </c>
      <c r="BZ23" s="146"/>
    </row>
    <row r="24" spans="1:78" ht="42" customHeight="1" x14ac:dyDescent="0.25">
      <c r="A24" s="105"/>
      <c r="B24" s="443" t="s">
        <v>98</v>
      </c>
      <c r="C24" s="451" t="s">
        <v>99</v>
      </c>
      <c r="D24" s="444" t="s">
        <v>93</v>
      </c>
      <c r="E24" s="72">
        <f>E69</f>
        <v>0</v>
      </c>
      <c r="F24" s="72">
        <f>F69</f>
        <v>0</v>
      </c>
      <c r="G24" s="72">
        <f t="shared" ref="G24:AW24" si="12">G69</f>
        <v>0</v>
      </c>
      <c r="H24" s="72">
        <f>H69</f>
        <v>0</v>
      </c>
      <c r="I24" s="72">
        <f t="shared" si="12"/>
        <v>0</v>
      </c>
      <c r="J24" s="72">
        <f t="shared" si="12"/>
        <v>0</v>
      </c>
      <c r="K24" s="72">
        <f t="shared" si="12"/>
        <v>0</v>
      </c>
      <c r="L24" s="72">
        <f t="shared" si="12"/>
        <v>0</v>
      </c>
      <c r="M24" s="72">
        <f t="shared" si="12"/>
        <v>0</v>
      </c>
      <c r="N24" s="72">
        <f t="shared" si="12"/>
        <v>0</v>
      </c>
      <c r="O24" s="72">
        <f>O69</f>
        <v>0</v>
      </c>
      <c r="P24" s="72">
        <f t="shared" si="12"/>
        <v>0</v>
      </c>
      <c r="Q24" s="72">
        <f t="shared" si="12"/>
        <v>0</v>
      </c>
      <c r="R24" s="72">
        <f t="shared" si="12"/>
        <v>0</v>
      </c>
      <c r="S24" s="72">
        <f t="shared" si="12"/>
        <v>0</v>
      </c>
      <c r="T24" s="72">
        <f t="shared" si="12"/>
        <v>0</v>
      </c>
      <c r="U24" s="72">
        <f t="shared" si="12"/>
        <v>0</v>
      </c>
      <c r="V24" s="72">
        <f>V69</f>
        <v>0</v>
      </c>
      <c r="W24" s="72">
        <f t="shared" si="12"/>
        <v>0</v>
      </c>
      <c r="X24" s="72">
        <f t="shared" si="12"/>
        <v>0</v>
      </c>
      <c r="Y24" s="72">
        <f t="shared" si="12"/>
        <v>0</v>
      </c>
      <c r="Z24" s="72">
        <f t="shared" si="12"/>
        <v>0</v>
      </c>
      <c r="AA24" s="72">
        <f t="shared" si="12"/>
        <v>0</v>
      </c>
      <c r="AB24" s="72">
        <f t="shared" si="12"/>
        <v>0</v>
      </c>
      <c r="AC24" s="72">
        <f t="shared" si="12"/>
        <v>0</v>
      </c>
      <c r="AD24" s="72">
        <f t="shared" si="12"/>
        <v>0</v>
      </c>
      <c r="AE24" s="72">
        <f t="shared" si="12"/>
        <v>0</v>
      </c>
      <c r="AF24" s="72">
        <f t="shared" si="12"/>
        <v>0</v>
      </c>
      <c r="AG24" s="72">
        <f t="shared" si="12"/>
        <v>0</v>
      </c>
      <c r="AH24" s="72">
        <f t="shared" si="12"/>
        <v>0</v>
      </c>
      <c r="AI24" s="72">
        <f t="shared" si="12"/>
        <v>0</v>
      </c>
      <c r="AJ24" s="72">
        <f t="shared" si="12"/>
        <v>0</v>
      </c>
      <c r="AK24" s="72">
        <f t="shared" si="12"/>
        <v>0</v>
      </c>
      <c r="AL24" s="72">
        <f t="shared" si="12"/>
        <v>0</v>
      </c>
      <c r="AM24" s="72">
        <f t="shared" si="12"/>
        <v>0</v>
      </c>
      <c r="AN24" s="72">
        <f t="shared" si="12"/>
        <v>0</v>
      </c>
      <c r="AO24" s="72">
        <f t="shared" si="12"/>
        <v>0</v>
      </c>
      <c r="AP24" s="72">
        <f t="shared" si="12"/>
        <v>0</v>
      </c>
      <c r="AQ24" s="72">
        <f t="shared" si="12"/>
        <v>0</v>
      </c>
      <c r="AR24" s="72">
        <f t="shared" si="12"/>
        <v>0</v>
      </c>
      <c r="AS24" s="72">
        <f t="shared" si="12"/>
        <v>0</v>
      </c>
      <c r="AT24" s="72">
        <f t="shared" si="12"/>
        <v>0</v>
      </c>
      <c r="AU24" s="72">
        <f t="shared" si="12"/>
        <v>0</v>
      </c>
      <c r="AV24" s="72">
        <f t="shared" si="12"/>
        <v>0</v>
      </c>
      <c r="AW24" s="72">
        <f t="shared" si="12"/>
        <v>0</v>
      </c>
      <c r="AX24" s="72">
        <f>AX69</f>
        <v>0</v>
      </c>
      <c r="AY24" s="72">
        <f t="shared" ref="AY24:BJ24" si="13">AY69</f>
        <v>0</v>
      </c>
      <c r="AZ24" s="72">
        <f t="shared" si="13"/>
        <v>0</v>
      </c>
      <c r="BA24" s="72">
        <f t="shared" si="13"/>
        <v>0</v>
      </c>
      <c r="BB24" s="72">
        <f t="shared" si="13"/>
        <v>0</v>
      </c>
      <c r="BC24" s="72">
        <f t="shared" si="13"/>
        <v>0</v>
      </c>
      <c r="BD24" s="72">
        <f t="shared" si="13"/>
        <v>0</v>
      </c>
      <c r="BE24" s="72">
        <f t="shared" si="13"/>
        <v>0</v>
      </c>
      <c r="BF24" s="72">
        <f t="shared" si="13"/>
        <v>0</v>
      </c>
      <c r="BG24" s="72">
        <f t="shared" si="13"/>
        <v>0</v>
      </c>
      <c r="BH24" s="72">
        <f t="shared" si="13"/>
        <v>0</v>
      </c>
      <c r="BI24" s="72">
        <f t="shared" si="13"/>
        <v>0</v>
      </c>
      <c r="BJ24" s="72">
        <f t="shared" si="13"/>
        <v>0</v>
      </c>
      <c r="BK24" s="72">
        <v>0</v>
      </c>
      <c r="BL24" s="72">
        <f t="shared" si="5"/>
        <v>0</v>
      </c>
      <c r="BM24" s="72">
        <f t="shared" si="6"/>
        <v>0</v>
      </c>
      <c r="BN24" s="72">
        <f t="shared" si="6"/>
        <v>0</v>
      </c>
      <c r="BO24" s="72">
        <f t="shared" si="6"/>
        <v>0</v>
      </c>
      <c r="BP24" s="72">
        <f t="shared" si="6"/>
        <v>0</v>
      </c>
      <c r="BQ24" s="72">
        <f t="shared" si="6"/>
        <v>0</v>
      </c>
      <c r="BR24" s="72">
        <v>0</v>
      </c>
      <c r="BS24" s="72">
        <f t="shared" si="7"/>
        <v>0</v>
      </c>
      <c r="BT24" s="72">
        <f t="shared" si="8"/>
        <v>0</v>
      </c>
      <c r="BU24" s="72">
        <f t="shared" si="8"/>
        <v>0</v>
      </c>
      <c r="BV24" s="72">
        <f t="shared" si="8"/>
        <v>0</v>
      </c>
      <c r="BW24" s="72">
        <f t="shared" si="8"/>
        <v>0</v>
      </c>
      <c r="BX24" s="72">
        <f t="shared" si="8"/>
        <v>0</v>
      </c>
      <c r="BY24" s="72" t="s">
        <v>190</v>
      </c>
      <c r="BZ24" s="146"/>
    </row>
    <row r="25" spans="1:78" ht="42" customHeight="1" x14ac:dyDescent="0.25">
      <c r="A25" s="105"/>
      <c r="B25" s="443" t="s">
        <v>100</v>
      </c>
      <c r="C25" s="451" t="s">
        <v>101</v>
      </c>
      <c r="D25" s="444" t="s">
        <v>93</v>
      </c>
      <c r="E25" s="72">
        <f>E72</f>
        <v>70.723500000000001</v>
      </c>
      <c r="F25" s="72">
        <f>F72</f>
        <v>90.095833333333331</v>
      </c>
      <c r="G25" s="72">
        <f>G72</f>
        <v>0</v>
      </c>
      <c r="H25" s="72">
        <f>H72</f>
        <v>0</v>
      </c>
      <c r="I25" s="72">
        <f t="shared" ref="I25:AW25" si="14">I72</f>
        <v>0</v>
      </c>
      <c r="J25" s="72">
        <f t="shared" si="14"/>
        <v>0</v>
      </c>
      <c r="K25" s="72">
        <f t="shared" si="14"/>
        <v>0</v>
      </c>
      <c r="L25" s="72">
        <f t="shared" si="14"/>
        <v>0</v>
      </c>
      <c r="M25" s="72">
        <f t="shared" si="14"/>
        <v>0</v>
      </c>
      <c r="N25" s="72">
        <f t="shared" si="14"/>
        <v>0</v>
      </c>
      <c r="O25" s="72">
        <f>O72</f>
        <v>49.56816666666667</v>
      </c>
      <c r="P25" s="72">
        <f t="shared" si="14"/>
        <v>0.55000000000000004</v>
      </c>
      <c r="Q25" s="72">
        <f t="shared" si="14"/>
        <v>0</v>
      </c>
      <c r="R25" s="72">
        <f t="shared" si="14"/>
        <v>9.7409999999999997</v>
      </c>
      <c r="S25" s="72">
        <f t="shared" si="14"/>
        <v>0</v>
      </c>
      <c r="T25" s="72">
        <f t="shared" si="14"/>
        <v>0</v>
      </c>
      <c r="U25" s="72">
        <f t="shared" si="14"/>
        <v>0</v>
      </c>
      <c r="V25" s="72">
        <f t="shared" si="14"/>
        <v>44.536766666666672</v>
      </c>
      <c r="W25" s="72">
        <f t="shared" si="14"/>
        <v>0.55000000000000004</v>
      </c>
      <c r="X25" s="72">
        <f t="shared" si="14"/>
        <v>0</v>
      </c>
      <c r="Y25" s="72">
        <f t="shared" si="14"/>
        <v>7.4540000000000006</v>
      </c>
      <c r="Z25" s="72">
        <f t="shared" si="14"/>
        <v>0</v>
      </c>
      <c r="AA25" s="72">
        <f t="shared" si="14"/>
        <v>0</v>
      </c>
      <c r="AB25" s="72">
        <f t="shared" si="14"/>
        <v>0</v>
      </c>
      <c r="AC25" s="72">
        <f t="shared" si="14"/>
        <v>53.252500000000005</v>
      </c>
      <c r="AD25" s="72">
        <f t="shared" si="14"/>
        <v>0.55000000000000004</v>
      </c>
      <c r="AE25" s="72">
        <f t="shared" si="14"/>
        <v>0</v>
      </c>
      <c r="AF25" s="72">
        <f t="shared" si="14"/>
        <v>10.304</v>
      </c>
      <c r="AG25" s="72">
        <f t="shared" si="14"/>
        <v>0</v>
      </c>
      <c r="AH25" s="72">
        <f t="shared" si="14"/>
        <v>0</v>
      </c>
      <c r="AI25" s="72">
        <f t="shared" si="14"/>
        <v>0</v>
      </c>
      <c r="AJ25" s="72">
        <f t="shared" si="14"/>
        <v>4.1667500000000004</v>
      </c>
      <c r="AK25" s="72">
        <f t="shared" si="14"/>
        <v>0.25</v>
      </c>
      <c r="AL25" s="72">
        <f t="shared" si="14"/>
        <v>0</v>
      </c>
      <c r="AM25" s="72">
        <f t="shared" si="14"/>
        <v>3.23</v>
      </c>
      <c r="AN25" s="72">
        <f t="shared" si="14"/>
        <v>0</v>
      </c>
      <c r="AO25" s="72">
        <f t="shared" si="14"/>
        <v>0</v>
      </c>
      <c r="AP25" s="72">
        <f t="shared" si="14"/>
        <v>0</v>
      </c>
      <c r="AQ25" s="72">
        <f t="shared" si="14"/>
        <v>20.035666666666664</v>
      </c>
      <c r="AR25" s="72">
        <f t="shared" si="14"/>
        <v>0.5</v>
      </c>
      <c r="AS25" s="72">
        <f t="shared" si="14"/>
        <v>0</v>
      </c>
      <c r="AT25" s="72">
        <f t="shared" si="14"/>
        <v>1.2250000000000001</v>
      </c>
      <c r="AU25" s="72">
        <f t="shared" si="14"/>
        <v>0</v>
      </c>
      <c r="AV25" s="72">
        <f t="shared" si="14"/>
        <v>0</v>
      </c>
      <c r="AW25" s="72">
        <f t="shared" si="14"/>
        <v>0</v>
      </c>
      <c r="AX25" s="72">
        <f>AX72</f>
        <v>22.02</v>
      </c>
      <c r="AY25" s="72">
        <f t="shared" ref="AY25:BJ25" si="15">AY72</f>
        <v>0.75</v>
      </c>
      <c r="AZ25" s="72">
        <f t="shared" si="15"/>
        <v>0</v>
      </c>
      <c r="BA25" s="72">
        <f t="shared" si="15"/>
        <v>2.7990000000000004</v>
      </c>
      <c r="BB25" s="72">
        <f t="shared" si="15"/>
        <v>0</v>
      </c>
      <c r="BC25" s="72">
        <f t="shared" si="15"/>
        <v>0</v>
      </c>
      <c r="BD25" s="72">
        <f t="shared" si="15"/>
        <v>0</v>
      </c>
      <c r="BE25" s="72">
        <f t="shared" si="15"/>
        <v>20.492000000000001</v>
      </c>
      <c r="BF25" s="72">
        <f t="shared" si="15"/>
        <v>0.75</v>
      </c>
      <c r="BG25" s="72">
        <f t="shared" si="15"/>
        <v>0</v>
      </c>
      <c r="BH25" s="72">
        <f t="shared" si="15"/>
        <v>2.7990000000000004</v>
      </c>
      <c r="BI25" s="72">
        <f t="shared" si="15"/>
        <v>0</v>
      </c>
      <c r="BJ25" s="72">
        <f t="shared" si="15"/>
        <v>0</v>
      </c>
      <c r="BK25" s="72">
        <v>0</v>
      </c>
      <c r="BL25" s="72">
        <f t="shared" si="5"/>
        <v>70.723516666666669</v>
      </c>
      <c r="BM25" s="72">
        <f t="shared" si="6"/>
        <v>1.55</v>
      </c>
      <c r="BN25" s="72">
        <f t="shared" si="6"/>
        <v>0</v>
      </c>
      <c r="BO25" s="72">
        <f t="shared" si="6"/>
        <v>13.483000000000001</v>
      </c>
      <c r="BP25" s="72">
        <f t="shared" si="6"/>
        <v>0</v>
      </c>
      <c r="BQ25" s="72">
        <f t="shared" si="6"/>
        <v>0</v>
      </c>
      <c r="BR25" s="72">
        <v>0</v>
      </c>
      <c r="BS25" s="72">
        <f>O25+AQ25+BE25</f>
        <v>90.095833333333346</v>
      </c>
      <c r="BT25" s="72">
        <f>P25+AR25+BF25</f>
        <v>1.8</v>
      </c>
      <c r="BU25" s="72">
        <f t="shared" si="8"/>
        <v>0</v>
      </c>
      <c r="BV25" s="72">
        <f>R25+AT25+BH25</f>
        <v>13.765000000000001</v>
      </c>
      <c r="BW25" s="72">
        <f t="shared" si="8"/>
        <v>0</v>
      </c>
      <c r="BX25" s="72">
        <f t="shared" si="8"/>
        <v>0</v>
      </c>
      <c r="BY25" s="72" t="s">
        <v>190</v>
      </c>
      <c r="BZ25" s="146"/>
    </row>
    <row r="26" spans="1:78" ht="42" customHeight="1" x14ac:dyDescent="0.25">
      <c r="A26" s="105"/>
      <c r="B26" s="443" t="s">
        <v>102</v>
      </c>
      <c r="C26" s="451" t="s">
        <v>103</v>
      </c>
      <c r="D26" s="444" t="s">
        <v>93</v>
      </c>
      <c r="E26" s="72">
        <f>E88</f>
        <v>0</v>
      </c>
      <c r="F26" s="72">
        <f>F88</f>
        <v>0</v>
      </c>
      <c r="G26" s="72">
        <v>0</v>
      </c>
      <c r="H26" s="72">
        <f t="shared" ref="H26:AW26" si="16">H88</f>
        <v>0</v>
      </c>
      <c r="I26" s="72">
        <f t="shared" si="16"/>
        <v>0</v>
      </c>
      <c r="J26" s="72">
        <f t="shared" si="16"/>
        <v>0</v>
      </c>
      <c r="K26" s="72">
        <f t="shared" si="16"/>
        <v>0</v>
      </c>
      <c r="L26" s="72">
        <f t="shared" si="16"/>
        <v>0</v>
      </c>
      <c r="M26" s="72">
        <f t="shared" si="16"/>
        <v>0</v>
      </c>
      <c r="N26" s="72">
        <f t="shared" si="16"/>
        <v>0</v>
      </c>
      <c r="O26" s="72">
        <f t="shared" si="16"/>
        <v>0</v>
      </c>
      <c r="P26" s="72">
        <f t="shared" si="16"/>
        <v>0</v>
      </c>
      <c r="Q26" s="72">
        <f t="shared" si="16"/>
        <v>0</v>
      </c>
      <c r="R26" s="72">
        <f t="shared" si="16"/>
        <v>0</v>
      </c>
      <c r="S26" s="72">
        <f t="shared" si="16"/>
        <v>0</v>
      </c>
      <c r="T26" s="72">
        <f t="shared" si="16"/>
        <v>0</v>
      </c>
      <c r="U26" s="72">
        <f t="shared" si="16"/>
        <v>0</v>
      </c>
      <c r="V26" s="72">
        <f t="shared" si="16"/>
        <v>0</v>
      </c>
      <c r="W26" s="72">
        <f t="shared" si="16"/>
        <v>0</v>
      </c>
      <c r="X26" s="72">
        <f t="shared" si="16"/>
        <v>0</v>
      </c>
      <c r="Y26" s="72">
        <f t="shared" si="16"/>
        <v>0</v>
      </c>
      <c r="Z26" s="72">
        <f t="shared" si="16"/>
        <v>0</v>
      </c>
      <c r="AA26" s="72">
        <f t="shared" si="16"/>
        <v>0</v>
      </c>
      <c r="AB26" s="72">
        <f t="shared" si="16"/>
        <v>0</v>
      </c>
      <c r="AC26" s="72">
        <f t="shared" si="16"/>
        <v>0</v>
      </c>
      <c r="AD26" s="72">
        <f t="shared" si="16"/>
        <v>0</v>
      </c>
      <c r="AE26" s="72">
        <f t="shared" si="16"/>
        <v>0</v>
      </c>
      <c r="AF26" s="72">
        <f t="shared" si="16"/>
        <v>0</v>
      </c>
      <c r="AG26" s="72">
        <f t="shared" si="16"/>
        <v>0</v>
      </c>
      <c r="AH26" s="72">
        <f t="shared" si="16"/>
        <v>0</v>
      </c>
      <c r="AI26" s="72">
        <f t="shared" si="16"/>
        <v>0</v>
      </c>
      <c r="AJ26" s="72">
        <f t="shared" si="16"/>
        <v>0</v>
      </c>
      <c r="AK26" s="72">
        <f t="shared" si="16"/>
        <v>0</v>
      </c>
      <c r="AL26" s="72">
        <f t="shared" si="16"/>
        <v>0</v>
      </c>
      <c r="AM26" s="72">
        <f t="shared" si="16"/>
        <v>0</v>
      </c>
      <c r="AN26" s="72">
        <f t="shared" si="16"/>
        <v>0</v>
      </c>
      <c r="AO26" s="72">
        <f t="shared" si="16"/>
        <v>0</v>
      </c>
      <c r="AP26" s="72">
        <f t="shared" si="16"/>
        <v>0</v>
      </c>
      <c r="AQ26" s="72">
        <f t="shared" si="16"/>
        <v>0</v>
      </c>
      <c r="AR26" s="72">
        <f t="shared" si="16"/>
        <v>0</v>
      </c>
      <c r="AS26" s="72">
        <f t="shared" si="16"/>
        <v>0</v>
      </c>
      <c r="AT26" s="72">
        <f t="shared" si="16"/>
        <v>0</v>
      </c>
      <c r="AU26" s="72">
        <f t="shared" si="16"/>
        <v>0</v>
      </c>
      <c r="AV26" s="72">
        <f t="shared" si="16"/>
        <v>0</v>
      </c>
      <c r="AW26" s="72">
        <f t="shared" si="16"/>
        <v>0</v>
      </c>
      <c r="AX26" s="72">
        <f>AX88</f>
        <v>0</v>
      </c>
      <c r="AY26" s="72">
        <f t="shared" ref="AY26:BJ26" si="17">AY88</f>
        <v>0</v>
      </c>
      <c r="AZ26" s="72">
        <f t="shared" si="17"/>
        <v>0</v>
      </c>
      <c r="BA26" s="72">
        <f t="shared" si="17"/>
        <v>0</v>
      </c>
      <c r="BB26" s="72">
        <f t="shared" si="17"/>
        <v>0</v>
      </c>
      <c r="BC26" s="72">
        <f t="shared" si="17"/>
        <v>0</v>
      </c>
      <c r="BD26" s="72">
        <f t="shared" si="17"/>
        <v>0</v>
      </c>
      <c r="BE26" s="72">
        <f t="shared" si="17"/>
        <v>0</v>
      </c>
      <c r="BF26" s="72">
        <f t="shared" si="17"/>
        <v>0</v>
      </c>
      <c r="BG26" s="72">
        <f t="shared" si="17"/>
        <v>0</v>
      </c>
      <c r="BH26" s="72">
        <f t="shared" si="17"/>
        <v>0</v>
      </c>
      <c r="BI26" s="72">
        <f t="shared" si="17"/>
        <v>0</v>
      </c>
      <c r="BJ26" s="72">
        <f t="shared" si="17"/>
        <v>0</v>
      </c>
      <c r="BK26" s="72">
        <v>0</v>
      </c>
      <c r="BL26" s="72">
        <f t="shared" si="5"/>
        <v>0</v>
      </c>
      <c r="BM26" s="72">
        <f t="shared" si="6"/>
        <v>0</v>
      </c>
      <c r="BN26" s="72">
        <f t="shared" si="6"/>
        <v>0</v>
      </c>
      <c r="BO26" s="72">
        <f t="shared" si="6"/>
        <v>0</v>
      </c>
      <c r="BP26" s="72">
        <f t="shared" si="6"/>
        <v>0</v>
      </c>
      <c r="BQ26" s="72">
        <f t="shared" si="6"/>
        <v>0</v>
      </c>
      <c r="BR26" s="72">
        <v>0</v>
      </c>
      <c r="BS26" s="72">
        <f t="shared" si="7"/>
        <v>0</v>
      </c>
      <c r="BT26" s="72">
        <f t="shared" si="8"/>
        <v>0</v>
      </c>
      <c r="BU26" s="72">
        <f t="shared" si="8"/>
        <v>0</v>
      </c>
      <c r="BV26" s="72">
        <f t="shared" si="8"/>
        <v>0</v>
      </c>
      <c r="BW26" s="72">
        <f t="shared" si="8"/>
        <v>0</v>
      </c>
      <c r="BX26" s="72">
        <f t="shared" si="8"/>
        <v>0</v>
      </c>
      <c r="BY26" s="72" t="s">
        <v>190</v>
      </c>
      <c r="BZ26" s="146"/>
    </row>
    <row r="27" spans="1:78" ht="42" customHeight="1" x14ac:dyDescent="0.25">
      <c r="A27" s="105"/>
      <c r="B27" s="443" t="s">
        <v>104</v>
      </c>
      <c r="C27" s="451" t="s">
        <v>105</v>
      </c>
      <c r="D27" s="444" t="s">
        <v>93</v>
      </c>
      <c r="E27" s="72">
        <f>E89</f>
        <v>1.4167500000000002</v>
      </c>
      <c r="F27" s="72">
        <f>F89</f>
        <v>8.2733333333333334</v>
      </c>
      <c r="G27" s="72">
        <f t="shared" ref="G27:T27" si="18">G55</f>
        <v>0</v>
      </c>
      <c r="H27" s="72">
        <f>H89</f>
        <v>0</v>
      </c>
      <c r="I27" s="72">
        <f t="shared" si="18"/>
        <v>0</v>
      </c>
      <c r="J27" s="72">
        <f t="shared" si="18"/>
        <v>0</v>
      </c>
      <c r="K27" s="72">
        <f t="shared" si="18"/>
        <v>0</v>
      </c>
      <c r="L27" s="72">
        <f t="shared" si="18"/>
        <v>0</v>
      </c>
      <c r="M27" s="72">
        <f t="shared" si="18"/>
        <v>0</v>
      </c>
      <c r="N27" s="72">
        <f t="shared" si="18"/>
        <v>0</v>
      </c>
      <c r="O27" s="72">
        <f>O89</f>
        <v>7.7733333333333334</v>
      </c>
      <c r="P27" s="72">
        <f t="shared" si="18"/>
        <v>0</v>
      </c>
      <c r="Q27" s="72">
        <f t="shared" si="18"/>
        <v>0</v>
      </c>
      <c r="R27" s="72">
        <f t="shared" si="18"/>
        <v>0</v>
      </c>
      <c r="S27" s="72">
        <f t="shared" si="18"/>
        <v>0</v>
      </c>
      <c r="T27" s="72">
        <f t="shared" si="18"/>
        <v>0</v>
      </c>
      <c r="U27" s="72">
        <f t="shared" ref="U27:AW27" si="19">U89</f>
        <v>0</v>
      </c>
      <c r="V27" s="72">
        <f t="shared" si="19"/>
        <v>0.91676666666666673</v>
      </c>
      <c r="W27" s="72">
        <f t="shared" si="19"/>
        <v>0</v>
      </c>
      <c r="X27" s="72">
        <f t="shared" si="19"/>
        <v>0</v>
      </c>
      <c r="Y27" s="72">
        <f t="shared" si="19"/>
        <v>0</v>
      </c>
      <c r="Z27" s="72">
        <f t="shared" si="19"/>
        <v>0</v>
      </c>
      <c r="AA27" s="72">
        <f t="shared" si="19"/>
        <v>0</v>
      </c>
      <c r="AB27" s="72">
        <f t="shared" si="19"/>
        <v>0</v>
      </c>
      <c r="AC27" s="72">
        <f t="shared" si="19"/>
        <v>7.5833333333333339</v>
      </c>
      <c r="AD27" s="72">
        <f t="shared" si="19"/>
        <v>0</v>
      </c>
      <c r="AE27" s="72">
        <f t="shared" si="19"/>
        <v>0</v>
      </c>
      <c r="AF27" s="72">
        <f t="shared" si="19"/>
        <v>0</v>
      </c>
      <c r="AG27" s="72">
        <f t="shared" si="19"/>
        <v>0</v>
      </c>
      <c r="AH27" s="72">
        <f t="shared" si="19"/>
        <v>0</v>
      </c>
      <c r="AI27" s="72">
        <f t="shared" si="19"/>
        <v>0</v>
      </c>
      <c r="AJ27" s="72">
        <f t="shared" si="19"/>
        <v>0.25</v>
      </c>
      <c r="AK27" s="72">
        <f t="shared" si="19"/>
        <v>0</v>
      </c>
      <c r="AL27" s="72">
        <f t="shared" si="19"/>
        <v>0</v>
      </c>
      <c r="AM27" s="72">
        <f t="shared" si="19"/>
        <v>0</v>
      </c>
      <c r="AN27" s="72">
        <f t="shared" si="19"/>
        <v>0</v>
      </c>
      <c r="AO27" s="72">
        <f t="shared" si="19"/>
        <v>0</v>
      </c>
      <c r="AP27" s="72">
        <f t="shared" si="19"/>
        <v>0</v>
      </c>
      <c r="AQ27" s="72">
        <f t="shared" si="19"/>
        <v>0.25009999999999999</v>
      </c>
      <c r="AR27" s="72">
        <f t="shared" si="19"/>
        <v>0</v>
      </c>
      <c r="AS27" s="72">
        <f t="shared" si="19"/>
        <v>0</v>
      </c>
      <c r="AT27" s="72">
        <f t="shared" si="19"/>
        <v>0</v>
      </c>
      <c r="AU27" s="72">
        <f t="shared" si="19"/>
        <v>0</v>
      </c>
      <c r="AV27" s="72">
        <f t="shared" si="19"/>
        <v>0</v>
      </c>
      <c r="AW27" s="72">
        <f t="shared" si="19"/>
        <v>0</v>
      </c>
      <c r="AX27" s="72">
        <f>AX89</f>
        <v>0.25</v>
      </c>
      <c r="AY27" s="72">
        <f t="shared" ref="AY27:BJ27" si="20">AY89</f>
        <v>0</v>
      </c>
      <c r="AZ27" s="72">
        <f t="shared" si="20"/>
        <v>0</v>
      </c>
      <c r="BA27" s="72">
        <f t="shared" si="20"/>
        <v>0</v>
      </c>
      <c r="BB27" s="72">
        <f t="shared" si="20"/>
        <v>0</v>
      </c>
      <c r="BC27" s="72">
        <f t="shared" si="20"/>
        <v>0</v>
      </c>
      <c r="BD27" s="72">
        <f t="shared" si="20"/>
        <v>0</v>
      </c>
      <c r="BE27" s="72">
        <f t="shared" si="20"/>
        <v>0.25</v>
      </c>
      <c r="BF27" s="72">
        <f t="shared" si="20"/>
        <v>0</v>
      </c>
      <c r="BG27" s="72">
        <f t="shared" si="20"/>
        <v>0</v>
      </c>
      <c r="BH27" s="72">
        <f t="shared" si="20"/>
        <v>0</v>
      </c>
      <c r="BI27" s="72">
        <f t="shared" si="20"/>
        <v>0</v>
      </c>
      <c r="BJ27" s="72">
        <f t="shared" si="20"/>
        <v>0</v>
      </c>
      <c r="BK27" s="72">
        <v>0</v>
      </c>
      <c r="BL27" s="72">
        <f t="shared" si="5"/>
        <v>1.4167666666666667</v>
      </c>
      <c r="BM27" s="72">
        <f t="shared" si="6"/>
        <v>0</v>
      </c>
      <c r="BN27" s="72">
        <f t="shared" si="6"/>
        <v>0</v>
      </c>
      <c r="BO27" s="72">
        <f t="shared" si="6"/>
        <v>0</v>
      </c>
      <c r="BP27" s="72">
        <f t="shared" si="6"/>
        <v>0</v>
      </c>
      <c r="BQ27" s="72">
        <f t="shared" si="6"/>
        <v>0</v>
      </c>
      <c r="BR27" s="72">
        <v>0</v>
      </c>
      <c r="BS27" s="72">
        <f>O27+AQ27+BE27</f>
        <v>8.2734333333333332</v>
      </c>
      <c r="BT27" s="72">
        <f t="shared" si="8"/>
        <v>0</v>
      </c>
      <c r="BU27" s="72">
        <f t="shared" si="8"/>
        <v>0</v>
      </c>
      <c r="BV27" s="72">
        <f t="shared" si="8"/>
        <v>0</v>
      </c>
      <c r="BW27" s="72">
        <f t="shared" si="8"/>
        <v>0</v>
      </c>
      <c r="BX27" s="72">
        <f t="shared" si="8"/>
        <v>0</v>
      </c>
      <c r="BY27" s="72" t="s">
        <v>190</v>
      </c>
      <c r="BZ27" s="146"/>
    </row>
    <row r="28" spans="1:78" ht="48" customHeight="1" x14ac:dyDescent="0.25">
      <c r="A28" s="105"/>
      <c r="B28" s="440" t="s">
        <v>106</v>
      </c>
      <c r="C28" s="500" t="s">
        <v>107</v>
      </c>
      <c r="D28" s="441" t="s">
        <v>93</v>
      </c>
      <c r="E28" s="440">
        <f t="shared" ref="E28:AA28" si="21">E29+E42+E69+E72+E88+E89</f>
        <v>84.836283333333327</v>
      </c>
      <c r="F28" s="440">
        <f t="shared" si="21"/>
        <v>126.87416666666667</v>
      </c>
      <c r="G28" s="440">
        <f t="shared" si="21"/>
        <v>0</v>
      </c>
      <c r="H28" s="440">
        <f t="shared" si="21"/>
        <v>0</v>
      </c>
      <c r="I28" s="440">
        <f t="shared" si="21"/>
        <v>0</v>
      </c>
      <c r="J28" s="440">
        <f t="shared" si="21"/>
        <v>0</v>
      </c>
      <c r="K28" s="440">
        <f t="shared" si="21"/>
        <v>0</v>
      </c>
      <c r="L28" s="440">
        <f t="shared" si="21"/>
        <v>0</v>
      </c>
      <c r="M28" s="440">
        <f t="shared" si="21"/>
        <v>0</v>
      </c>
      <c r="N28" s="440">
        <f t="shared" si="21"/>
        <v>0</v>
      </c>
      <c r="O28" s="440">
        <f t="shared" si="21"/>
        <v>57.341500000000003</v>
      </c>
      <c r="P28" s="440">
        <f t="shared" si="21"/>
        <v>0.55000000000000004</v>
      </c>
      <c r="Q28" s="440">
        <f t="shared" si="21"/>
        <v>0</v>
      </c>
      <c r="R28" s="440">
        <f t="shared" si="21"/>
        <v>9.7409999999999997</v>
      </c>
      <c r="S28" s="440">
        <f t="shared" si="21"/>
        <v>0</v>
      </c>
      <c r="T28" s="440">
        <f t="shared" si="21"/>
        <v>0</v>
      </c>
      <c r="U28" s="440">
        <f t="shared" si="21"/>
        <v>0</v>
      </c>
      <c r="V28" s="440">
        <f t="shared" si="21"/>
        <v>49.20320000000001</v>
      </c>
      <c r="W28" s="440">
        <f t="shared" si="21"/>
        <v>0.55000000000000004</v>
      </c>
      <c r="X28" s="440">
        <f t="shared" si="21"/>
        <v>0</v>
      </c>
      <c r="Y28" s="440">
        <f t="shared" si="21"/>
        <v>7.4540000000000006</v>
      </c>
      <c r="Z28" s="440">
        <f t="shared" si="21"/>
        <v>0</v>
      </c>
      <c r="AA28" s="440">
        <f t="shared" si="21"/>
        <v>0</v>
      </c>
      <c r="AB28" s="440">
        <v>0</v>
      </c>
      <c r="AC28" s="440">
        <f t="shared" ref="AC28:AO28" si="22">AC29+AC42+AC69+AC72+AC88+AC89</f>
        <v>62.502510000000008</v>
      </c>
      <c r="AD28" s="440">
        <f t="shared" si="22"/>
        <v>0.55000000000000004</v>
      </c>
      <c r="AE28" s="440">
        <f t="shared" si="22"/>
        <v>0</v>
      </c>
      <c r="AF28" s="440">
        <f t="shared" si="22"/>
        <v>10.304</v>
      </c>
      <c r="AG28" s="440">
        <f t="shared" si="22"/>
        <v>0</v>
      </c>
      <c r="AH28" s="440">
        <f t="shared" si="22"/>
        <v>0</v>
      </c>
      <c r="AI28" s="440">
        <f t="shared" si="22"/>
        <v>0</v>
      </c>
      <c r="AJ28" s="440">
        <f t="shared" si="22"/>
        <v>6.867583333333334</v>
      </c>
      <c r="AK28" s="440">
        <f t="shared" si="22"/>
        <v>0.25</v>
      </c>
      <c r="AL28" s="440">
        <f t="shared" si="22"/>
        <v>0</v>
      </c>
      <c r="AM28" s="440">
        <f t="shared" si="22"/>
        <v>3.23</v>
      </c>
      <c r="AN28" s="440">
        <f t="shared" si="22"/>
        <v>0</v>
      </c>
      <c r="AO28" s="440">
        <f t="shared" si="22"/>
        <v>0</v>
      </c>
      <c r="AP28" s="440">
        <v>0</v>
      </c>
      <c r="AQ28" s="440">
        <f t="shared" ref="AQ28:BX28" si="23">AQ29+AQ42+AQ69+AQ72+AQ88+AQ89</f>
        <v>34.690766666666669</v>
      </c>
      <c r="AR28" s="440">
        <f t="shared" si="23"/>
        <v>0.5</v>
      </c>
      <c r="AS28" s="440">
        <f t="shared" si="23"/>
        <v>0</v>
      </c>
      <c r="AT28" s="440">
        <f t="shared" si="23"/>
        <v>1.3960000000000001</v>
      </c>
      <c r="AU28" s="440">
        <f t="shared" si="23"/>
        <v>0</v>
      </c>
      <c r="AV28" s="440">
        <f t="shared" si="23"/>
        <v>0</v>
      </c>
      <c r="AW28" s="440">
        <f t="shared" si="23"/>
        <v>0</v>
      </c>
      <c r="AX28" s="440">
        <f t="shared" si="23"/>
        <v>28.7652</v>
      </c>
      <c r="AY28" s="440">
        <f t="shared" si="23"/>
        <v>0.75</v>
      </c>
      <c r="AZ28" s="440">
        <f t="shared" si="23"/>
        <v>0</v>
      </c>
      <c r="BA28" s="440">
        <f t="shared" si="23"/>
        <v>2.7990000000000004</v>
      </c>
      <c r="BB28" s="440">
        <f t="shared" si="23"/>
        <v>0</v>
      </c>
      <c r="BC28" s="440">
        <f t="shared" si="23"/>
        <v>0</v>
      </c>
      <c r="BD28" s="440">
        <f t="shared" si="23"/>
        <v>0</v>
      </c>
      <c r="BE28" s="440">
        <f t="shared" si="23"/>
        <v>33.627000000000002</v>
      </c>
      <c r="BF28" s="440">
        <f t="shared" si="23"/>
        <v>0.75</v>
      </c>
      <c r="BG28" s="440">
        <f t="shared" si="23"/>
        <v>0</v>
      </c>
      <c r="BH28" s="440">
        <f t="shared" si="23"/>
        <v>2.7990000000000004</v>
      </c>
      <c r="BI28" s="440">
        <f t="shared" si="23"/>
        <v>0</v>
      </c>
      <c r="BJ28" s="440">
        <f t="shared" si="23"/>
        <v>0</v>
      </c>
      <c r="BK28" s="440">
        <f t="shared" si="23"/>
        <v>0</v>
      </c>
      <c r="BL28" s="440">
        <f t="shared" si="23"/>
        <v>84.835983333333331</v>
      </c>
      <c r="BM28" s="440">
        <f t="shared" si="23"/>
        <v>1.55</v>
      </c>
      <c r="BN28" s="440">
        <f t="shared" si="23"/>
        <v>0</v>
      </c>
      <c r="BO28" s="440">
        <f t="shared" si="23"/>
        <v>13.483000000000001</v>
      </c>
      <c r="BP28" s="440">
        <f t="shared" si="23"/>
        <v>0</v>
      </c>
      <c r="BQ28" s="440">
        <f t="shared" si="23"/>
        <v>0</v>
      </c>
      <c r="BR28" s="440">
        <f t="shared" si="23"/>
        <v>0</v>
      </c>
      <c r="BS28" s="440">
        <f>BS29+BS42+BS69+BS72+BS88+BS89</f>
        <v>125.65936666666666</v>
      </c>
      <c r="BT28" s="440">
        <f>BT29+BT42+BT69+BT72+BT88+BT89</f>
        <v>1.8</v>
      </c>
      <c r="BU28" s="440">
        <f t="shared" si="23"/>
        <v>0</v>
      </c>
      <c r="BV28" s="440">
        <f>BV29+BV42+BV69+BV72+BV88+BV89</f>
        <v>13.936</v>
      </c>
      <c r="BW28" s="440">
        <f t="shared" si="23"/>
        <v>0</v>
      </c>
      <c r="BX28" s="440">
        <f t="shared" si="23"/>
        <v>0</v>
      </c>
      <c r="BY28" s="440" t="s">
        <v>190</v>
      </c>
      <c r="BZ28" s="146"/>
    </row>
    <row r="29" spans="1:78" ht="48" customHeight="1" x14ac:dyDescent="0.25">
      <c r="A29" s="105"/>
      <c r="B29" s="440" t="s">
        <v>108</v>
      </c>
      <c r="C29" s="500" t="s">
        <v>109</v>
      </c>
      <c r="D29" s="441" t="s">
        <v>93</v>
      </c>
      <c r="E29" s="440">
        <f t="shared" ref="E29:BP29" si="24">E30+E35+E38+E39</f>
        <v>0</v>
      </c>
      <c r="F29" s="440">
        <f t="shared" si="24"/>
        <v>1.1083333333333334</v>
      </c>
      <c r="G29" s="440">
        <f t="shared" si="24"/>
        <v>0</v>
      </c>
      <c r="H29" s="440">
        <f t="shared" si="24"/>
        <v>0</v>
      </c>
      <c r="I29" s="440">
        <f t="shared" si="24"/>
        <v>0</v>
      </c>
      <c r="J29" s="440">
        <f t="shared" si="24"/>
        <v>0</v>
      </c>
      <c r="K29" s="440">
        <f t="shared" si="24"/>
        <v>0</v>
      </c>
      <c r="L29" s="440">
        <f t="shared" si="24"/>
        <v>0</v>
      </c>
      <c r="M29" s="440">
        <f t="shared" si="24"/>
        <v>0</v>
      </c>
      <c r="N29" s="440">
        <f t="shared" si="24"/>
        <v>0</v>
      </c>
      <c r="O29" s="440">
        <f t="shared" si="24"/>
        <v>0</v>
      </c>
      <c r="P29" s="440">
        <f t="shared" si="24"/>
        <v>0</v>
      </c>
      <c r="Q29" s="440">
        <f t="shared" si="24"/>
        <v>0</v>
      </c>
      <c r="R29" s="440">
        <f t="shared" si="24"/>
        <v>0</v>
      </c>
      <c r="S29" s="440">
        <f t="shared" si="24"/>
        <v>0</v>
      </c>
      <c r="T29" s="440">
        <f t="shared" si="24"/>
        <v>0</v>
      </c>
      <c r="U29" s="440">
        <f t="shared" si="24"/>
        <v>0</v>
      </c>
      <c r="V29" s="440">
        <f t="shared" si="24"/>
        <v>0</v>
      </c>
      <c r="W29" s="440">
        <f t="shared" si="24"/>
        <v>0</v>
      </c>
      <c r="X29" s="440">
        <f t="shared" si="24"/>
        <v>0</v>
      </c>
      <c r="Y29" s="440">
        <f t="shared" si="24"/>
        <v>0</v>
      </c>
      <c r="Z29" s="440">
        <f t="shared" si="24"/>
        <v>0</v>
      </c>
      <c r="AA29" s="440">
        <f t="shared" si="24"/>
        <v>0</v>
      </c>
      <c r="AB29" s="440">
        <f t="shared" si="24"/>
        <v>0</v>
      </c>
      <c r="AC29" s="440">
        <f t="shared" si="24"/>
        <v>0</v>
      </c>
      <c r="AD29" s="440">
        <f t="shared" si="24"/>
        <v>0</v>
      </c>
      <c r="AE29" s="440">
        <f t="shared" si="24"/>
        <v>0</v>
      </c>
      <c r="AF29" s="440">
        <f t="shared" si="24"/>
        <v>0</v>
      </c>
      <c r="AG29" s="440">
        <f t="shared" si="24"/>
        <v>0</v>
      </c>
      <c r="AH29" s="440">
        <f t="shared" si="24"/>
        <v>0</v>
      </c>
      <c r="AI29" s="440">
        <f t="shared" si="24"/>
        <v>0</v>
      </c>
      <c r="AJ29" s="440">
        <f t="shared" si="24"/>
        <v>0</v>
      </c>
      <c r="AK29" s="440">
        <f t="shared" si="24"/>
        <v>0</v>
      </c>
      <c r="AL29" s="440">
        <f t="shared" si="24"/>
        <v>0</v>
      </c>
      <c r="AM29" s="440">
        <f t="shared" si="24"/>
        <v>0</v>
      </c>
      <c r="AN29" s="440">
        <f t="shared" si="24"/>
        <v>0</v>
      </c>
      <c r="AO29" s="440">
        <f t="shared" si="24"/>
        <v>0</v>
      </c>
      <c r="AP29" s="440">
        <f t="shared" si="24"/>
        <v>0</v>
      </c>
      <c r="AQ29" s="440">
        <f t="shared" si="24"/>
        <v>1.1083333333333334</v>
      </c>
      <c r="AR29" s="440">
        <f t="shared" si="24"/>
        <v>0</v>
      </c>
      <c r="AS29" s="440">
        <f t="shared" si="24"/>
        <v>0</v>
      </c>
      <c r="AT29" s="440">
        <f t="shared" si="24"/>
        <v>0.17100000000000001</v>
      </c>
      <c r="AU29" s="440">
        <f t="shared" si="24"/>
        <v>0</v>
      </c>
      <c r="AV29" s="440">
        <f t="shared" si="24"/>
        <v>0</v>
      </c>
      <c r="AW29" s="440">
        <f t="shared" si="24"/>
        <v>0</v>
      </c>
      <c r="AX29" s="440">
        <f t="shared" si="24"/>
        <v>0</v>
      </c>
      <c r="AY29" s="440">
        <f t="shared" si="24"/>
        <v>0</v>
      </c>
      <c r="AZ29" s="440">
        <f t="shared" si="24"/>
        <v>0</v>
      </c>
      <c r="BA29" s="440">
        <f t="shared" si="24"/>
        <v>0</v>
      </c>
      <c r="BB29" s="440">
        <f t="shared" si="24"/>
        <v>0</v>
      </c>
      <c r="BC29" s="440">
        <f t="shared" si="24"/>
        <v>0</v>
      </c>
      <c r="BD29" s="440">
        <f t="shared" si="24"/>
        <v>0</v>
      </c>
      <c r="BE29" s="440">
        <f t="shared" si="24"/>
        <v>0</v>
      </c>
      <c r="BF29" s="440">
        <f t="shared" si="24"/>
        <v>0</v>
      </c>
      <c r="BG29" s="440">
        <f t="shared" si="24"/>
        <v>0</v>
      </c>
      <c r="BH29" s="440">
        <f t="shared" si="24"/>
        <v>0</v>
      </c>
      <c r="BI29" s="440">
        <f t="shared" si="24"/>
        <v>0</v>
      </c>
      <c r="BJ29" s="440">
        <f t="shared" si="24"/>
        <v>0</v>
      </c>
      <c r="BK29" s="440">
        <f t="shared" si="24"/>
        <v>0</v>
      </c>
      <c r="BL29" s="440">
        <f t="shared" si="24"/>
        <v>0</v>
      </c>
      <c r="BM29" s="440">
        <f t="shared" si="24"/>
        <v>0</v>
      </c>
      <c r="BN29" s="440">
        <f t="shared" si="24"/>
        <v>0</v>
      </c>
      <c r="BO29" s="440">
        <f t="shared" si="24"/>
        <v>0</v>
      </c>
      <c r="BP29" s="440">
        <f t="shared" si="24"/>
        <v>0</v>
      </c>
      <c r="BQ29" s="440">
        <f t="shared" ref="BQ29:BX29" si="25">BQ30+BQ35+BQ38+BQ39</f>
        <v>0</v>
      </c>
      <c r="BR29" s="440">
        <f t="shared" si="25"/>
        <v>0</v>
      </c>
      <c r="BS29" s="440">
        <f>BS30+BS35+BS38+BS39</f>
        <v>1.1083333333333334</v>
      </c>
      <c r="BT29" s="440">
        <f>BT30+BT35+BT38+BT39</f>
        <v>0</v>
      </c>
      <c r="BU29" s="440">
        <f t="shared" si="25"/>
        <v>0</v>
      </c>
      <c r="BV29" s="440">
        <f>BV30+BV35+BV38+BV39</f>
        <v>0.17100000000000001</v>
      </c>
      <c r="BW29" s="440">
        <f t="shared" si="25"/>
        <v>0</v>
      </c>
      <c r="BX29" s="440">
        <f t="shared" si="25"/>
        <v>0</v>
      </c>
      <c r="BY29" s="440" t="s">
        <v>190</v>
      </c>
      <c r="BZ29" s="146"/>
    </row>
    <row r="30" spans="1:78" ht="48" customHeight="1" x14ac:dyDescent="0.25">
      <c r="A30" s="105"/>
      <c r="B30" s="445" t="s">
        <v>110</v>
      </c>
      <c r="C30" s="500" t="s">
        <v>111</v>
      </c>
      <c r="D30" s="441" t="s">
        <v>93</v>
      </c>
      <c r="E30" s="440">
        <f>E31+E32+E33</f>
        <v>0</v>
      </c>
      <c r="F30" s="440">
        <f>F31+F32+F33</f>
        <v>1.1083333333333334</v>
      </c>
      <c r="G30" s="440">
        <v>0</v>
      </c>
      <c r="H30" s="440">
        <f t="shared" ref="H30:BS30" si="26">H31+H32+H33</f>
        <v>0</v>
      </c>
      <c r="I30" s="440">
        <f t="shared" si="26"/>
        <v>0</v>
      </c>
      <c r="J30" s="440">
        <f t="shared" si="26"/>
        <v>0</v>
      </c>
      <c r="K30" s="440">
        <f t="shared" si="26"/>
        <v>0</v>
      </c>
      <c r="L30" s="440">
        <f t="shared" si="26"/>
        <v>0</v>
      </c>
      <c r="M30" s="440">
        <f t="shared" si="26"/>
        <v>0</v>
      </c>
      <c r="N30" s="440">
        <f t="shared" si="26"/>
        <v>0</v>
      </c>
      <c r="O30" s="440">
        <f t="shared" si="26"/>
        <v>0</v>
      </c>
      <c r="P30" s="440">
        <f t="shared" si="26"/>
        <v>0</v>
      </c>
      <c r="Q30" s="440">
        <f t="shared" si="26"/>
        <v>0</v>
      </c>
      <c r="R30" s="440">
        <f t="shared" si="26"/>
        <v>0</v>
      </c>
      <c r="S30" s="440">
        <f t="shared" si="26"/>
        <v>0</v>
      </c>
      <c r="T30" s="440">
        <f t="shared" si="26"/>
        <v>0</v>
      </c>
      <c r="U30" s="440">
        <f t="shared" si="26"/>
        <v>0</v>
      </c>
      <c r="V30" s="440">
        <f t="shared" si="26"/>
        <v>0</v>
      </c>
      <c r="W30" s="440">
        <f t="shared" si="26"/>
        <v>0</v>
      </c>
      <c r="X30" s="440">
        <f t="shared" si="26"/>
        <v>0</v>
      </c>
      <c r="Y30" s="440">
        <f t="shared" si="26"/>
        <v>0</v>
      </c>
      <c r="Z30" s="440">
        <f t="shared" si="26"/>
        <v>0</v>
      </c>
      <c r="AA30" s="440">
        <f t="shared" si="26"/>
        <v>0</v>
      </c>
      <c r="AB30" s="440">
        <f t="shared" si="26"/>
        <v>0</v>
      </c>
      <c r="AC30" s="440">
        <f t="shared" si="26"/>
        <v>0</v>
      </c>
      <c r="AD30" s="440">
        <f t="shared" si="26"/>
        <v>0</v>
      </c>
      <c r="AE30" s="440">
        <f t="shared" si="26"/>
        <v>0</v>
      </c>
      <c r="AF30" s="440">
        <f t="shared" si="26"/>
        <v>0</v>
      </c>
      <c r="AG30" s="440">
        <f t="shared" si="26"/>
        <v>0</v>
      </c>
      <c r="AH30" s="440">
        <f t="shared" si="26"/>
        <v>0</v>
      </c>
      <c r="AI30" s="440">
        <f t="shared" si="26"/>
        <v>0</v>
      </c>
      <c r="AJ30" s="440">
        <f t="shared" si="26"/>
        <v>0</v>
      </c>
      <c r="AK30" s="440">
        <f t="shared" si="26"/>
        <v>0</v>
      </c>
      <c r="AL30" s="440">
        <f t="shared" si="26"/>
        <v>0</v>
      </c>
      <c r="AM30" s="440">
        <f t="shared" si="26"/>
        <v>0</v>
      </c>
      <c r="AN30" s="440">
        <f t="shared" si="26"/>
        <v>0</v>
      </c>
      <c r="AO30" s="440">
        <f t="shared" si="26"/>
        <v>0</v>
      </c>
      <c r="AP30" s="440">
        <f t="shared" si="26"/>
        <v>0</v>
      </c>
      <c r="AQ30" s="440">
        <f t="shared" si="26"/>
        <v>1.1083333333333334</v>
      </c>
      <c r="AR30" s="440">
        <f t="shared" si="26"/>
        <v>0</v>
      </c>
      <c r="AS30" s="440">
        <f t="shared" si="26"/>
        <v>0</v>
      </c>
      <c r="AT30" s="440">
        <f t="shared" si="26"/>
        <v>0.17100000000000001</v>
      </c>
      <c r="AU30" s="440">
        <f t="shared" si="26"/>
        <v>0</v>
      </c>
      <c r="AV30" s="440">
        <f t="shared" si="26"/>
        <v>0</v>
      </c>
      <c r="AW30" s="440">
        <f t="shared" si="26"/>
        <v>0</v>
      </c>
      <c r="AX30" s="440">
        <f t="shared" si="26"/>
        <v>0</v>
      </c>
      <c r="AY30" s="440">
        <f t="shared" si="26"/>
        <v>0</v>
      </c>
      <c r="AZ30" s="440">
        <f t="shared" si="26"/>
        <v>0</v>
      </c>
      <c r="BA30" s="440">
        <f t="shared" si="26"/>
        <v>0</v>
      </c>
      <c r="BB30" s="440">
        <f t="shared" si="26"/>
        <v>0</v>
      </c>
      <c r="BC30" s="440">
        <f t="shared" si="26"/>
        <v>0</v>
      </c>
      <c r="BD30" s="440">
        <f t="shared" si="26"/>
        <v>0</v>
      </c>
      <c r="BE30" s="440">
        <f t="shared" si="26"/>
        <v>0</v>
      </c>
      <c r="BF30" s="440">
        <f t="shared" si="26"/>
        <v>0</v>
      </c>
      <c r="BG30" s="440">
        <f t="shared" si="26"/>
        <v>0</v>
      </c>
      <c r="BH30" s="440">
        <f t="shared" si="26"/>
        <v>0</v>
      </c>
      <c r="BI30" s="440">
        <f t="shared" si="26"/>
        <v>0</v>
      </c>
      <c r="BJ30" s="440">
        <f t="shared" si="26"/>
        <v>0</v>
      </c>
      <c r="BK30" s="440">
        <f t="shared" si="26"/>
        <v>0</v>
      </c>
      <c r="BL30" s="440">
        <f t="shared" si="26"/>
        <v>0</v>
      </c>
      <c r="BM30" s="440">
        <f t="shared" si="26"/>
        <v>0</v>
      </c>
      <c r="BN30" s="440">
        <f t="shared" si="26"/>
        <v>0</v>
      </c>
      <c r="BO30" s="440">
        <f t="shared" si="26"/>
        <v>0</v>
      </c>
      <c r="BP30" s="440">
        <f t="shared" si="26"/>
        <v>0</v>
      </c>
      <c r="BQ30" s="440">
        <f t="shared" si="26"/>
        <v>0</v>
      </c>
      <c r="BR30" s="440">
        <f t="shared" si="26"/>
        <v>0</v>
      </c>
      <c r="BS30" s="440">
        <f t="shared" si="26"/>
        <v>1.1083333333333334</v>
      </c>
      <c r="BT30" s="440">
        <f>BT31+BT32+BT33</f>
        <v>0</v>
      </c>
      <c r="BU30" s="440">
        <f>BU31+BU32+BU33</f>
        <v>0</v>
      </c>
      <c r="BV30" s="440">
        <f>BV31+BV32+BV33</f>
        <v>0.17100000000000001</v>
      </c>
      <c r="BW30" s="480">
        <f>BW31+BW32+BW33</f>
        <v>0</v>
      </c>
      <c r="BX30" s="480">
        <f>BX31+BX32+BX33</f>
        <v>0</v>
      </c>
      <c r="BY30" s="440" t="s">
        <v>190</v>
      </c>
      <c r="BZ30" s="146"/>
    </row>
    <row r="31" spans="1:78" ht="42" customHeight="1" outlineLevel="1" x14ac:dyDescent="0.25">
      <c r="A31" s="105"/>
      <c r="B31" s="446" t="s">
        <v>112</v>
      </c>
      <c r="C31" s="501" t="s">
        <v>113</v>
      </c>
      <c r="D31" s="72" t="s">
        <v>93</v>
      </c>
      <c r="E31" s="72">
        <v>0</v>
      </c>
      <c r="F31" s="72">
        <v>0</v>
      </c>
      <c r="G31" s="72">
        <v>0</v>
      </c>
      <c r="H31" s="326">
        <v>0</v>
      </c>
      <c r="I31" s="326">
        <v>0</v>
      </c>
      <c r="J31" s="326">
        <v>0</v>
      </c>
      <c r="K31" s="326">
        <v>0</v>
      </c>
      <c r="L31" s="326">
        <v>0</v>
      </c>
      <c r="M31" s="326">
        <v>0</v>
      </c>
      <c r="N31" s="326">
        <v>0</v>
      </c>
      <c r="O31" s="326">
        <v>0</v>
      </c>
      <c r="P31" s="326">
        <v>0</v>
      </c>
      <c r="Q31" s="326">
        <v>0</v>
      </c>
      <c r="R31" s="326">
        <v>0</v>
      </c>
      <c r="S31" s="326">
        <v>0</v>
      </c>
      <c r="T31" s="326">
        <v>0</v>
      </c>
      <c r="U31" s="326">
        <v>0</v>
      </c>
      <c r="V31" s="326">
        <v>0</v>
      </c>
      <c r="W31" s="326">
        <v>0</v>
      </c>
      <c r="X31" s="326">
        <v>0</v>
      </c>
      <c r="Y31" s="326">
        <v>0</v>
      </c>
      <c r="Z31" s="326">
        <v>0</v>
      </c>
      <c r="AA31" s="326">
        <v>0</v>
      </c>
      <c r="AB31" s="326">
        <v>0</v>
      </c>
      <c r="AC31" s="326">
        <v>0</v>
      </c>
      <c r="AD31" s="326">
        <v>0</v>
      </c>
      <c r="AE31" s="326">
        <v>0</v>
      </c>
      <c r="AF31" s="326">
        <v>0</v>
      </c>
      <c r="AG31" s="326">
        <v>0</v>
      </c>
      <c r="AH31" s="326">
        <v>0</v>
      </c>
      <c r="AI31" s="326">
        <v>0</v>
      </c>
      <c r="AJ31" s="326">
        <v>0</v>
      </c>
      <c r="AK31" s="326">
        <v>0</v>
      </c>
      <c r="AL31" s="326">
        <v>0</v>
      </c>
      <c r="AM31" s="326">
        <v>0</v>
      </c>
      <c r="AN31" s="326">
        <v>0</v>
      </c>
      <c r="AO31" s="326">
        <v>0</v>
      </c>
      <c r="AP31" s="326">
        <v>0</v>
      </c>
      <c r="AQ31" s="326">
        <v>0</v>
      </c>
      <c r="AR31" s="326">
        <v>0</v>
      </c>
      <c r="AS31" s="326">
        <v>0</v>
      </c>
      <c r="AT31" s="326">
        <v>0</v>
      </c>
      <c r="AU31" s="326">
        <v>0</v>
      </c>
      <c r="AV31" s="326">
        <v>0</v>
      </c>
      <c r="AW31" s="72">
        <v>0</v>
      </c>
      <c r="AX31" s="326">
        <v>0</v>
      </c>
      <c r="AY31" s="326">
        <v>0</v>
      </c>
      <c r="AZ31" s="326">
        <v>0</v>
      </c>
      <c r="BA31" s="326">
        <v>0</v>
      </c>
      <c r="BB31" s="326">
        <v>0</v>
      </c>
      <c r="BC31" s="326">
        <v>0</v>
      </c>
      <c r="BD31" s="326">
        <v>0</v>
      </c>
      <c r="BE31" s="326">
        <v>0</v>
      </c>
      <c r="BF31" s="326">
        <v>0</v>
      </c>
      <c r="BG31" s="326">
        <v>0</v>
      </c>
      <c r="BH31" s="326">
        <v>0</v>
      </c>
      <c r="BI31" s="326">
        <v>0</v>
      </c>
      <c r="BJ31" s="326">
        <v>0</v>
      </c>
      <c r="BK31" s="326">
        <v>0</v>
      </c>
      <c r="BL31" s="326">
        <v>0</v>
      </c>
      <c r="BM31" s="326">
        <v>0</v>
      </c>
      <c r="BN31" s="326">
        <v>0</v>
      </c>
      <c r="BO31" s="326">
        <v>0</v>
      </c>
      <c r="BP31" s="326">
        <v>0</v>
      </c>
      <c r="BQ31" s="326">
        <v>0</v>
      </c>
      <c r="BR31" s="326">
        <v>0</v>
      </c>
      <c r="BS31" s="326">
        <v>0</v>
      </c>
      <c r="BT31" s="326">
        <v>0</v>
      </c>
      <c r="BU31" s="326">
        <v>0</v>
      </c>
      <c r="BV31" s="326">
        <v>0</v>
      </c>
      <c r="BW31" s="326">
        <v>0</v>
      </c>
      <c r="BX31" s="326">
        <v>0</v>
      </c>
      <c r="BY31" s="72" t="s">
        <v>190</v>
      </c>
      <c r="BZ31" s="146"/>
    </row>
    <row r="32" spans="1:78" ht="42" customHeight="1" outlineLevel="1" x14ac:dyDescent="0.25">
      <c r="A32" s="105"/>
      <c r="B32" s="446" t="s">
        <v>114</v>
      </c>
      <c r="C32" s="501" t="s">
        <v>115</v>
      </c>
      <c r="D32" s="72" t="s">
        <v>93</v>
      </c>
      <c r="E32" s="326">
        <v>0</v>
      </c>
      <c r="F32" s="326">
        <v>0</v>
      </c>
      <c r="G32" s="326">
        <v>0</v>
      </c>
      <c r="H32" s="326">
        <v>0</v>
      </c>
      <c r="I32" s="326">
        <v>0</v>
      </c>
      <c r="J32" s="326">
        <v>0</v>
      </c>
      <c r="K32" s="326">
        <v>0</v>
      </c>
      <c r="L32" s="326">
        <v>0</v>
      </c>
      <c r="M32" s="326">
        <v>0</v>
      </c>
      <c r="N32" s="326">
        <v>0</v>
      </c>
      <c r="O32" s="326">
        <v>0</v>
      </c>
      <c r="P32" s="326">
        <v>0</v>
      </c>
      <c r="Q32" s="326">
        <v>0</v>
      </c>
      <c r="R32" s="326">
        <v>0</v>
      </c>
      <c r="S32" s="326">
        <v>0</v>
      </c>
      <c r="T32" s="326">
        <v>0</v>
      </c>
      <c r="U32" s="326">
        <v>0</v>
      </c>
      <c r="V32" s="326">
        <v>0</v>
      </c>
      <c r="W32" s="326">
        <v>0</v>
      </c>
      <c r="X32" s="326">
        <v>0</v>
      </c>
      <c r="Y32" s="326">
        <v>0</v>
      </c>
      <c r="Z32" s="326">
        <v>0</v>
      </c>
      <c r="AA32" s="326">
        <v>0</v>
      </c>
      <c r="AB32" s="326">
        <v>0</v>
      </c>
      <c r="AC32" s="326">
        <v>0</v>
      </c>
      <c r="AD32" s="326">
        <v>0</v>
      </c>
      <c r="AE32" s="326">
        <v>0</v>
      </c>
      <c r="AF32" s="326">
        <v>0</v>
      </c>
      <c r="AG32" s="326">
        <v>0</v>
      </c>
      <c r="AH32" s="326">
        <v>0</v>
      </c>
      <c r="AI32" s="326">
        <v>0</v>
      </c>
      <c r="AJ32" s="326">
        <v>0</v>
      </c>
      <c r="AK32" s="326">
        <v>0</v>
      </c>
      <c r="AL32" s="326">
        <v>0</v>
      </c>
      <c r="AM32" s="326">
        <v>0</v>
      </c>
      <c r="AN32" s="326">
        <v>0</v>
      </c>
      <c r="AO32" s="326">
        <v>0</v>
      </c>
      <c r="AP32" s="326">
        <v>0</v>
      </c>
      <c r="AQ32" s="326">
        <v>0</v>
      </c>
      <c r="AR32" s="326">
        <v>0</v>
      </c>
      <c r="AS32" s="326">
        <v>0</v>
      </c>
      <c r="AT32" s="326">
        <v>0</v>
      </c>
      <c r="AU32" s="326">
        <v>0</v>
      </c>
      <c r="AV32" s="326">
        <v>0</v>
      </c>
      <c r="AW32" s="326">
        <v>0</v>
      </c>
      <c r="AX32" s="326">
        <v>0</v>
      </c>
      <c r="AY32" s="326">
        <v>0</v>
      </c>
      <c r="AZ32" s="326">
        <v>0</v>
      </c>
      <c r="BA32" s="326">
        <v>0</v>
      </c>
      <c r="BB32" s="326">
        <v>0</v>
      </c>
      <c r="BC32" s="326">
        <v>0</v>
      </c>
      <c r="BD32" s="326">
        <v>0</v>
      </c>
      <c r="BE32" s="326">
        <v>0</v>
      </c>
      <c r="BF32" s="326">
        <v>0</v>
      </c>
      <c r="BG32" s="326">
        <v>0</v>
      </c>
      <c r="BH32" s="326">
        <v>0</v>
      </c>
      <c r="BI32" s="326">
        <v>0</v>
      </c>
      <c r="BJ32" s="326">
        <v>0</v>
      </c>
      <c r="BK32" s="326">
        <v>0</v>
      </c>
      <c r="BL32" s="326">
        <v>0</v>
      </c>
      <c r="BM32" s="326">
        <v>0</v>
      </c>
      <c r="BN32" s="326">
        <v>0</v>
      </c>
      <c r="BO32" s="326">
        <v>0</v>
      </c>
      <c r="BP32" s="326">
        <v>0</v>
      </c>
      <c r="BQ32" s="326">
        <v>0</v>
      </c>
      <c r="BR32" s="326">
        <v>0</v>
      </c>
      <c r="BS32" s="326">
        <v>0</v>
      </c>
      <c r="BT32" s="326">
        <v>0</v>
      </c>
      <c r="BU32" s="326">
        <v>0</v>
      </c>
      <c r="BV32" s="326">
        <v>0</v>
      </c>
      <c r="BW32" s="326">
        <v>0</v>
      </c>
      <c r="BX32" s="326">
        <v>0</v>
      </c>
      <c r="BY32" s="72" t="s">
        <v>190</v>
      </c>
      <c r="BZ32" s="146"/>
    </row>
    <row r="33" spans="1:100" s="117" customFormat="1" ht="42" customHeight="1" outlineLevel="1" x14ac:dyDescent="0.25">
      <c r="A33" s="105"/>
      <c r="B33" s="446" t="s">
        <v>116</v>
      </c>
      <c r="C33" s="501" t="s">
        <v>117</v>
      </c>
      <c r="D33" s="72" t="s">
        <v>93</v>
      </c>
      <c r="E33" s="326">
        <v>0</v>
      </c>
      <c r="F33" s="326">
        <f>SUBTOTAL(9,F34)</f>
        <v>1.1083333333333334</v>
      </c>
      <c r="G33" s="326">
        <v>0</v>
      </c>
      <c r="H33" s="326">
        <v>0</v>
      </c>
      <c r="I33" s="326">
        <v>0</v>
      </c>
      <c r="J33" s="326">
        <v>0</v>
      </c>
      <c r="K33" s="326">
        <v>0</v>
      </c>
      <c r="L33" s="326">
        <v>0</v>
      </c>
      <c r="M33" s="326">
        <v>0</v>
      </c>
      <c r="N33" s="326">
        <v>0</v>
      </c>
      <c r="O33" s="326">
        <v>0</v>
      </c>
      <c r="P33" s="326">
        <v>0</v>
      </c>
      <c r="Q33" s="326">
        <v>0</v>
      </c>
      <c r="R33" s="326">
        <v>0</v>
      </c>
      <c r="S33" s="326">
        <v>0</v>
      </c>
      <c r="T33" s="326">
        <v>0</v>
      </c>
      <c r="U33" s="326">
        <v>0</v>
      </c>
      <c r="V33" s="326">
        <v>0</v>
      </c>
      <c r="W33" s="326">
        <v>0</v>
      </c>
      <c r="X33" s="326">
        <v>0</v>
      </c>
      <c r="Y33" s="326">
        <v>0</v>
      </c>
      <c r="Z33" s="326">
        <v>0</v>
      </c>
      <c r="AA33" s="326">
        <v>0</v>
      </c>
      <c r="AB33" s="326">
        <v>0</v>
      </c>
      <c r="AC33" s="326">
        <v>0</v>
      </c>
      <c r="AD33" s="326">
        <v>0</v>
      </c>
      <c r="AE33" s="326">
        <v>0</v>
      </c>
      <c r="AF33" s="326">
        <v>0</v>
      </c>
      <c r="AG33" s="326">
        <v>0</v>
      </c>
      <c r="AH33" s="326">
        <v>0</v>
      </c>
      <c r="AI33" s="326">
        <f t="shared" ref="AI33:BR33" si="27">SUBTOTAL(9,AI34)</f>
        <v>0</v>
      </c>
      <c r="AJ33" s="326">
        <f t="shared" si="27"/>
        <v>0</v>
      </c>
      <c r="AK33" s="326">
        <f t="shared" si="27"/>
        <v>0</v>
      </c>
      <c r="AL33" s="326">
        <f t="shared" si="27"/>
        <v>0</v>
      </c>
      <c r="AM33" s="326">
        <f t="shared" si="27"/>
        <v>0</v>
      </c>
      <c r="AN33" s="326">
        <f t="shared" si="27"/>
        <v>0</v>
      </c>
      <c r="AO33" s="326">
        <f t="shared" si="27"/>
        <v>0</v>
      </c>
      <c r="AP33" s="326">
        <f t="shared" si="27"/>
        <v>0</v>
      </c>
      <c r="AQ33" s="326">
        <f t="shared" si="27"/>
        <v>1.1083333333333334</v>
      </c>
      <c r="AR33" s="326">
        <f t="shared" si="27"/>
        <v>0</v>
      </c>
      <c r="AS33" s="326">
        <f t="shared" si="27"/>
        <v>0</v>
      </c>
      <c r="AT33" s="326">
        <f t="shared" si="27"/>
        <v>0.17100000000000001</v>
      </c>
      <c r="AU33" s="326">
        <f t="shared" si="27"/>
        <v>0</v>
      </c>
      <c r="AV33" s="326">
        <f t="shared" si="27"/>
        <v>0</v>
      </c>
      <c r="AW33" s="326">
        <f t="shared" si="27"/>
        <v>0</v>
      </c>
      <c r="AX33" s="326">
        <f t="shared" si="27"/>
        <v>0</v>
      </c>
      <c r="AY33" s="326">
        <f t="shared" si="27"/>
        <v>0</v>
      </c>
      <c r="AZ33" s="326">
        <f t="shared" si="27"/>
        <v>0</v>
      </c>
      <c r="BA33" s="326">
        <f t="shared" si="27"/>
        <v>0</v>
      </c>
      <c r="BB33" s="326">
        <f t="shared" si="27"/>
        <v>0</v>
      </c>
      <c r="BC33" s="326">
        <f t="shared" si="27"/>
        <v>0</v>
      </c>
      <c r="BD33" s="326">
        <f t="shared" si="27"/>
        <v>0</v>
      </c>
      <c r="BE33" s="326">
        <f t="shared" si="27"/>
        <v>0</v>
      </c>
      <c r="BF33" s="326">
        <f t="shared" si="27"/>
        <v>0</v>
      </c>
      <c r="BG33" s="326">
        <f t="shared" si="27"/>
        <v>0</v>
      </c>
      <c r="BH33" s="326">
        <f t="shared" si="27"/>
        <v>0</v>
      </c>
      <c r="BI33" s="326">
        <f t="shared" si="27"/>
        <v>0</v>
      </c>
      <c r="BJ33" s="326">
        <f t="shared" si="27"/>
        <v>0</v>
      </c>
      <c r="BK33" s="326">
        <f t="shared" si="27"/>
        <v>0</v>
      </c>
      <c r="BL33" s="326">
        <f t="shared" si="27"/>
        <v>0</v>
      </c>
      <c r="BM33" s="326">
        <f t="shared" si="27"/>
        <v>0</v>
      </c>
      <c r="BN33" s="326">
        <f t="shared" si="27"/>
        <v>0</v>
      </c>
      <c r="BO33" s="326">
        <f t="shared" si="27"/>
        <v>0</v>
      </c>
      <c r="BP33" s="326">
        <f t="shared" si="27"/>
        <v>0</v>
      </c>
      <c r="BQ33" s="326">
        <f t="shared" si="27"/>
        <v>0</v>
      </c>
      <c r="BR33" s="326">
        <f t="shared" si="27"/>
        <v>0</v>
      </c>
      <c r="BS33" s="326">
        <f>SUBTOTAL(9,BS34)</f>
        <v>1.1083333333333334</v>
      </c>
      <c r="BT33" s="326">
        <f t="shared" ref="BT33:BV33" si="28">SUBTOTAL(9,BT34)</f>
        <v>0</v>
      </c>
      <c r="BU33" s="326">
        <f t="shared" si="28"/>
        <v>0</v>
      </c>
      <c r="BV33" s="326">
        <f t="shared" si="28"/>
        <v>0.17100000000000001</v>
      </c>
      <c r="BW33" s="326">
        <v>0</v>
      </c>
      <c r="BX33" s="326">
        <v>0</v>
      </c>
      <c r="BY33" s="72" t="s">
        <v>190</v>
      </c>
      <c r="BZ33" s="146"/>
      <c r="CA33" s="105"/>
      <c r="CB33" s="105"/>
      <c r="CC33" s="105"/>
      <c r="CD33" s="105"/>
      <c r="CE33" s="105"/>
      <c r="CF33" s="105"/>
      <c r="CG33" s="105"/>
      <c r="CH33" s="105"/>
      <c r="CI33" s="105"/>
      <c r="CJ33" s="105"/>
      <c r="CK33" s="105"/>
      <c r="CL33" s="105"/>
      <c r="CM33" s="105"/>
      <c r="CN33" s="105"/>
      <c r="CO33" s="105"/>
      <c r="CP33" s="105"/>
      <c r="CQ33" s="105"/>
      <c r="CR33" s="105"/>
      <c r="CS33" s="105"/>
      <c r="CT33" s="105"/>
      <c r="CU33" s="105"/>
      <c r="CV33" s="105"/>
    </row>
    <row r="34" spans="1:100" s="1000" customFormat="1" ht="33" customHeight="1" outlineLevel="1" x14ac:dyDescent="0.25">
      <c r="B34" s="963" t="s">
        <v>116</v>
      </c>
      <c r="C34" s="399" t="s">
        <v>1738</v>
      </c>
      <c r="D34" s="76" t="s">
        <v>1740</v>
      </c>
      <c r="E34" s="77">
        <v>0</v>
      </c>
      <c r="F34" s="77">
        <f>'С № 3'!AG33</f>
        <v>1.1083333333333334</v>
      </c>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f>F34</f>
        <v>1.1083333333333334</v>
      </c>
      <c r="AR34" s="77"/>
      <c r="AS34" s="77"/>
      <c r="AT34" s="77">
        <v>0.17100000000000001</v>
      </c>
      <c r="AU34" s="77"/>
      <c r="AV34" s="77"/>
      <c r="AW34" s="77"/>
      <c r="AX34" s="77"/>
      <c r="AY34" s="77"/>
      <c r="AZ34" s="77"/>
      <c r="BA34" s="77"/>
      <c r="BB34" s="77"/>
      <c r="BC34" s="77"/>
      <c r="BD34" s="77"/>
      <c r="BE34" s="77"/>
      <c r="BF34" s="77"/>
      <c r="BG34" s="77"/>
      <c r="BH34" s="77"/>
      <c r="BI34" s="77"/>
      <c r="BJ34" s="77"/>
      <c r="BK34" s="77"/>
      <c r="BL34" s="77">
        <f t="shared" ref="BL34" si="29">H34+V34+AJ34+AX34</f>
        <v>0</v>
      </c>
      <c r="BM34" s="77"/>
      <c r="BN34" s="77"/>
      <c r="BO34" s="77"/>
      <c r="BP34" s="77"/>
      <c r="BQ34" s="77"/>
      <c r="BR34" s="77"/>
      <c r="BS34" s="77">
        <f>O34+AC34+AQ34+BE34</f>
        <v>1.1083333333333334</v>
      </c>
      <c r="BT34" s="77"/>
      <c r="BU34" s="77"/>
      <c r="BV34" s="77">
        <f>R34+AF34+AT34+BH34</f>
        <v>0.17100000000000001</v>
      </c>
      <c r="BW34" s="77"/>
      <c r="BX34" s="77"/>
      <c r="BY34" s="77" t="s">
        <v>1788</v>
      </c>
      <c r="BZ34" s="112"/>
    </row>
    <row r="35" spans="1:100" s="117" customFormat="1" ht="48" customHeight="1" outlineLevel="1" x14ac:dyDescent="0.25">
      <c r="A35" s="105"/>
      <c r="B35" s="440" t="s">
        <v>118</v>
      </c>
      <c r="C35" s="500" t="s">
        <v>119</v>
      </c>
      <c r="D35" s="440" t="s">
        <v>93</v>
      </c>
      <c r="E35" s="398">
        <f>E36+E37</f>
        <v>0</v>
      </c>
      <c r="F35" s="398">
        <f>F36+F37</f>
        <v>0</v>
      </c>
      <c r="G35" s="398">
        <f t="shared" ref="G35:BR35" si="30">G36+G37</f>
        <v>0</v>
      </c>
      <c r="H35" s="398">
        <f t="shared" si="30"/>
        <v>0</v>
      </c>
      <c r="I35" s="398">
        <f t="shared" si="30"/>
        <v>0</v>
      </c>
      <c r="J35" s="398">
        <f t="shared" si="30"/>
        <v>0</v>
      </c>
      <c r="K35" s="398">
        <f t="shared" si="30"/>
        <v>0</v>
      </c>
      <c r="L35" s="398">
        <f t="shared" si="30"/>
        <v>0</v>
      </c>
      <c r="M35" s="398">
        <f t="shared" si="30"/>
        <v>0</v>
      </c>
      <c r="N35" s="398">
        <f t="shared" si="30"/>
        <v>0</v>
      </c>
      <c r="O35" s="398">
        <f t="shared" si="30"/>
        <v>0</v>
      </c>
      <c r="P35" s="398">
        <f t="shared" si="30"/>
        <v>0</v>
      </c>
      <c r="Q35" s="398">
        <f t="shared" si="30"/>
        <v>0</v>
      </c>
      <c r="R35" s="398">
        <f t="shared" si="30"/>
        <v>0</v>
      </c>
      <c r="S35" s="398">
        <f t="shared" si="30"/>
        <v>0</v>
      </c>
      <c r="T35" s="398">
        <f t="shared" si="30"/>
        <v>0</v>
      </c>
      <c r="U35" s="398">
        <f t="shared" si="30"/>
        <v>0</v>
      </c>
      <c r="V35" s="398">
        <f t="shared" si="30"/>
        <v>0</v>
      </c>
      <c r="W35" s="398">
        <f t="shared" si="30"/>
        <v>0</v>
      </c>
      <c r="X35" s="398">
        <f t="shared" si="30"/>
        <v>0</v>
      </c>
      <c r="Y35" s="398">
        <f t="shared" si="30"/>
        <v>0</v>
      </c>
      <c r="Z35" s="398">
        <f t="shared" si="30"/>
        <v>0</v>
      </c>
      <c r="AA35" s="398">
        <f t="shared" si="30"/>
        <v>0</v>
      </c>
      <c r="AB35" s="398">
        <f t="shared" si="30"/>
        <v>0</v>
      </c>
      <c r="AC35" s="398">
        <f t="shared" si="30"/>
        <v>0</v>
      </c>
      <c r="AD35" s="398">
        <f t="shared" si="30"/>
        <v>0</v>
      </c>
      <c r="AE35" s="398">
        <f t="shared" si="30"/>
        <v>0</v>
      </c>
      <c r="AF35" s="398">
        <f t="shared" si="30"/>
        <v>0</v>
      </c>
      <c r="AG35" s="398">
        <f t="shared" si="30"/>
        <v>0</v>
      </c>
      <c r="AH35" s="398">
        <f t="shared" si="30"/>
        <v>0</v>
      </c>
      <c r="AI35" s="398">
        <f t="shared" si="30"/>
        <v>0</v>
      </c>
      <c r="AJ35" s="398">
        <f t="shared" si="30"/>
        <v>0</v>
      </c>
      <c r="AK35" s="398">
        <f t="shared" si="30"/>
        <v>0</v>
      </c>
      <c r="AL35" s="398">
        <f t="shared" si="30"/>
        <v>0</v>
      </c>
      <c r="AM35" s="398">
        <f t="shared" si="30"/>
        <v>0</v>
      </c>
      <c r="AN35" s="398">
        <f t="shared" si="30"/>
        <v>0</v>
      </c>
      <c r="AO35" s="398">
        <f t="shared" si="30"/>
        <v>0</v>
      </c>
      <c r="AP35" s="398">
        <f t="shared" si="30"/>
        <v>0</v>
      </c>
      <c r="AQ35" s="398">
        <f t="shared" si="30"/>
        <v>0</v>
      </c>
      <c r="AR35" s="398">
        <f t="shared" si="30"/>
        <v>0</v>
      </c>
      <c r="AS35" s="398">
        <f t="shared" si="30"/>
        <v>0</v>
      </c>
      <c r="AT35" s="398">
        <f t="shared" si="30"/>
        <v>0</v>
      </c>
      <c r="AU35" s="398">
        <f t="shared" si="30"/>
        <v>0</v>
      </c>
      <c r="AV35" s="398">
        <f t="shared" si="30"/>
        <v>0</v>
      </c>
      <c r="AW35" s="398">
        <f t="shared" si="30"/>
        <v>0</v>
      </c>
      <c r="AX35" s="398">
        <f t="shared" si="30"/>
        <v>0</v>
      </c>
      <c r="AY35" s="398">
        <f t="shared" si="30"/>
        <v>0</v>
      </c>
      <c r="AZ35" s="398">
        <f t="shared" si="30"/>
        <v>0</v>
      </c>
      <c r="BA35" s="398">
        <f t="shared" si="30"/>
        <v>0</v>
      </c>
      <c r="BB35" s="398">
        <f t="shared" si="30"/>
        <v>0</v>
      </c>
      <c r="BC35" s="398">
        <f t="shared" si="30"/>
        <v>0</v>
      </c>
      <c r="BD35" s="398">
        <f t="shared" si="30"/>
        <v>0</v>
      </c>
      <c r="BE35" s="398">
        <f>BE36+BE37</f>
        <v>0</v>
      </c>
      <c r="BF35" s="398">
        <f t="shared" si="30"/>
        <v>0</v>
      </c>
      <c r="BG35" s="398">
        <f t="shared" si="30"/>
        <v>0</v>
      </c>
      <c r="BH35" s="398">
        <f t="shared" si="30"/>
        <v>0</v>
      </c>
      <c r="BI35" s="398">
        <f t="shared" si="30"/>
        <v>0</v>
      </c>
      <c r="BJ35" s="398">
        <f t="shared" si="30"/>
        <v>0</v>
      </c>
      <c r="BK35" s="398">
        <f t="shared" si="30"/>
        <v>0</v>
      </c>
      <c r="BL35" s="398">
        <f t="shared" si="30"/>
        <v>0</v>
      </c>
      <c r="BM35" s="398">
        <f t="shared" si="30"/>
        <v>0</v>
      </c>
      <c r="BN35" s="398">
        <f t="shared" si="30"/>
        <v>0</v>
      </c>
      <c r="BO35" s="398">
        <f t="shared" si="30"/>
        <v>0</v>
      </c>
      <c r="BP35" s="398">
        <f t="shared" si="30"/>
        <v>0</v>
      </c>
      <c r="BQ35" s="398">
        <f t="shared" si="30"/>
        <v>0</v>
      </c>
      <c r="BR35" s="398">
        <f t="shared" si="30"/>
        <v>0</v>
      </c>
      <c r="BS35" s="398">
        <f t="shared" ref="BS35:BX35" si="31">BS36+BS37</f>
        <v>0</v>
      </c>
      <c r="BT35" s="398">
        <f t="shared" si="31"/>
        <v>0</v>
      </c>
      <c r="BU35" s="398">
        <f t="shared" si="31"/>
        <v>0</v>
      </c>
      <c r="BV35" s="398">
        <f t="shared" si="31"/>
        <v>0</v>
      </c>
      <c r="BW35" s="398">
        <f t="shared" si="31"/>
        <v>0</v>
      </c>
      <c r="BX35" s="398">
        <f t="shared" si="31"/>
        <v>0</v>
      </c>
      <c r="BY35" s="398" t="s">
        <v>190</v>
      </c>
      <c r="BZ35" s="146"/>
      <c r="CA35" s="105"/>
      <c r="CB35" s="105"/>
      <c r="CC35" s="105"/>
      <c r="CD35" s="105"/>
      <c r="CE35" s="105"/>
      <c r="CF35" s="105"/>
      <c r="CG35" s="105"/>
      <c r="CH35" s="105"/>
      <c r="CI35" s="105"/>
      <c r="CJ35" s="105"/>
      <c r="CK35" s="105"/>
      <c r="CL35" s="105"/>
      <c r="CM35" s="105"/>
      <c r="CN35" s="105"/>
      <c r="CO35" s="105"/>
      <c r="CP35" s="105"/>
      <c r="CQ35" s="105"/>
      <c r="CR35" s="105"/>
      <c r="CS35" s="105"/>
      <c r="CT35" s="105"/>
      <c r="CU35" s="105"/>
      <c r="CV35" s="105"/>
    </row>
    <row r="36" spans="1:100" ht="42" customHeight="1" outlineLevel="1" x14ac:dyDescent="0.25">
      <c r="A36" s="105"/>
      <c r="B36" s="447" t="s">
        <v>120</v>
      </c>
      <c r="C36" s="501" t="s">
        <v>121</v>
      </c>
      <c r="D36" s="72" t="s">
        <v>93</v>
      </c>
      <c r="E36" s="326">
        <v>0</v>
      </c>
      <c r="F36" s="326">
        <v>0</v>
      </c>
      <c r="G36" s="326">
        <v>0</v>
      </c>
      <c r="H36" s="326">
        <v>0</v>
      </c>
      <c r="I36" s="326">
        <v>0</v>
      </c>
      <c r="J36" s="326">
        <v>0</v>
      </c>
      <c r="K36" s="326">
        <v>0</v>
      </c>
      <c r="L36" s="326">
        <v>0</v>
      </c>
      <c r="M36" s="326">
        <v>0</v>
      </c>
      <c r="N36" s="326">
        <v>0</v>
      </c>
      <c r="O36" s="326">
        <v>0</v>
      </c>
      <c r="P36" s="326">
        <v>0</v>
      </c>
      <c r="Q36" s="326">
        <v>0</v>
      </c>
      <c r="R36" s="326">
        <v>0</v>
      </c>
      <c r="S36" s="326">
        <v>0</v>
      </c>
      <c r="T36" s="326">
        <v>0</v>
      </c>
      <c r="U36" s="326">
        <v>0</v>
      </c>
      <c r="V36" s="326">
        <v>0</v>
      </c>
      <c r="W36" s="326">
        <v>0</v>
      </c>
      <c r="X36" s="326">
        <v>0</v>
      </c>
      <c r="Y36" s="326">
        <v>0</v>
      </c>
      <c r="Z36" s="326">
        <v>0</v>
      </c>
      <c r="AA36" s="326">
        <v>0</v>
      </c>
      <c r="AB36" s="326">
        <v>0</v>
      </c>
      <c r="AC36" s="326">
        <v>0</v>
      </c>
      <c r="AD36" s="326">
        <v>0</v>
      </c>
      <c r="AE36" s="326">
        <v>0</v>
      </c>
      <c r="AF36" s="326">
        <v>0</v>
      </c>
      <c r="AG36" s="326">
        <v>0</v>
      </c>
      <c r="AH36" s="326">
        <v>0</v>
      </c>
      <c r="AI36" s="326">
        <v>0</v>
      </c>
      <c r="AJ36" s="326">
        <v>0</v>
      </c>
      <c r="AK36" s="326">
        <v>0</v>
      </c>
      <c r="AL36" s="326">
        <v>0</v>
      </c>
      <c r="AM36" s="326">
        <v>0</v>
      </c>
      <c r="AN36" s="326">
        <v>0</v>
      </c>
      <c r="AO36" s="326">
        <v>0</v>
      </c>
      <c r="AP36" s="326">
        <v>0</v>
      </c>
      <c r="AQ36" s="326">
        <v>0</v>
      </c>
      <c r="AR36" s="326">
        <v>0</v>
      </c>
      <c r="AS36" s="326">
        <v>0</v>
      </c>
      <c r="AT36" s="326">
        <v>0</v>
      </c>
      <c r="AU36" s="326">
        <v>0</v>
      </c>
      <c r="AV36" s="326">
        <v>0</v>
      </c>
      <c r="AW36" s="326">
        <v>0</v>
      </c>
      <c r="AX36" s="326">
        <v>0</v>
      </c>
      <c r="AY36" s="326">
        <v>0</v>
      </c>
      <c r="AZ36" s="326">
        <v>0</v>
      </c>
      <c r="BA36" s="326">
        <v>0</v>
      </c>
      <c r="BB36" s="326">
        <v>0</v>
      </c>
      <c r="BC36" s="326">
        <v>0</v>
      </c>
      <c r="BD36" s="326">
        <v>0</v>
      </c>
      <c r="BE36" s="326">
        <v>0</v>
      </c>
      <c r="BF36" s="326">
        <v>0</v>
      </c>
      <c r="BG36" s="326">
        <v>0</v>
      </c>
      <c r="BH36" s="326">
        <v>0</v>
      </c>
      <c r="BI36" s="326">
        <v>0</v>
      </c>
      <c r="BJ36" s="326">
        <v>0</v>
      </c>
      <c r="BK36" s="326">
        <v>0</v>
      </c>
      <c r="BL36" s="326">
        <v>0</v>
      </c>
      <c r="BM36" s="326">
        <v>0</v>
      </c>
      <c r="BN36" s="326">
        <v>0</v>
      </c>
      <c r="BO36" s="326">
        <v>0</v>
      </c>
      <c r="BP36" s="326">
        <v>0</v>
      </c>
      <c r="BQ36" s="326">
        <v>0</v>
      </c>
      <c r="BR36" s="326">
        <v>0</v>
      </c>
      <c r="BS36" s="326">
        <v>0</v>
      </c>
      <c r="BT36" s="326">
        <v>0</v>
      </c>
      <c r="BU36" s="326">
        <v>0</v>
      </c>
      <c r="BV36" s="326">
        <v>0</v>
      </c>
      <c r="BW36" s="326">
        <v>0</v>
      </c>
      <c r="BX36" s="326">
        <v>0</v>
      </c>
      <c r="BY36" s="326" t="s">
        <v>190</v>
      </c>
      <c r="BZ36" s="146"/>
    </row>
    <row r="37" spans="1:100" ht="42" customHeight="1" outlineLevel="1" x14ac:dyDescent="0.25">
      <c r="A37" s="105"/>
      <c r="B37" s="446" t="s">
        <v>122</v>
      </c>
      <c r="C37" s="501" t="s">
        <v>123</v>
      </c>
      <c r="D37" s="72" t="s">
        <v>93</v>
      </c>
      <c r="E37" s="326">
        <v>0</v>
      </c>
      <c r="F37" s="326">
        <v>0</v>
      </c>
      <c r="G37" s="326">
        <v>0</v>
      </c>
      <c r="H37" s="326">
        <v>0</v>
      </c>
      <c r="I37" s="326">
        <v>0</v>
      </c>
      <c r="J37" s="326">
        <v>0</v>
      </c>
      <c r="K37" s="326">
        <v>0</v>
      </c>
      <c r="L37" s="326">
        <v>0</v>
      </c>
      <c r="M37" s="326">
        <v>0</v>
      </c>
      <c r="N37" s="326">
        <v>0</v>
      </c>
      <c r="O37" s="326">
        <v>0</v>
      </c>
      <c r="P37" s="326">
        <v>0</v>
      </c>
      <c r="Q37" s="326">
        <v>0</v>
      </c>
      <c r="R37" s="326">
        <v>0</v>
      </c>
      <c r="S37" s="326">
        <v>0</v>
      </c>
      <c r="T37" s="326">
        <v>0</v>
      </c>
      <c r="U37" s="326">
        <v>0</v>
      </c>
      <c r="V37" s="326">
        <v>0</v>
      </c>
      <c r="W37" s="326">
        <v>0</v>
      </c>
      <c r="X37" s="326">
        <v>0</v>
      </c>
      <c r="Y37" s="326">
        <v>0</v>
      </c>
      <c r="Z37" s="326">
        <v>0</v>
      </c>
      <c r="AA37" s="326">
        <v>0</v>
      </c>
      <c r="AB37" s="326">
        <v>0</v>
      </c>
      <c r="AC37" s="326">
        <v>0</v>
      </c>
      <c r="AD37" s="326">
        <v>0</v>
      </c>
      <c r="AE37" s="326">
        <v>0</v>
      </c>
      <c r="AF37" s="326">
        <v>0</v>
      </c>
      <c r="AG37" s="326">
        <v>0</v>
      </c>
      <c r="AH37" s="326">
        <v>0</v>
      </c>
      <c r="AI37" s="326">
        <v>0</v>
      </c>
      <c r="AJ37" s="326">
        <v>0</v>
      </c>
      <c r="AK37" s="326">
        <v>0</v>
      </c>
      <c r="AL37" s="326">
        <v>0</v>
      </c>
      <c r="AM37" s="326">
        <v>0</v>
      </c>
      <c r="AN37" s="326">
        <v>0</v>
      </c>
      <c r="AO37" s="326">
        <v>0</v>
      </c>
      <c r="AP37" s="326">
        <v>0</v>
      </c>
      <c r="AQ37" s="326">
        <v>0</v>
      </c>
      <c r="AR37" s="326">
        <v>0</v>
      </c>
      <c r="AS37" s="326">
        <v>0</v>
      </c>
      <c r="AT37" s="326">
        <v>0</v>
      </c>
      <c r="AU37" s="326">
        <v>0</v>
      </c>
      <c r="AV37" s="326">
        <v>0</v>
      </c>
      <c r="AW37" s="326">
        <v>0</v>
      </c>
      <c r="AX37" s="326">
        <v>0</v>
      </c>
      <c r="AY37" s="326">
        <v>0</v>
      </c>
      <c r="AZ37" s="326">
        <v>0</v>
      </c>
      <c r="BA37" s="326">
        <v>0</v>
      </c>
      <c r="BB37" s="326">
        <v>0</v>
      </c>
      <c r="BC37" s="326">
        <v>0</v>
      </c>
      <c r="BD37" s="326">
        <v>0</v>
      </c>
      <c r="BE37" s="326">
        <v>0</v>
      </c>
      <c r="BF37" s="326">
        <v>0</v>
      </c>
      <c r="BG37" s="326">
        <v>0</v>
      </c>
      <c r="BH37" s="326">
        <v>0</v>
      </c>
      <c r="BI37" s="326">
        <v>0</v>
      </c>
      <c r="BJ37" s="326">
        <v>0</v>
      </c>
      <c r="BK37" s="326">
        <v>0</v>
      </c>
      <c r="BL37" s="326">
        <v>0</v>
      </c>
      <c r="BM37" s="326">
        <v>0</v>
      </c>
      <c r="BN37" s="326">
        <v>0</v>
      </c>
      <c r="BO37" s="326">
        <v>0</v>
      </c>
      <c r="BP37" s="326">
        <v>0</v>
      </c>
      <c r="BQ37" s="326">
        <v>0</v>
      </c>
      <c r="BR37" s="326">
        <v>0</v>
      </c>
      <c r="BS37" s="326">
        <v>0</v>
      </c>
      <c r="BT37" s="326">
        <v>0</v>
      </c>
      <c r="BU37" s="326">
        <v>0</v>
      </c>
      <c r="BV37" s="326">
        <v>0</v>
      </c>
      <c r="BW37" s="326">
        <v>0</v>
      </c>
      <c r="BX37" s="326">
        <v>0</v>
      </c>
      <c r="BY37" s="326" t="s">
        <v>190</v>
      </c>
      <c r="BZ37" s="146"/>
    </row>
    <row r="38" spans="1:100" ht="48" customHeight="1" outlineLevel="1" x14ac:dyDescent="0.25">
      <c r="A38" s="105"/>
      <c r="B38" s="440" t="s">
        <v>124</v>
      </c>
      <c r="C38" s="499" t="s">
        <v>125</v>
      </c>
      <c r="D38" s="440" t="s">
        <v>93</v>
      </c>
      <c r="E38" s="396">
        <v>0</v>
      </c>
      <c r="F38" s="396">
        <v>0</v>
      </c>
      <c r="G38" s="396">
        <v>0</v>
      </c>
      <c r="H38" s="396">
        <v>0</v>
      </c>
      <c r="I38" s="396">
        <v>0</v>
      </c>
      <c r="J38" s="396">
        <v>0</v>
      </c>
      <c r="K38" s="396">
        <v>0</v>
      </c>
      <c r="L38" s="396">
        <v>0</v>
      </c>
      <c r="M38" s="396">
        <v>0</v>
      </c>
      <c r="N38" s="396">
        <v>0</v>
      </c>
      <c r="O38" s="396">
        <v>0</v>
      </c>
      <c r="P38" s="396">
        <v>0</v>
      </c>
      <c r="Q38" s="396">
        <v>0</v>
      </c>
      <c r="R38" s="396">
        <v>0</v>
      </c>
      <c r="S38" s="396">
        <v>0</v>
      </c>
      <c r="T38" s="396">
        <v>0</v>
      </c>
      <c r="U38" s="396">
        <v>0</v>
      </c>
      <c r="V38" s="396">
        <v>0</v>
      </c>
      <c r="W38" s="396">
        <v>0</v>
      </c>
      <c r="X38" s="396">
        <v>0</v>
      </c>
      <c r="Y38" s="396">
        <v>0</v>
      </c>
      <c r="Z38" s="396">
        <v>0</v>
      </c>
      <c r="AA38" s="396">
        <v>0</v>
      </c>
      <c r="AB38" s="396">
        <v>0</v>
      </c>
      <c r="AC38" s="396">
        <v>0</v>
      </c>
      <c r="AD38" s="396">
        <v>0</v>
      </c>
      <c r="AE38" s="396">
        <v>0</v>
      </c>
      <c r="AF38" s="396">
        <v>0</v>
      </c>
      <c r="AG38" s="396">
        <v>0</v>
      </c>
      <c r="AH38" s="396">
        <v>0</v>
      </c>
      <c r="AI38" s="396">
        <v>0</v>
      </c>
      <c r="AJ38" s="396">
        <v>0</v>
      </c>
      <c r="AK38" s="396">
        <v>0</v>
      </c>
      <c r="AL38" s="396">
        <v>0</v>
      </c>
      <c r="AM38" s="396">
        <v>0</v>
      </c>
      <c r="AN38" s="396">
        <v>0</v>
      </c>
      <c r="AO38" s="396">
        <v>0</v>
      </c>
      <c r="AP38" s="396">
        <v>0</v>
      </c>
      <c r="AQ38" s="396">
        <v>0</v>
      </c>
      <c r="AR38" s="396">
        <v>0</v>
      </c>
      <c r="AS38" s="396">
        <v>0</v>
      </c>
      <c r="AT38" s="396">
        <v>0</v>
      </c>
      <c r="AU38" s="396">
        <v>0</v>
      </c>
      <c r="AV38" s="396">
        <v>0</v>
      </c>
      <c r="AW38" s="396">
        <v>0</v>
      </c>
      <c r="AX38" s="396">
        <v>0</v>
      </c>
      <c r="AY38" s="396">
        <v>0</v>
      </c>
      <c r="AZ38" s="396">
        <v>0</v>
      </c>
      <c r="BA38" s="396">
        <v>0</v>
      </c>
      <c r="BB38" s="396">
        <v>0</v>
      </c>
      <c r="BC38" s="396">
        <v>0</v>
      </c>
      <c r="BD38" s="396">
        <v>0</v>
      </c>
      <c r="BE38" s="396">
        <v>0</v>
      </c>
      <c r="BF38" s="396">
        <v>0</v>
      </c>
      <c r="BG38" s="396">
        <v>0</v>
      </c>
      <c r="BH38" s="396">
        <v>0</v>
      </c>
      <c r="BI38" s="396">
        <v>0</v>
      </c>
      <c r="BJ38" s="396">
        <v>0</v>
      </c>
      <c r="BK38" s="396"/>
      <c r="BL38" s="396"/>
      <c r="BM38" s="396"/>
      <c r="BN38" s="396"/>
      <c r="BO38" s="396"/>
      <c r="BP38" s="396"/>
      <c r="BQ38" s="396"/>
      <c r="BR38" s="396"/>
      <c r="BS38" s="396"/>
      <c r="BT38" s="396"/>
      <c r="BU38" s="396"/>
      <c r="BV38" s="396"/>
      <c r="BW38" s="396"/>
      <c r="BX38" s="396"/>
      <c r="BY38" s="396" t="s">
        <v>190</v>
      </c>
      <c r="BZ38" s="146"/>
    </row>
    <row r="39" spans="1:100" ht="48" customHeight="1" outlineLevel="1" x14ac:dyDescent="0.25">
      <c r="A39" s="105"/>
      <c r="B39" s="408" t="s">
        <v>126</v>
      </c>
      <c r="C39" s="499" t="s">
        <v>127</v>
      </c>
      <c r="D39" s="440" t="s">
        <v>93</v>
      </c>
      <c r="E39" s="396">
        <f t="shared" ref="E39:AJ39" si="32">E40+E41</f>
        <v>0</v>
      </c>
      <c r="F39" s="396">
        <f t="shared" si="32"/>
        <v>0</v>
      </c>
      <c r="G39" s="396">
        <f t="shared" si="32"/>
        <v>0</v>
      </c>
      <c r="H39" s="396">
        <f t="shared" si="32"/>
        <v>0</v>
      </c>
      <c r="I39" s="396">
        <f t="shared" si="32"/>
        <v>0</v>
      </c>
      <c r="J39" s="396">
        <f t="shared" si="32"/>
        <v>0</v>
      </c>
      <c r="K39" s="396">
        <f t="shared" si="32"/>
        <v>0</v>
      </c>
      <c r="L39" s="396">
        <f t="shared" si="32"/>
        <v>0</v>
      </c>
      <c r="M39" s="396">
        <f t="shared" si="32"/>
        <v>0</v>
      </c>
      <c r="N39" s="396">
        <f t="shared" si="32"/>
        <v>0</v>
      </c>
      <c r="O39" s="396">
        <f t="shared" si="32"/>
        <v>0</v>
      </c>
      <c r="P39" s="396">
        <f t="shared" si="32"/>
        <v>0</v>
      </c>
      <c r="Q39" s="396">
        <f t="shared" si="32"/>
        <v>0</v>
      </c>
      <c r="R39" s="396">
        <f t="shared" si="32"/>
        <v>0</v>
      </c>
      <c r="S39" s="396">
        <f t="shared" si="32"/>
        <v>0</v>
      </c>
      <c r="T39" s="396">
        <f t="shared" si="32"/>
        <v>0</v>
      </c>
      <c r="U39" s="396">
        <f t="shared" si="32"/>
        <v>0</v>
      </c>
      <c r="V39" s="396">
        <f t="shared" si="32"/>
        <v>0</v>
      </c>
      <c r="W39" s="396">
        <f t="shared" si="32"/>
        <v>0</v>
      </c>
      <c r="X39" s="396">
        <f t="shared" si="32"/>
        <v>0</v>
      </c>
      <c r="Y39" s="396">
        <f t="shared" si="32"/>
        <v>0</v>
      </c>
      <c r="Z39" s="396">
        <f t="shared" si="32"/>
        <v>0</v>
      </c>
      <c r="AA39" s="396">
        <f t="shared" si="32"/>
        <v>0</v>
      </c>
      <c r="AB39" s="396">
        <f t="shared" si="32"/>
        <v>0</v>
      </c>
      <c r="AC39" s="396">
        <f t="shared" si="32"/>
        <v>0</v>
      </c>
      <c r="AD39" s="396">
        <f t="shared" si="32"/>
        <v>0</v>
      </c>
      <c r="AE39" s="396">
        <f t="shared" si="32"/>
        <v>0</v>
      </c>
      <c r="AF39" s="396">
        <f t="shared" si="32"/>
        <v>0</v>
      </c>
      <c r="AG39" s="396">
        <f t="shared" si="32"/>
        <v>0</v>
      </c>
      <c r="AH39" s="396">
        <f t="shared" si="32"/>
        <v>0</v>
      </c>
      <c r="AI39" s="396">
        <f t="shared" si="32"/>
        <v>0</v>
      </c>
      <c r="AJ39" s="396">
        <f t="shared" si="32"/>
        <v>0</v>
      </c>
      <c r="AK39" s="396">
        <f t="shared" ref="AK39:BP39" si="33">AK40+AK41</f>
        <v>0</v>
      </c>
      <c r="AL39" s="396">
        <f t="shared" si="33"/>
        <v>0</v>
      </c>
      <c r="AM39" s="396">
        <f t="shared" si="33"/>
        <v>0</v>
      </c>
      <c r="AN39" s="396">
        <f t="shared" si="33"/>
        <v>0</v>
      </c>
      <c r="AO39" s="396">
        <f t="shared" si="33"/>
        <v>0</v>
      </c>
      <c r="AP39" s="396">
        <f t="shared" si="33"/>
        <v>0</v>
      </c>
      <c r="AQ39" s="396">
        <f t="shared" si="33"/>
        <v>0</v>
      </c>
      <c r="AR39" s="396">
        <f t="shared" si="33"/>
        <v>0</v>
      </c>
      <c r="AS39" s="396">
        <f t="shared" si="33"/>
        <v>0</v>
      </c>
      <c r="AT39" s="396">
        <f t="shared" si="33"/>
        <v>0</v>
      </c>
      <c r="AU39" s="396">
        <f t="shared" si="33"/>
        <v>0</v>
      </c>
      <c r="AV39" s="396">
        <f t="shared" si="33"/>
        <v>0</v>
      </c>
      <c r="AW39" s="396">
        <f t="shared" si="33"/>
        <v>0</v>
      </c>
      <c r="AX39" s="396">
        <f t="shared" si="33"/>
        <v>0</v>
      </c>
      <c r="AY39" s="396">
        <f t="shared" si="33"/>
        <v>0</v>
      </c>
      <c r="AZ39" s="396">
        <f t="shared" si="33"/>
        <v>0</v>
      </c>
      <c r="BA39" s="396">
        <f t="shared" si="33"/>
        <v>0</v>
      </c>
      <c r="BB39" s="396">
        <f t="shared" si="33"/>
        <v>0</v>
      </c>
      <c r="BC39" s="396">
        <f t="shared" si="33"/>
        <v>0</v>
      </c>
      <c r="BD39" s="396">
        <f t="shared" si="33"/>
        <v>0</v>
      </c>
      <c r="BE39" s="396">
        <f t="shared" si="33"/>
        <v>0</v>
      </c>
      <c r="BF39" s="396">
        <f t="shared" si="33"/>
        <v>0</v>
      </c>
      <c r="BG39" s="396">
        <f t="shared" si="33"/>
        <v>0</v>
      </c>
      <c r="BH39" s="396">
        <f t="shared" si="33"/>
        <v>0</v>
      </c>
      <c r="BI39" s="396">
        <f t="shared" si="33"/>
        <v>0</v>
      </c>
      <c r="BJ39" s="396">
        <f t="shared" si="33"/>
        <v>0</v>
      </c>
      <c r="BK39" s="396">
        <f t="shared" si="33"/>
        <v>0</v>
      </c>
      <c r="BL39" s="396">
        <f t="shared" si="33"/>
        <v>0</v>
      </c>
      <c r="BM39" s="396">
        <f t="shared" si="33"/>
        <v>0</v>
      </c>
      <c r="BN39" s="396">
        <f t="shared" si="33"/>
        <v>0</v>
      </c>
      <c r="BO39" s="396">
        <f t="shared" si="33"/>
        <v>0</v>
      </c>
      <c r="BP39" s="396">
        <f t="shared" si="33"/>
        <v>0</v>
      </c>
      <c r="BQ39" s="396">
        <f t="shared" ref="BQ39:BX39" si="34">BQ40+BQ41</f>
        <v>0</v>
      </c>
      <c r="BR39" s="396">
        <f t="shared" si="34"/>
        <v>0</v>
      </c>
      <c r="BS39" s="396">
        <f t="shared" si="34"/>
        <v>0</v>
      </c>
      <c r="BT39" s="396">
        <f t="shared" si="34"/>
        <v>0</v>
      </c>
      <c r="BU39" s="396">
        <f t="shared" si="34"/>
        <v>0</v>
      </c>
      <c r="BV39" s="396">
        <f t="shared" si="34"/>
        <v>0</v>
      </c>
      <c r="BW39" s="396">
        <f t="shared" si="34"/>
        <v>0</v>
      </c>
      <c r="BX39" s="396">
        <f t="shared" si="34"/>
        <v>0</v>
      </c>
      <c r="BY39" s="396" t="s">
        <v>190</v>
      </c>
      <c r="BZ39" s="146"/>
    </row>
    <row r="40" spans="1:100" ht="42" customHeight="1" outlineLevel="1" x14ac:dyDescent="0.25">
      <c r="A40" s="105"/>
      <c r="B40" s="450" t="s">
        <v>283</v>
      </c>
      <c r="C40" s="451" t="s">
        <v>284</v>
      </c>
      <c r="D40" s="72" t="s">
        <v>93</v>
      </c>
      <c r="E40" s="73">
        <v>0</v>
      </c>
      <c r="F40" s="73">
        <v>0</v>
      </c>
      <c r="G40" s="73">
        <v>0</v>
      </c>
      <c r="H40" s="73">
        <v>0</v>
      </c>
      <c r="I40" s="73">
        <v>0</v>
      </c>
      <c r="J40" s="73">
        <v>0</v>
      </c>
      <c r="K40" s="73">
        <v>0</v>
      </c>
      <c r="L40" s="73">
        <v>0</v>
      </c>
      <c r="M40" s="73">
        <v>0</v>
      </c>
      <c r="N40" s="73">
        <v>0</v>
      </c>
      <c r="O40" s="73">
        <v>0</v>
      </c>
      <c r="P40" s="73">
        <v>0</v>
      </c>
      <c r="Q40" s="73">
        <v>0</v>
      </c>
      <c r="R40" s="73">
        <v>0</v>
      </c>
      <c r="S40" s="73">
        <v>0</v>
      </c>
      <c r="T40" s="73">
        <v>0</v>
      </c>
      <c r="U40" s="73">
        <v>0</v>
      </c>
      <c r="V40" s="73">
        <v>0</v>
      </c>
      <c r="W40" s="73">
        <v>0</v>
      </c>
      <c r="X40" s="73">
        <v>0</v>
      </c>
      <c r="Y40" s="73">
        <v>0</v>
      </c>
      <c r="Z40" s="73">
        <v>0</v>
      </c>
      <c r="AA40" s="73">
        <v>0</v>
      </c>
      <c r="AB40" s="73">
        <v>0</v>
      </c>
      <c r="AC40" s="73">
        <v>0</v>
      </c>
      <c r="AD40" s="73">
        <v>0</v>
      </c>
      <c r="AE40" s="73">
        <v>0</v>
      </c>
      <c r="AF40" s="73">
        <v>0</v>
      </c>
      <c r="AG40" s="73">
        <v>0</v>
      </c>
      <c r="AH40" s="73">
        <v>0</v>
      </c>
      <c r="AI40" s="73">
        <v>0</v>
      </c>
      <c r="AJ40" s="73">
        <v>0</v>
      </c>
      <c r="AK40" s="73">
        <v>0</v>
      </c>
      <c r="AL40" s="73">
        <v>0</v>
      </c>
      <c r="AM40" s="73">
        <v>0</v>
      </c>
      <c r="AN40" s="73">
        <v>0</v>
      </c>
      <c r="AO40" s="73">
        <v>0</v>
      </c>
      <c r="AP40" s="73">
        <v>0</v>
      </c>
      <c r="AQ40" s="73">
        <v>0</v>
      </c>
      <c r="AR40" s="73">
        <v>0</v>
      </c>
      <c r="AS40" s="73">
        <v>0</v>
      </c>
      <c r="AT40" s="73">
        <v>0</v>
      </c>
      <c r="AU40" s="73">
        <v>0</v>
      </c>
      <c r="AV40" s="73">
        <v>0</v>
      </c>
      <c r="AW40" s="73">
        <v>0</v>
      </c>
      <c r="AX40" s="73">
        <v>0</v>
      </c>
      <c r="AY40" s="73">
        <v>0</v>
      </c>
      <c r="AZ40" s="73">
        <v>0</v>
      </c>
      <c r="BA40" s="73">
        <v>0</v>
      </c>
      <c r="BB40" s="73">
        <v>0</v>
      </c>
      <c r="BC40" s="73">
        <v>0</v>
      </c>
      <c r="BD40" s="73">
        <v>0</v>
      </c>
      <c r="BE40" s="73">
        <v>0</v>
      </c>
      <c r="BF40" s="73">
        <v>0</v>
      </c>
      <c r="BG40" s="73">
        <v>0</v>
      </c>
      <c r="BH40" s="73">
        <v>0</v>
      </c>
      <c r="BI40" s="73">
        <v>0</v>
      </c>
      <c r="BJ40" s="73">
        <v>0</v>
      </c>
      <c r="BK40" s="73">
        <v>0</v>
      </c>
      <c r="BL40" s="73">
        <v>0</v>
      </c>
      <c r="BM40" s="73">
        <v>0</v>
      </c>
      <c r="BN40" s="73">
        <v>0</v>
      </c>
      <c r="BO40" s="73">
        <v>0</v>
      </c>
      <c r="BP40" s="73">
        <v>0</v>
      </c>
      <c r="BQ40" s="73">
        <v>0</v>
      </c>
      <c r="BR40" s="73">
        <v>0</v>
      </c>
      <c r="BS40" s="73">
        <v>0</v>
      </c>
      <c r="BT40" s="73">
        <v>0</v>
      </c>
      <c r="BU40" s="73">
        <v>0</v>
      </c>
      <c r="BV40" s="73">
        <v>0</v>
      </c>
      <c r="BW40" s="73">
        <v>0</v>
      </c>
      <c r="BX40" s="73">
        <v>0</v>
      </c>
      <c r="BY40" s="73" t="s">
        <v>190</v>
      </c>
      <c r="BZ40" s="146"/>
    </row>
    <row r="41" spans="1:100" ht="42" customHeight="1" outlineLevel="1" x14ac:dyDescent="0.25">
      <c r="A41" s="105"/>
      <c r="B41" s="421" t="s">
        <v>128</v>
      </c>
      <c r="C41" s="422" t="s">
        <v>129</v>
      </c>
      <c r="D41" s="444" t="s">
        <v>93</v>
      </c>
      <c r="E41" s="326">
        <v>0</v>
      </c>
      <c r="F41" s="326">
        <v>0</v>
      </c>
      <c r="G41" s="326">
        <v>0</v>
      </c>
      <c r="H41" s="326">
        <v>0</v>
      </c>
      <c r="I41" s="326">
        <v>0</v>
      </c>
      <c r="J41" s="326">
        <v>0</v>
      </c>
      <c r="K41" s="326">
        <v>0</v>
      </c>
      <c r="L41" s="326">
        <v>0</v>
      </c>
      <c r="M41" s="326">
        <v>0</v>
      </c>
      <c r="N41" s="326">
        <v>0</v>
      </c>
      <c r="O41" s="326">
        <v>0</v>
      </c>
      <c r="P41" s="326">
        <v>0</v>
      </c>
      <c r="Q41" s="326">
        <v>0</v>
      </c>
      <c r="R41" s="326">
        <v>0</v>
      </c>
      <c r="S41" s="326">
        <v>0</v>
      </c>
      <c r="T41" s="326">
        <v>0</v>
      </c>
      <c r="U41" s="326">
        <v>0</v>
      </c>
      <c r="V41" s="326">
        <v>0</v>
      </c>
      <c r="W41" s="326">
        <v>0</v>
      </c>
      <c r="X41" s="326">
        <v>0</v>
      </c>
      <c r="Y41" s="326">
        <v>0</v>
      </c>
      <c r="Z41" s="326">
        <v>0</v>
      </c>
      <c r="AA41" s="326">
        <v>0</v>
      </c>
      <c r="AB41" s="326">
        <v>0</v>
      </c>
      <c r="AC41" s="326">
        <v>0</v>
      </c>
      <c r="AD41" s="326">
        <v>0</v>
      </c>
      <c r="AE41" s="326">
        <v>0</v>
      </c>
      <c r="AF41" s="326">
        <v>0</v>
      </c>
      <c r="AG41" s="326">
        <v>0</v>
      </c>
      <c r="AH41" s="326">
        <v>0</v>
      </c>
      <c r="AI41" s="326">
        <v>0</v>
      </c>
      <c r="AJ41" s="326">
        <v>0</v>
      </c>
      <c r="AK41" s="326">
        <v>0</v>
      </c>
      <c r="AL41" s="326">
        <v>0</v>
      </c>
      <c r="AM41" s="326">
        <v>0</v>
      </c>
      <c r="AN41" s="326">
        <v>0</v>
      </c>
      <c r="AO41" s="326">
        <v>0</v>
      </c>
      <c r="AP41" s="326">
        <v>0</v>
      </c>
      <c r="AQ41" s="326">
        <v>0</v>
      </c>
      <c r="AR41" s="326">
        <v>0</v>
      </c>
      <c r="AS41" s="326">
        <v>0</v>
      </c>
      <c r="AT41" s="326">
        <v>0</v>
      </c>
      <c r="AU41" s="326">
        <v>0</v>
      </c>
      <c r="AV41" s="326">
        <v>0</v>
      </c>
      <c r="AW41" s="326">
        <v>0</v>
      </c>
      <c r="AX41" s="326">
        <v>0</v>
      </c>
      <c r="AY41" s="326">
        <v>0</v>
      </c>
      <c r="AZ41" s="326">
        <v>0</v>
      </c>
      <c r="BA41" s="326">
        <v>0</v>
      </c>
      <c r="BB41" s="326">
        <v>0</v>
      </c>
      <c r="BC41" s="326">
        <v>0</v>
      </c>
      <c r="BD41" s="326">
        <v>0</v>
      </c>
      <c r="BE41" s="326">
        <v>0</v>
      </c>
      <c r="BF41" s="326">
        <v>0</v>
      </c>
      <c r="BG41" s="326">
        <v>0</v>
      </c>
      <c r="BH41" s="326">
        <v>0</v>
      </c>
      <c r="BI41" s="326">
        <v>0</v>
      </c>
      <c r="BJ41" s="326">
        <v>0</v>
      </c>
      <c r="BK41" s="326">
        <v>0</v>
      </c>
      <c r="BL41" s="326">
        <v>0</v>
      </c>
      <c r="BM41" s="326">
        <v>0</v>
      </c>
      <c r="BN41" s="326">
        <v>0</v>
      </c>
      <c r="BO41" s="326">
        <v>0</v>
      </c>
      <c r="BP41" s="326">
        <v>0</v>
      </c>
      <c r="BQ41" s="326">
        <v>0</v>
      </c>
      <c r="BR41" s="326">
        <v>0</v>
      </c>
      <c r="BS41" s="326">
        <v>0</v>
      </c>
      <c r="BT41" s="326">
        <v>0</v>
      </c>
      <c r="BU41" s="326">
        <v>0</v>
      </c>
      <c r="BV41" s="326">
        <v>0</v>
      </c>
      <c r="BW41" s="326">
        <v>0</v>
      </c>
      <c r="BX41" s="326">
        <v>0</v>
      </c>
      <c r="BY41" s="326" t="s">
        <v>190</v>
      </c>
      <c r="BZ41" s="146"/>
    </row>
    <row r="42" spans="1:100" ht="48" customHeight="1" outlineLevel="1" x14ac:dyDescent="0.25">
      <c r="A42" s="105"/>
      <c r="B42" s="394" t="s">
        <v>130</v>
      </c>
      <c r="C42" s="395" t="s">
        <v>131</v>
      </c>
      <c r="D42" s="441" t="s">
        <v>93</v>
      </c>
      <c r="E42" s="396">
        <f t="shared" ref="E42:AA42" si="35">E43+E53+E56+E66</f>
        <v>12.696033333333334</v>
      </c>
      <c r="F42" s="396">
        <f t="shared" si="35"/>
        <v>27.396666666666668</v>
      </c>
      <c r="G42" s="396">
        <f t="shared" si="35"/>
        <v>0</v>
      </c>
      <c r="H42" s="396">
        <f t="shared" si="35"/>
        <v>0</v>
      </c>
      <c r="I42" s="396">
        <f t="shared" si="35"/>
        <v>0</v>
      </c>
      <c r="J42" s="396">
        <f t="shared" si="35"/>
        <v>0</v>
      </c>
      <c r="K42" s="396">
        <f t="shared" si="35"/>
        <v>0</v>
      </c>
      <c r="L42" s="396">
        <f t="shared" si="35"/>
        <v>0</v>
      </c>
      <c r="M42" s="396">
        <f t="shared" si="35"/>
        <v>0</v>
      </c>
      <c r="N42" s="396">
        <f t="shared" si="35"/>
        <v>0</v>
      </c>
      <c r="O42" s="396">
        <f t="shared" si="35"/>
        <v>0</v>
      </c>
      <c r="P42" s="396">
        <f t="shared" si="35"/>
        <v>0</v>
      </c>
      <c r="Q42" s="396">
        <f t="shared" si="35"/>
        <v>0</v>
      </c>
      <c r="R42" s="396">
        <f t="shared" si="35"/>
        <v>0</v>
      </c>
      <c r="S42" s="396">
        <f t="shared" si="35"/>
        <v>0</v>
      </c>
      <c r="T42" s="396">
        <f t="shared" si="35"/>
        <v>0</v>
      </c>
      <c r="U42" s="396">
        <f t="shared" si="35"/>
        <v>0</v>
      </c>
      <c r="V42" s="396">
        <f t="shared" si="35"/>
        <v>3.7496666666666671</v>
      </c>
      <c r="W42" s="396">
        <f t="shared" si="35"/>
        <v>0</v>
      </c>
      <c r="X42" s="396">
        <f t="shared" si="35"/>
        <v>0</v>
      </c>
      <c r="Y42" s="396">
        <f t="shared" si="35"/>
        <v>0</v>
      </c>
      <c r="Z42" s="396">
        <f t="shared" si="35"/>
        <v>0</v>
      </c>
      <c r="AA42" s="396">
        <f t="shared" si="35"/>
        <v>0</v>
      </c>
      <c r="AB42" s="396">
        <v>0</v>
      </c>
      <c r="AC42" s="396">
        <f t="shared" ref="AC42:AH42" si="36">AC43+AC53+AC56+AC66</f>
        <v>1.666676666666667</v>
      </c>
      <c r="AD42" s="396">
        <f t="shared" si="36"/>
        <v>0</v>
      </c>
      <c r="AE42" s="396">
        <f t="shared" si="36"/>
        <v>0</v>
      </c>
      <c r="AF42" s="396">
        <f t="shared" si="36"/>
        <v>0</v>
      </c>
      <c r="AG42" s="396">
        <f t="shared" si="36"/>
        <v>0</v>
      </c>
      <c r="AH42" s="396">
        <f t="shared" si="36"/>
        <v>0</v>
      </c>
      <c r="AI42" s="396">
        <v>0</v>
      </c>
      <c r="AJ42" s="396">
        <f t="shared" ref="AJ42:AO42" si="37">AJ43+AJ53+AJ56+AJ66</f>
        <v>2.4508333333333336</v>
      </c>
      <c r="AK42" s="396">
        <f t="shared" si="37"/>
        <v>0</v>
      </c>
      <c r="AL42" s="396">
        <f t="shared" si="37"/>
        <v>0</v>
      </c>
      <c r="AM42" s="396">
        <f t="shared" si="37"/>
        <v>0</v>
      </c>
      <c r="AN42" s="396">
        <f t="shared" si="37"/>
        <v>0</v>
      </c>
      <c r="AO42" s="396">
        <f t="shared" si="37"/>
        <v>0</v>
      </c>
      <c r="AP42" s="396">
        <v>0</v>
      </c>
      <c r="AQ42" s="396">
        <f t="shared" ref="AQ42:BX42" si="38">AQ43+AQ53+AQ56+AQ66</f>
        <v>13.296666666666667</v>
      </c>
      <c r="AR42" s="396">
        <f t="shared" si="38"/>
        <v>0</v>
      </c>
      <c r="AS42" s="396">
        <f t="shared" si="38"/>
        <v>0</v>
      </c>
      <c r="AT42" s="396">
        <f t="shared" si="38"/>
        <v>0</v>
      </c>
      <c r="AU42" s="396">
        <f t="shared" si="38"/>
        <v>0</v>
      </c>
      <c r="AV42" s="396">
        <f t="shared" si="38"/>
        <v>0</v>
      </c>
      <c r="AW42" s="396">
        <f t="shared" si="38"/>
        <v>0</v>
      </c>
      <c r="AX42" s="396">
        <f t="shared" si="38"/>
        <v>6.4952000000000005</v>
      </c>
      <c r="AY42" s="396">
        <f t="shared" si="38"/>
        <v>0</v>
      </c>
      <c r="AZ42" s="396">
        <f t="shared" si="38"/>
        <v>0</v>
      </c>
      <c r="BA42" s="396">
        <f t="shared" si="38"/>
        <v>0</v>
      </c>
      <c r="BB42" s="396">
        <f t="shared" si="38"/>
        <v>0</v>
      </c>
      <c r="BC42" s="396">
        <f t="shared" si="38"/>
        <v>0</v>
      </c>
      <c r="BD42" s="396">
        <f t="shared" si="38"/>
        <v>0</v>
      </c>
      <c r="BE42" s="396">
        <f t="shared" si="38"/>
        <v>12.885000000000002</v>
      </c>
      <c r="BF42" s="396">
        <f t="shared" si="38"/>
        <v>0</v>
      </c>
      <c r="BG42" s="396">
        <f t="shared" si="38"/>
        <v>0</v>
      </c>
      <c r="BH42" s="396">
        <f t="shared" si="38"/>
        <v>0</v>
      </c>
      <c r="BI42" s="396">
        <f t="shared" si="38"/>
        <v>0</v>
      </c>
      <c r="BJ42" s="396">
        <f t="shared" si="38"/>
        <v>0</v>
      </c>
      <c r="BK42" s="396">
        <f t="shared" si="38"/>
        <v>0</v>
      </c>
      <c r="BL42" s="396">
        <f t="shared" si="38"/>
        <v>12.6957</v>
      </c>
      <c r="BM42" s="396">
        <f t="shared" si="38"/>
        <v>0</v>
      </c>
      <c r="BN42" s="396">
        <f t="shared" si="38"/>
        <v>0</v>
      </c>
      <c r="BO42" s="396">
        <f t="shared" si="38"/>
        <v>0</v>
      </c>
      <c r="BP42" s="396">
        <f t="shared" si="38"/>
        <v>0</v>
      </c>
      <c r="BQ42" s="396">
        <f t="shared" si="38"/>
        <v>0</v>
      </c>
      <c r="BR42" s="396">
        <f t="shared" si="38"/>
        <v>0</v>
      </c>
      <c r="BS42" s="396">
        <f t="shared" si="38"/>
        <v>26.181766666666668</v>
      </c>
      <c r="BT42" s="396">
        <f t="shared" si="38"/>
        <v>0</v>
      </c>
      <c r="BU42" s="396">
        <f t="shared" si="38"/>
        <v>0</v>
      </c>
      <c r="BV42" s="396">
        <f t="shared" si="38"/>
        <v>0</v>
      </c>
      <c r="BW42" s="396">
        <f t="shared" si="38"/>
        <v>0</v>
      </c>
      <c r="BX42" s="396">
        <f t="shared" si="38"/>
        <v>0</v>
      </c>
      <c r="BY42" s="396" t="s">
        <v>190</v>
      </c>
      <c r="BZ42" s="146"/>
    </row>
    <row r="43" spans="1:100" ht="48" customHeight="1" outlineLevel="1" x14ac:dyDescent="0.25">
      <c r="A43" s="105"/>
      <c r="B43" s="394" t="s">
        <v>132</v>
      </c>
      <c r="C43" s="395" t="s">
        <v>133</v>
      </c>
      <c r="D43" s="394" t="s">
        <v>93</v>
      </c>
      <c r="E43" s="396">
        <f t="shared" ref="E43:AA43" si="39">E44+E45</f>
        <v>10.6127</v>
      </c>
      <c r="F43" s="396">
        <f t="shared" si="39"/>
        <v>27.396666666666668</v>
      </c>
      <c r="G43" s="396">
        <f t="shared" si="39"/>
        <v>0</v>
      </c>
      <c r="H43" s="396">
        <f t="shared" si="39"/>
        <v>0</v>
      </c>
      <c r="I43" s="396">
        <f t="shared" si="39"/>
        <v>0</v>
      </c>
      <c r="J43" s="396">
        <f t="shared" si="39"/>
        <v>0</v>
      </c>
      <c r="K43" s="396">
        <f t="shared" si="39"/>
        <v>0</v>
      </c>
      <c r="L43" s="396">
        <f t="shared" si="39"/>
        <v>0</v>
      </c>
      <c r="M43" s="396">
        <f t="shared" si="39"/>
        <v>0</v>
      </c>
      <c r="N43" s="396">
        <f t="shared" si="39"/>
        <v>0</v>
      </c>
      <c r="O43" s="396">
        <f t="shared" si="39"/>
        <v>0</v>
      </c>
      <c r="P43" s="396">
        <f t="shared" si="39"/>
        <v>0</v>
      </c>
      <c r="Q43" s="396">
        <f t="shared" si="39"/>
        <v>0</v>
      </c>
      <c r="R43" s="396">
        <f t="shared" si="39"/>
        <v>0</v>
      </c>
      <c r="S43" s="396">
        <f t="shared" si="39"/>
        <v>0</v>
      </c>
      <c r="T43" s="396">
        <f t="shared" si="39"/>
        <v>0</v>
      </c>
      <c r="U43" s="396">
        <f t="shared" si="39"/>
        <v>0</v>
      </c>
      <c r="V43" s="396">
        <f t="shared" si="39"/>
        <v>1.666666666666667</v>
      </c>
      <c r="W43" s="396">
        <f t="shared" si="39"/>
        <v>0</v>
      </c>
      <c r="X43" s="396">
        <f t="shared" si="39"/>
        <v>0</v>
      </c>
      <c r="Y43" s="396">
        <f t="shared" si="39"/>
        <v>0</v>
      </c>
      <c r="Z43" s="396">
        <f t="shared" si="39"/>
        <v>0</v>
      </c>
      <c r="AA43" s="396">
        <f t="shared" si="39"/>
        <v>0</v>
      </c>
      <c r="AB43" s="396">
        <v>0</v>
      </c>
      <c r="AC43" s="396">
        <f t="shared" ref="AC43:AO43" si="40">AC44+AC45</f>
        <v>1.666666666666667</v>
      </c>
      <c r="AD43" s="396">
        <f t="shared" si="40"/>
        <v>0</v>
      </c>
      <c r="AE43" s="396">
        <f t="shared" si="40"/>
        <v>0</v>
      </c>
      <c r="AF43" s="396">
        <f t="shared" si="40"/>
        <v>0</v>
      </c>
      <c r="AG43" s="396">
        <f t="shared" si="40"/>
        <v>0</v>
      </c>
      <c r="AH43" s="396">
        <f t="shared" si="40"/>
        <v>0</v>
      </c>
      <c r="AI43" s="396">
        <f t="shared" si="40"/>
        <v>0</v>
      </c>
      <c r="AJ43" s="396">
        <f t="shared" si="40"/>
        <v>2.4508333333333336</v>
      </c>
      <c r="AK43" s="396">
        <f t="shared" si="40"/>
        <v>0</v>
      </c>
      <c r="AL43" s="396">
        <f t="shared" si="40"/>
        <v>0</v>
      </c>
      <c r="AM43" s="396">
        <f t="shared" si="40"/>
        <v>0</v>
      </c>
      <c r="AN43" s="396">
        <f t="shared" si="40"/>
        <v>0</v>
      </c>
      <c r="AO43" s="396">
        <f t="shared" si="40"/>
        <v>0</v>
      </c>
      <c r="AP43" s="396">
        <v>0</v>
      </c>
      <c r="AQ43" s="396">
        <f t="shared" ref="AQ43:BX43" si="41">AQ44+AQ45</f>
        <v>13.296666666666667</v>
      </c>
      <c r="AR43" s="396">
        <f t="shared" si="41"/>
        <v>0</v>
      </c>
      <c r="AS43" s="396">
        <f t="shared" si="41"/>
        <v>0</v>
      </c>
      <c r="AT43" s="396">
        <f t="shared" si="41"/>
        <v>0</v>
      </c>
      <c r="AU43" s="396">
        <f t="shared" si="41"/>
        <v>0</v>
      </c>
      <c r="AV43" s="396">
        <f t="shared" si="41"/>
        <v>0</v>
      </c>
      <c r="AW43" s="396">
        <f t="shared" si="41"/>
        <v>0</v>
      </c>
      <c r="AX43" s="396">
        <f t="shared" si="41"/>
        <v>6.4952000000000005</v>
      </c>
      <c r="AY43" s="396">
        <f t="shared" si="41"/>
        <v>0</v>
      </c>
      <c r="AZ43" s="396">
        <f t="shared" si="41"/>
        <v>0</v>
      </c>
      <c r="BA43" s="396">
        <f t="shared" si="41"/>
        <v>0</v>
      </c>
      <c r="BB43" s="396">
        <f t="shared" si="41"/>
        <v>0</v>
      </c>
      <c r="BC43" s="396">
        <f t="shared" si="41"/>
        <v>0</v>
      </c>
      <c r="BD43" s="396">
        <f t="shared" si="41"/>
        <v>0</v>
      </c>
      <c r="BE43" s="396">
        <f t="shared" si="41"/>
        <v>12.885000000000002</v>
      </c>
      <c r="BF43" s="396">
        <f t="shared" si="41"/>
        <v>0</v>
      </c>
      <c r="BG43" s="396">
        <f t="shared" si="41"/>
        <v>0</v>
      </c>
      <c r="BH43" s="396">
        <f t="shared" si="41"/>
        <v>0</v>
      </c>
      <c r="BI43" s="396">
        <f t="shared" si="41"/>
        <v>0</v>
      </c>
      <c r="BJ43" s="396">
        <f t="shared" si="41"/>
        <v>0</v>
      </c>
      <c r="BK43" s="396">
        <f t="shared" si="41"/>
        <v>0</v>
      </c>
      <c r="BL43" s="396">
        <f t="shared" si="41"/>
        <v>10.6127</v>
      </c>
      <c r="BM43" s="396">
        <f t="shared" si="41"/>
        <v>0</v>
      </c>
      <c r="BN43" s="396">
        <f t="shared" si="41"/>
        <v>0</v>
      </c>
      <c r="BO43" s="396">
        <f t="shared" si="41"/>
        <v>0</v>
      </c>
      <c r="BP43" s="396">
        <f t="shared" si="41"/>
        <v>0</v>
      </c>
      <c r="BQ43" s="396">
        <f t="shared" si="41"/>
        <v>0</v>
      </c>
      <c r="BR43" s="396">
        <f t="shared" si="41"/>
        <v>0</v>
      </c>
      <c r="BS43" s="396">
        <f t="shared" si="41"/>
        <v>26.181666666666668</v>
      </c>
      <c r="BT43" s="396">
        <f t="shared" si="41"/>
        <v>0</v>
      </c>
      <c r="BU43" s="396">
        <f t="shared" si="41"/>
        <v>0</v>
      </c>
      <c r="BV43" s="396">
        <f t="shared" si="41"/>
        <v>0</v>
      </c>
      <c r="BW43" s="396">
        <f t="shared" si="41"/>
        <v>0</v>
      </c>
      <c r="BX43" s="396">
        <f t="shared" si="41"/>
        <v>0</v>
      </c>
      <c r="BY43" s="396" t="s">
        <v>190</v>
      </c>
      <c r="BZ43" s="146"/>
    </row>
    <row r="44" spans="1:100" ht="42" customHeight="1" x14ac:dyDescent="0.25">
      <c r="A44" s="105"/>
      <c r="B44" s="424" t="s">
        <v>134</v>
      </c>
      <c r="C44" s="425" t="s">
        <v>135</v>
      </c>
      <c r="D44" s="424" t="s">
        <v>93</v>
      </c>
      <c r="E44" s="426">
        <v>0</v>
      </c>
      <c r="F44" s="426">
        <v>0</v>
      </c>
      <c r="G44" s="426">
        <v>0</v>
      </c>
      <c r="H44" s="426">
        <v>0</v>
      </c>
      <c r="I44" s="426">
        <v>0</v>
      </c>
      <c r="J44" s="426">
        <v>0</v>
      </c>
      <c r="K44" s="426">
        <v>0</v>
      </c>
      <c r="L44" s="426">
        <v>0</v>
      </c>
      <c r="M44" s="426">
        <v>0</v>
      </c>
      <c r="N44" s="426">
        <v>0</v>
      </c>
      <c r="O44" s="426">
        <v>0</v>
      </c>
      <c r="P44" s="426">
        <v>0</v>
      </c>
      <c r="Q44" s="426">
        <v>0</v>
      </c>
      <c r="R44" s="426">
        <v>0</v>
      </c>
      <c r="S44" s="426">
        <v>0</v>
      </c>
      <c r="T44" s="426">
        <v>0</v>
      </c>
      <c r="U44" s="426">
        <v>0</v>
      </c>
      <c r="V44" s="426">
        <v>0</v>
      </c>
      <c r="W44" s="426">
        <v>0</v>
      </c>
      <c r="X44" s="426">
        <v>0</v>
      </c>
      <c r="Y44" s="426">
        <v>0</v>
      </c>
      <c r="Z44" s="426">
        <v>0</v>
      </c>
      <c r="AA44" s="426">
        <v>0</v>
      </c>
      <c r="AB44" s="426">
        <v>0</v>
      </c>
      <c r="AC44" s="426">
        <v>0</v>
      </c>
      <c r="AD44" s="426">
        <v>0</v>
      </c>
      <c r="AE44" s="426">
        <v>0</v>
      </c>
      <c r="AF44" s="426">
        <v>0</v>
      </c>
      <c r="AG44" s="426">
        <v>0</v>
      </c>
      <c r="AH44" s="426">
        <v>0</v>
      </c>
      <c r="AI44" s="426">
        <v>0</v>
      </c>
      <c r="AJ44" s="426">
        <v>0</v>
      </c>
      <c r="AK44" s="426">
        <v>0</v>
      </c>
      <c r="AL44" s="426">
        <v>0</v>
      </c>
      <c r="AM44" s="426">
        <v>0</v>
      </c>
      <c r="AN44" s="426">
        <v>0</v>
      </c>
      <c r="AO44" s="426">
        <v>0</v>
      </c>
      <c r="AP44" s="426">
        <v>0</v>
      </c>
      <c r="AQ44" s="426">
        <v>0</v>
      </c>
      <c r="AR44" s="426">
        <v>0</v>
      </c>
      <c r="AS44" s="426">
        <v>0</v>
      </c>
      <c r="AT44" s="426">
        <v>0</v>
      </c>
      <c r="AU44" s="426">
        <v>0</v>
      </c>
      <c r="AV44" s="426">
        <v>0</v>
      </c>
      <c r="AW44" s="426">
        <v>0</v>
      </c>
      <c r="AX44" s="426">
        <v>0</v>
      </c>
      <c r="AY44" s="426">
        <v>0</v>
      </c>
      <c r="AZ44" s="426">
        <v>0</v>
      </c>
      <c r="BA44" s="426">
        <v>0</v>
      </c>
      <c r="BB44" s="426">
        <v>0</v>
      </c>
      <c r="BC44" s="426">
        <v>0</v>
      </c>
      <c r="BD44" s="426">
        <v>0</v>
      </c>
      <c r="BE44" s="426">
        <v>0</v>
      </c>
      <c r="BF44" s="426">
        <v>0</v>
      </c>
      <c r="BG44" s="426">
        <v>0</v>
      </c>
      <c r="BH44" s="426">
        <v>0</v>
      </c>
      <c r="BI44" s="426">
        <v>0</v>
      </c>
      <c r="BJ44" s="426">
        <v>0</v>
      </c>
      <c r="BK44" s="426">
        <v>0</v>
      </c>
      <c r="BL44" s="426">
        <v>0</v>
      </c>
      <c r="BM44" s="426">
        <v>0</v>
      </c>
      <c r="BN44" s="426">
        <v>0</v>
      </c>
      <c r="BO44" s="426">
        <v>0</v>
      </c>
      <c r="BP44" s="426">
        <v>0</v>
      </c>
      <c r="BQ44" s="426">
        <v>0</v>
      </c>
      <c r="BR44" s="426">
        <v>0</v>
      </c>
      <c r="BS44" s="426">
        <v>0</v>
      </c>
      <c r="BT44" s="426">
        <v>0</v>
      </c>
      <c r="BU44" s="426">
        <v>0</v>
      </c>
      <c r="BV44" s="426">
        <v>0</v>
      </c>
      <c r="BW44" s="426">
        <v>0</v>
      </c>
      <c r="BX44" s="426">
        <v>0</v>
      </c>
      <c r="BY44" s="426" t="s">
        <v>190</v>
      </c>
      <c r="BZ44" s="146"/>
    </row>
    <row r="45" spans="1:100" ht="42" customHeight="1" outlineLevel="1" x14ac:dyDescent="0.25">
      <c r="A45" s="105"/>
      <c r="B45" s="424" t="s">
        <v>139</v>
      </c>
      <c r="C45" s="425" t="s">
        <v>140</v>
      </c>
      <c r="D45" s="424" t="s">
        <v>93</v>
      </c>
      <c r="E45" s="426">
        <f>SUBTOTAL(9,E46:E52)</f>
        <v>10.6127</v>
      </c>
      <c r="F45" s="426">
        <f t="shared" ref="F45:BQ45" si="42">SUBTOTAL(9,F46:F52)</f>
        <v>27.396666666666668</v>
      </c>
      <c r="G45" s="426">
        <f t="shared" si="42"/>
        <v>0</v>
      </c>
      <c r="H45" s="426">
        <f t="shared" si="42"/>
        <v>0</v>
      </c>
      <c r="I45" s="426">
        <f t="shared" si="42"/>
        <v>0</v>
      </c>
      <c r="J45" s="426">
        <f t="shared" si="42"/>
        <v>0</v>
      </c>
      <c r="K45" s="426">
        <f t="shared" si="42"/>
        <v>0</v>
      </c>
      <c r="L45" s="426">
        <f t="shared" si="42"/>
        <v>0</v>
      </c>
      <c r="M45" s="426">
        <f t="shared" si="42"/>
        <v>0</v>
      </c>
      <c r="N45" s="426">
        <f t="shared" si="42"/>
        <v>0</v>
      </c>
      <c r="O45" s="426">
        <f t="shared" si="42"/>
        <v>0</v>
      </c>
      <c r="P45" s="426">
        <f t="shared" si="42"/>
        <v>0</v>
      </c>
      <c r="Q45" s="426">
        <f t="shared" si="42"/>
        <v>0</v>
      </c>
      <c r="R45" s="426">
        <f t="shared" si="42"/>
        <v>0</v>
      </c>
      <c r="S45" s="426">
        <f t="shared" si="42"/>
        <v>0</v>
      </c>
      <c r="T45" s="426">
        <f t="shared" si="42"/>
        <v>0</v>
      </c>
      <c r="U45" s="426">
        <f t="shared" si="42"/>
        <v>0</v>
      </c>
      <c r="V45" s="426">
        <f t="shared" si="42"/>
        <v>1.666666666666667</v>
      </c>
      <c r="W45" s="426">
        <f t="shared" si="42"/>
        <v>0</v>
      </c>
      <c r="X45" s="426">
        <f t="shared" si="42"/>
        <v>0</v>
      </c>
      <c r="Y45" s="426">
        <f t="shared" si="42"/>
        <v>0</v>
      </c>
      <c r="Z45" s="426">
        <f t="shared" si="42"/>
        <v>0</v>
      </c>
      <c r="AA45" s="426">
        <f t="shared" si="42"/>
        <v>0</v>
      </c>
      <c r="AB45" s="426">
        <f t="shared" si="42"/>
        <v>0</v>
      </c>
      <c r="AC45" s="426">
        <f t="shared" si="42"/>
        <v>1.666666666666667</v>
      </c>
      <c r="AD45" s="426">
        <f t="shared" si="42"/>
        <v>0</v>
      </c>
      <c r="AE45" s="426">
        <f t="shared" si="42"/>
        <v>0</v>
      </c>
      <c r="AF45" s="426">
        <f t="shared" si="42"/>
        <v>0</v>
      </c>
      <c r="AG45" s="426">
        <f t="shared" si="42"/>
        <v>0</v>
      </c>
      <c r="AH45" s="426">
        <f t="shared" si="42"/>
        <v>0</v>
      </c>
      <c r="AI45" s="426">
        <f t="shared" si="42"/>
        <v>0</v>
      </c>
      <c r="AJ45" s="426">
        <f t="shared" si="42"/>
        <v>2.4508333333333336</v>
      </c>
      <c r="AK45" s="426">
        <f t="shared" si="42"/>
        <v>0</v>
      </c>
      <c r="AL45" s="426">
        <f t="shared" si="42"/>
        <v>0</v>
      </c>
      <c r="AM45" s="426">
        <f t="shared" si="42"/>
        <v>0</v>
      </c>
      <c r="AN45" s="426">
        <f t="shared" si="42"/>
        <v>0</v>
      </c>
      <c r="AO45" s="426">
        <f t="shared" si="42"/>
        <v>0</v>
      </c>
      <c r="AP45" s="426">
        <f t="shared" si="42"/>
        <v>0</v>
      </c>
      <c r="AQ45" s="426">
        <f t="shared" si="42"/>
        <v>13.296666666666667</v>
      </c>
      <c r="AR45" s="426">
        <f t="shared" si="42"/>
        <v>0</v>
      </c>
      <c r="AS45" s="426">
        <f t="shared" si="42"/>
        <v>0</v>
      </c>
      <c r="AT45" s="426">
        <f t="shared" si="42"/>
        <v>0</v>
      </c>
      <c r="AU45" s="426">
        <f t="shared" si="42"/>
        <v>0</v>
      </c>
      <c r="AV45" s="426">
        <f t="shared" si="42"/>
        <v>0</v>
      </c>
      <c r="AW45" s="426">
        <f t="shared" si="42"/>
        <v>0</v>
      </c>
      <c r="AX45" s="426">
        <f t="shared" si="42"/>
        <v>6.4952000000000005</v>
      </c>
      <c r="AY45" s="426">
        <f t="shared" si="42"/>
        <v>0</v>
      </c>
      <c r="AZ45" s="426">
        <f t="shared" si="42"/>
        <v>0</v>
      </c>
      <c r="BA45" s="426">
        <f t="shared" si="42"/>
        <v>0</v>
      </c>
      <c r="BB45" s="426">
        <f t="shared" si="42"/>
        <v>0</v>
      </c>
      <c r="BC45" s="426">
        <f t="shared" si="42"/>
        <v>0</v>
      </c>
      <c r="BD45" s="426">
        <f t="shared" si="42"/>
        <v>0</v>
      </c>
      <c r="BE45" s="426">
        <f t="shared" si="42"/>
        <v>12.885000000000002</v>
      </c>
      <c r="BF45" s="426">
        <f t="shared" si="42"/>
        <v>0</v>
      </c>
      <c r="BG45" s="426">
        <f t="shared" si="42"/>
        <v>0</v>
      </c>
      <c r="BH45" s="426">
        <f t="shared" si="42"/>
        <v>0</v>
      </c>
      <c r="BI45" s="426">
        <f t="shared" si="42"/>
        <v>0</v>
      </c>
      <c r="BJ45" s="426">
        <f t="shared" si="42"/>
        <v>0</v>
      </c>
      <c r="BK45" s="426">
        <f t="shared" si="42"/>
        <v>0</v>
      </c>
      <c r="BL45" s="426">
        <f t="shared" si="42"/>
        <v>10.6127</v>
      </c>
      <c r="BM45" s="426">
        <f t="shared" si="42"/>
        <v>0</v>
      </c>
      <c r="BN45" s="426">
        <f t="shared" si="42"/>
        <v>0</v>
      </c>
      <c r="BO45" s="426">
        <f t="shared" si="42"/>
        <v>0</v>
      </c>
      <c r="BP45" s="426">
        <f t="shared" si="42"/>
        <v>0</v>
      </c>
      <c r="BQ45" s="426">
        <f t="shared" si="42"/>
        <v>0</v>
      </c>
      <c r="BR45" s="426">
        <f t="shared" ref="BR45:BX45" si="43">SUBTOTAL(9,BR46:BR52)</f>
        <v>0</v>
      </c>
      <c r="BS45" s="426">
        <f t="shared" si="43"/>
        <v>26.181666666666668</v>
      </c>
      <c r="BT45" s="426">
        <f t="shared" si="43"/>
        <v>0</v>
      </c>
      <c r="BU45" s="426">
        <f t="shared" si="43"/>
        <v>0</v>
      </c>
      <c r="BV45" s="426">
        <f t="shared" si="43"/>
        <v>0</v>
      </c>
      <c r="BW45" s="426">
        <f t="shared" si="43"/>
        <v>0</v>
      </c>
      <c r="BX45" s="426">
        <f t="shared" si="43"/>
        <v>0</v>
      </c>
      <c r="BY45" s="426" t="s">
        <v>190</v>
      </c>
      <c r="BZ45" s="146"/>
    </row>
    <row r="46" spans="1:100" s="465" customFormat="1" ht="33" customHeight="1" outlineLevel="1" x14ac:dyDescent="0.25">
      <c r="B46" s="76" t="s">
        <v>139</v>
      </c>
      <c r="C46" s="399" t="s">
        <v>737</v>
      </c>
      <c r="D46" s="76" t="s">
        <v>825</v>
      </c>
      <c r="E46" s="77">
        <f>'С № 3'!AN45</f>
        <v>1.9841666666666669</v>
      </c>
      <c r="F46" s="77">
        <f>'С № 3'!AO45</f>
        <v>12.199166666666667</v>
      </c>
      <c r="G46" s="385"/>
      <c r="H46" s="385"/>
      <c r="I46" s="385"/>
      <c r="J46" s="385"/>
      <c r="K46" s="385"/>
      <c r="L46" s="385"/>
      <c r="M46" s="385"/>
      <c r="N46" s="385"/>
      <c r="O46" s="385"/>
      <c r="P46" s="385"/>
      <c r="Q46" s="385"/>
      <c r="R46" s="385"/>
      <c r="S46" s="385"/>
      <c r="T46" s="385"/>
      <c r="U46" s="385"/>
      <c r="V46" s="77">
        <f>'С № 3'!AD45</f>
        <v>0.33333333333333337</v>
      </c>
      <c r="W46" s="385"/>
      <c r="X46" s="385"/>
      <c r="Y46" s="385"/>
      <c r="Z46" s="385"/>
      <c r="AA46" s="385"/>
      <c r="AB46" s="385"/>
      <c r="AC46" s="77">
        <f>'С № 3'!AE45</f>
        <v>0.33333333333333337</v>
      </c>
      <c r="AD46" s="385"/>
      <c r="AE46" s="385"/>
      <c r="AF46" s="385"/>
      <c r="AG46" s="385"/>
      <c r="AH46" s="385"/>
      <c r="AI46" s="77"/>
      <c r="AJ46" s="77">
        <f>'С № 3'!AF45</f>
        <v>1.6508333333333334</v>
      </c>
      <c r="AK46" s="77"/>
      <c r="AL46" s="77"/>
      <c r="AM46" s="77"/>
      <c r="AN46" s="77"/>
      <c r="AO46" s="77"/>
      <c r="AP46" s="385"/>
      <c r="AQ46" s="77">
        <f>'С № 3'!AG45</f>
        <v>11.809166666666666</v>
      </c>
      <c r="AR46" s="385"/>
      <c r="AS46" s="385"/>
      <c r="AT46" s="385"/>
      <c r="AU46" s="385"/>
      <c r="AV46" s="385"/>
      <c r="AW46" s="77"/>
      <c r="AX46" s="77"/>
      <c r="AY46" s="77"/>
      <c r="AZ46" s="77"/>
      <c r="BA46" s="77"/>
      <c r="BB46" s="77"/>
      <c r="BC46" s="77"/>
      <c r="BD46" s="385"/>
      <c r="BE46" s="385"/>
      <c r="BF46" s="385"/>
      <c r="BG46" s="385"/>
      <c r="BH46" s="385"/>
      <c r="BI46" s="385"/>
      <c r="BJ46" s="385"/>
      <c r="BK46" s="77"/>
      <c r="BL46" s="77">
        <f t="shared" ref="BL46:BQ52" si="44">H46+V46+AJ46+AX46</f>
        <v>1.9841666666666669</v>
      </c>
      <c r="BM46" s="77">
        <f t="shared" si="44"/>
        <v>0</v>
      </c>
      <c r="BN46" s="77">
        <f t="shared" si="44"/>
        <v>0</v>
      </c>
      <c r="BO46" s="77">
        <f t="shared" si="44"/>
        <v>0</v>
      </c>
      <c r="BP46" s="77">
        <f t="shared" si="44"/>
        <v>0</v>
      </c>
      <c r="BQ46" s="77">
        <f t="shared" si="44"/>
        <v>0</v>
      </c>
      <c r="BR46" s="385"/>
      <c r="BS46" s="77">
        <f>AQ46+BE46</f>
        <v>11.809166666666666</v>
      </c>
      <c r="BT46" s="385"/>
      <c r="BU46" s="385"/>
      <c r="BV46" s="385"/>
      <c r="BW46" s="385"/>
      <c r="BX46" s="385"/>
      <c r="BY46" s="77" t="s">
        <v>1768</v>
      </c>
      <c r="BZ46" s="112"/>
    </row>
    <row r="47" spans="1:100" s="465" customFormat="1" ht="33" customHeight="1" outlineLevel="1" x14ac:dyDescent="0.25">
      <c r="B47" s="76" t="s">
        <v>139</v>
      </c>
      <c r="C47" s="399" t="s">
        <v>745</v>
      </c>
      <c r="D47" s="76" t="s">
        <v>747</v>
      </c>
      <c r="E47" s="77">
        <f>'С № 3'!AN46</f>
        <v>1.9833333333333334</v>
      </c>
      <c r="F47" s="77">
        <f>'С № 3'!AO46</f>
        <v>9.5341666666666676</v>
      </c>
      <c r="G47" s="385"/>
      <c r="H47" s="385"/>
      <c r="I47" s="385"/>
      <c r="J47" s="385"/>
      <c r="K47" s="385"/>
      <c r="L47" s="385"/>
      <c r="M47" s="385"/>
      <c r="N47" s="385"/>
      <c r="O47" s="385"/>
      <c r="P47" s="385"/>
      <c r="Q47" s="385"/>
      <c r="R47" s="385"/>
      <c r="S47" s="385"/>
      <c r="T47" s="385"/>
      <c r="U47" s="385"/>
      <c r="V47" s="77">
        <f>'С № 3'!AD46</f>
        <v>0.33333333333333337</v>
      </c>
      <c r="W47" s="385"/>
      <c r="X47" s="385"/>
      <c r="Y47" s="385"/>
      <c r="Z47" s="385"/>
      <c r="AA47" s="385"/>
      <c r="AB47" s="385"/>
      <c r="AC47" s="77">
        <f>'С № 3'!AE46</f>
        <v>0.33333333333333337</v>
      </c>
      <c r="AD47" s="385"/>
      <c r="AE47" s="385"/>
      <c r="AF47" s="385"/>
      <c r="AG47" s="385"/>
      <c r="AH47" s="385"/>
      <c r="AI47" s="77"/>
      <c r="AJ47" s="77"/>
      <c r="AK47" s="77"/>
      <c r="AL47" s="77"/>
      <c r="AM47" s="77"/>
      <c r="AN47" s="77"/>
      <c r="AO47" s="77"/>
      <c r="AP47" s="385"/>
      <c r="AQ47" s="385"/>
      <c r="AR47" s="385"/>
      <c r="AS47" s="385"/>
      <c r="AT47" s="385"/>
      <c r="AU47" s="385"/>
      <c r="AV47" s="385"/>
      <c r="AW47" s="77"/>
      <c r="AX47" s="77">
        <f>'С № 3'!AH46</f>
        <v>1.6500000000000001</v>
      </c>
      <c r="AY47" s="77"/>
      <c r="AZ47" s="77"/>
      <c r="BA47" s="77"/>
      <c r="BB47" s="77"/>
      <c r="BC47" s="77"/>
      <c r="BD47" s="385"/>
      <c r="BE47" s="77">
        <f>'С № 3'!AI46</f>
        <v>9.5341666666666676</v>
      </c>
      <c r="BF47" s="385"/>
      <c r="BG47" s="385"/>
      <c r="BH47" s="385"/>
      <c r="BI47" s="385"/>
      <c r="BJ47" s="385"/>
      <c r="BK47" s="77"/>
      <c r="BL47" s="77">
        <f t="shared" si="44"/>
        <v>1.9833333333333334</v>
      </c>
      <c r="BM47" s="77">
        <f t="shared" si="44"/>
        <v>0</v>
      </c>
      <c r="BN47" s="77">
        <f t="shared" si="44"/>
        <v>0</v>
      </c>
      <c r="BO47" s="77">
        <f t="shared" si="44"/>
        <v>0</v>
      </c>
      <c r="BP47" s="77">
        <f t="shared" si="44"/>
        <v>0</v>
      </c>
      <c r="BQ47" s="77">
        <f t="shared" si="44"/>
        <v>0</v>
      </c>
      <c r="BR47" s="385"/>
      <c r="BS47" s="77">
        <f t="shared" ref="BS47:BS50" si="45">AQ47+BE47</f>
        <v>9.5341666666666676</v>
      </c>
      <c r="BT47" s="385"/>
      <c r="BU47" s="385"/>
      <c r="BV47" s="385"/>
      <c r="BW47" s="385"/>
      <c r="BX47" s="385"/>
      <c r="BY47" s="77" t="s">
        <v>1768</v>
      </c>
      <c r="BZ47" s="112"/>
    </row>
    <row r="48" spans="1:100" s="465" customFormat="1" ht="33" customHeight="1" outlineLevel="1" x14ac:dyDescent="0.25">
      <c r="B48" s="76" t="s">
        <v>139</v>
      </c>
      <c r="C48" s="399" t="s">
        <v>748</v>
      </c>
      <c r="D48" s="76" t="s">
        <v>826</v>
      </c>
      <c r="E48" s="77">
        <f>'С № 3'!AN47</f>
        <v>2.7558333333333338</v>
      </c>
      <c r="F48" s="77">
        <v>0</v>
      </c>
      <c r="G48" s="385"/>
      <c r="H48" s="385"/>
      <c r="I48" s="385"/>
      <c r="J48" s="385"/>
      <c r="K48" s="385"/>
      <c r="L48" s="385"/>
      <c r="M48" s="385"/>
      <c r="N48" s="385"/>
      <c r="O48" s="385"/>
      <c r="P48" s="385"/>
      <c r="Q48" s="385"/>
      <c r="R48" s="385"/>
      <c r="S48" s="385"/>
      <c r="T48" s="385"/>
      <c r="U48" s="385"/>
      <c r="V48" s="77">
        <f>'С № 3'!AD47</f>
        <v>0.33333333333333337</v>
      </c>
      <c r="W48" s="385"/>
      <c r="X48" s="385"/>
      <c r="Y48" s="385"/>
      <c r="Z48" s="385"/>
      <c r="AA48" s="385"/>
      <c r="AB48" s="385"/>
      <c r="AC48" s="77">
        <f>'С № 3'!AE47</f>
        <v>0.33333333333333337</v>
      </c>
      <c r="AD48" s="385"/>
      <c r="AE48" s="385"/>
      <c r="AF48" s="385"/>
      <c r="AG48" s="385"/>
      <c r="AH48" s="385"/>
      <c r="AI48" s="77"/>
      <c r="AJ48" s="77"/>
      <c r="AK48" s="77"/>
      <c r="AL48" s="77"/>
      <c r="AM48" s="77"/>
      <c r="AN48" s="77"/>
      <c r="AO48" s="77"/>
      <c r="AP48" s="385"/>
      <c r="AQ48" s="385"/>
      <c r="AR48" s="385"/>
      <c r="AS48" s="385"/>
      <c r="AT48" s="385"/>
      <c r="AU48" s="385"/>
      <c r="AV48" s="385"/>
      <c r="AW48" s="77"/>
      <c r="AX48" s="77">
        <f>'С № 3'!AH47</f>
        <v>2.4225000000000003</v>
      </c>
      <c r="AY48" s="77"/>
      <c r="AZ48" s="77"/>
      <c r="BA48" s="77"/>
      <c r="BB48" s="77"/>
      <c r="BC48" s="77"/>
      <c r="BD48" s="385"/>
      <c r="BE48" s="77">
        <f>'С № 3'!AI47</f>
        <v>0</v>
      </c>
      <c r="BF48" s="385"/>
      <c r="BG48" s="385"/>
      <c r="BH48" s="385"/>
      <c r="BI48" s="385"/>
      <c r="BJ48" s="385"/>
      <c r="BK48" s="77"/>
      <c r="BL48" s="77">
        <f t="shared" si="44"/>
        <v>2.7558333333333338</v>
      </c>
      <c r="BM48" s="77">
        <f t="shared" si="44"/>
        <v>0</v>
      </c>
      <c r="BN48" s="77">
        <f t="shared" si="44"/>
        <v>0</v>
      </c>
      <c r="BO48" s="77">
        <f t="shared" si="44"/>
        <v>0</v>
      </c>
      <c r="BP48" s="77">
        <f t="shared" si="44"/>
        <v>0</v>
      </c>
      <c r="BQ48" s="77">
        <f t="shared" si="44"/>
        <v>0</v>
      </c>
      <c r="BR48" s="385"/>
      <c r="BS48" s="77">
        <f t="shared" si="45"/>
        <v>0</v>
      </c>
      <c r="BT48" s="385"/>
      <c r="BU48" s="385"/>
      <c r="BV48" s="385"/>
      <c r="BW48" s="385"/>
      <c r="BX48" s="385"/>
      <c r="BY48" s="77" t="s">
        <v>1768</v>
      </c>
      <c r="BZ48" s="112"/>
    </row>
    <row r="49" spans="1:105" s="465" customFormat="1" ht="33" customHeight="1" outlineLevel="1" x14ac:dyDescent="0.25">
      <c r="B49" s="76" t="s">
        <v>139</v>
      </c>
      <c r="C49" s="399" t="s">
        <v>708</v>
      </c>
      <c r="D49" s="76" t="s">
        <v>724</v>
      </c>
      <c r="E49" s="77">
        <f>'С № 3'!AN48</f>
        <v>2.7558333333333338</v>
      </c>
      <c r="F49" s="77">
        <f>'С № 3'!AO48</f>
        <v>3.7258333333333336</v>
      </c>
      <c r="G49" s="385"/>
      <c r="H49" s="385"/>
      <c r="I49" s="385"/>
      <c r="J49" s="385"/>
      <c r="K49" s="385"/>
      <c r="L49" s="385"/>
      <c r="M49" s="385"/>
      <c r="N49" s="385"/>
      <c r="O49" s="385"/>
      <c r="P49" s="385"/>
      <c r="Q49" s="385"/>
      <c r="R49" s="385"/>
      <c r="S49" s="385"/>
      <c r="T49" s="385"/>
      <c r="U49" s="385"/>
      <c r="V49" s="77">
        <f>'С № 3'!AD48</f>
        <v>0.33333333333333337</v>
      </c>
      <c r="W49" s="385"/>
      <c r="X49" s="385"/>
      <c r="Y49" s="385"/>
      <c r="Z49" s="385"/>
      <c r="AA49" s="385"/>
      <c r="AB49" s="385"/>
      <c r="AC49" s="77">
        <f>'С № 3'!AE48</f>
        <v>0.33333333333333337</v>
      </c>
      <c r="AD49" s="385"/>
      <c r="AE49" s="385"/>
      <c r="AF49" s="385"/>
      <c r="AG49" s="385"/>
      <c r="AH49" s="385"/>
      <c r="AI49" s="77"/>
      <c r="AJ49" s="77"/>
      <c r="AK49" s="77"/>
      <c r="AL49" s="77"/>
      <c r="AM49" s="77"/>
      <c r="AN49" s="77"/>
      <c r="AO49" s="77"/>
      <c r="AP49" s="385"/>
      <c r="AQ49" s="385"/>
      <c r="AR49" s="385"/>
      <c r="AS49" s="385"/>
      <c r="AT49" s="385"/>
      <c r="AU49" s="385"/>
      <c r="AV49" s="385"/>
      <c r="AW49" s="77"/>
      <c r="AX49" s="77">
        <f>'С № 3'!AH48</f>
        <v>2.4225000000000003</v>
      </c>
      <c r="AY49" s="77"/>
      <c r="AZ49" s="77"/>
      <c r="BA49" s="77"/>
      <c r="BB49" s="77"/>
      <c r="BC49" s="77"/>
      <c r="BD49" s="385"/>
      <c r="BE49" s="77">
        <f>'С № 3'!AI48</f>
        <v>3.3508333333333336</v>
      </c>
      <c r="BF49" s="385"/>
      <c r="BG49" s="385"/>
      <c r="BH49" s="385"/>
      <c r="BI49" s="385"/>
      <c r="BJ49" s="385"/>
      <c r="BK49" s="77"/>
      <c r="BL49" s="77">
        <f t="shared" si="44"/>
        <v>2.7558333333333338</v>
      </c>
      <c r="BM49" s="77">
        <f t="shared" si="44"/>
        <v>0</v>
      </c>
      <c r="BN49" s="77">
        <f t="shared" si="44"/>
        <v>0</v>
      </c>
      <c r="BO49" s="77">
        <f t="shared" si="44"/>
        <v>0</v>
      </c>
      <c r="BP49" s="77">
        <f t="shared" si="44"/>
        <v>0</v>
      </c>
      <c r="BQ49" s="77">
        <f t="shared" si="44"/>
        <v>0</v>
      </c>
      <c r="BR49" s="385"/>
      <c r="BS49" s="77">
        <f t="shared" si="45"/>
        <v>3.3508333333333336</v>
      </c>
      <c r="BT49" s="385"/>
      <c r="BU49" s="385"/>
      <c r="BV49" s="385"/>
      <c r="BW49" s="385"/>
      <c r="BX49" s="385"/>
      <c r="BY49" s="77" t="s">
        <v>1768</v>
      </c>
      <c r="BZ49" s="112"/>
    </row>
    <row r="50" spans="1:105" s="465" customFormat="1" ht="33" customHeight="1" outlineLevel="1" x14ac:dyDescent="0.25">
      <c r="B50" s="76" t="s">
        <v>139</v>
      </c>
      <c r="C50" s="399" t="s">
        <v>709</v>
      </c>
      <c r="D50" s="76" t="s">
        <v>827</v>
      </c>
      <c r="E50" s="77">
        <f>'С № 3'!AN49</f>
        <v>1.1333333333333333</v>
      </c>
      <c r="F50" s="77">
        <f>'С № 3'!AO49</f>
        <v>1.9375000000000004</v>
      </c>
      <c r="G50" s="385"/>
      <c r="H50" s="385"/>
      <c r="I50" s="385"/>
      <c r="J50" s="385"/>
      <c r="K50" s="385"/>
      <c r="L50" s="385"/>
      <c r="M50" s="385"/>
      <c r="N50" s="385"/>
      <c r="O50" s="385"/>
      <c r="P50" s="385"/>
      <c r="Q50" s="385"/>
      <c r="R50" s="385"/>
      <c r="S50" s="385"/>
      <c r="T50" s="385"/>
      <c r="U50" s="385"/>
      <c r="V50" s="77">
        <f>'С № 3'!AD49</f>
        <v>0.33333333333333337</v>
      </c>
      <c r="W50" s="385"/>
      <c r="X50" s="385"/>
      <c r="Y50" s="385"/>
      <c r="Z50" s="385"/>
      <c r="AA50" s="385"/>
      <c r="AB50" s="385"/>
      <c r="AC50" s="77">
        <f>'С № 3'!AE49</f>
        <v>0.33333333333333337</v>
      </c>
      <c r="AD50" s="385"/>
      <c r="AE50" s="385"/>
      <c r="AF50" s="385"/>
      <c r="AG50" s="385"/>
      <c r="AH50" s="385"/>
      <c r="AI50" s="77"/>
      <c r="AJ50" s="77">
        <v>0.8</v>
      </c>
      <c r="AK50" s="77"/>
      <c r="AL50" s="77"/>
      <c r="AM50" s="77"/>
      <c r="AN50" s="77"/>
      <c r="AO50" s="77"/>
      <c r="AP50" s="385"/>
      <c r="AQ50" s="77">
        <f>'С № 3'!AG49</f>
        <v>1.4875000000000003</v>
      </c>
      <c r="AR50" s="385"/>
      <c r="AS50" s="385"/>
      <c r="AT50" s="385"/>
      <c r="AU50" s="385"/>
      <c r="AV50" s="385"/>
      <c r="AW50" s="77"/>
      <c r="AX50" s="77">
        <f>'С № 3'!AH49</f>
        <v>0</v>
      </c>
      <c r="AY50" s="77"/>
      <c r="AZ50" s="77"/>
      <c r="BA50" s="77"/>
      <c r="BB50" s="77"/>
      <c r="BC50" s="77"/>
      <c r="BD50" s="385"/>
      <c r="BE50" s="77">
        <f>'С № 3'!AI49</f>
        <v>0</v>
      </c>
      <c r="BF50" s="385"/>
      <c r="BG50" s="385"/>
      <c r="BH50" s="385"/>
      <c r="BI50" s="385"/>
      <c r="BJ50" s="385"/>
      <c r="BK50" s="77"/>
      <c r="BL50" s="77">
        <f t="shared" si="44"/>
        <v>1.1333333333333333</v>
      </c>
      <c r="BM50" s="77">
        <f t="shared" si="44"/>
        <v>0</v>
      </c>
      <c r="BN50" s="77">
        <f t="shared" si="44"/>
        <v>0</v>
      </c>
      <c r="BO50" s="77">
        <f t="shared" si="44"/>
        <v>0</v>
      </c>
      <c r="BP50" s="77">
        <f t="shared" si="44"/>
        <v>0</v>
      </c>
      <c r="BQ50" s="77">
        <f t="shared" si="44"/>
        <v>0</v>
      </c>
      <c r="BR50" s="385"/>
      <c r="BS50" s="77">
        <f t="shared" si="45"/>
        <v>1.4875000000000003</v>
      </c>
      <c r="BT50" s="385"/>
      <c r="BU50" s="385"/>
      <c r="BV50" s="385"/>
      <c r="BW50" s="385"/>
      <c r="BX50" s="385"/>
      <c r="BY50" s="77" t="s">
        <v>1768</v>
      </c>
      <c r="BZ50" s="112"/>
    </row>
    <row r="51" spans="1:105" s="940" customFormat="1" ht="33" customHeight="1" outlineLevel="1" x14ac:dyDescent="0.25">
      <c r="B51" s="76" t="s">
        <v>139</v>
      </c>
      <c r="C51" s="399" t="s">
        <v>1690</v>
      </c>
      <c r="D51" s="76" t="s">
        <v>1694</v>
      </c>
      <c r="E51" s="77">
        <f>'С № 3'!AN50</f>
        <v>1E-4</v>
      </c>
      <c r="F51" s="77">
        <v>0</v>
      </c>
      <c r="G51" s="385"/>
      <c r="H51" s="385"/>
      <c r="I51" s="385"/>
      <c r="J51" s="385"/>
      <c r="K51" s="385"/>
      <c r="L51" s="385"/>
      <c r="M51" s="385"/>
      <c r="N51" s="385"/>
      <c r="O51" s="385"/>
      <c r="P51" s="385"/>
      <c r="Q51" s="385"/>
      <c r="R51" s="385"/>
      <c r="S51" s="385"/>
      <c r="T51" s="385"/>
      <c r="U51" s="385"/>
      <c r="V51" s="77"/>
      <c r="W51" s="385"/>
      <c r="X51" s="385"/>
      <c r="Y51" s="385"/>
      <c r="Z51" s="385"/>
      <c r="AA51" s="385"/>
      <c r="AB51" s="385"/>
      <c r="AC51" s="77"/>
      <c r="AD51" s="385"/>
      <c r="AE51" s="385"/>
      <c r="AF51" s="385"/>
      <c r="AG51" s="385"/>
      <c r="AH51" s="385"/>
      <c r="AI51" s="77"/>
      <c r="AJ51" s="77"/>
      <c r="AK51" s="77"/>
      <c r="AL51" s="77"/>
      <c r="AM51" s="77"/>
      <c r="AN51" s="77"/>
      <c r="AO51" s="77"/>
      <c r="AP51" s="385"/>
      <c r="AQ51" s="77"/>
      <c r="AR51" s="385"/>
      <c r="AS51" s="385"/>
      <c r="AT51" s="385"/>
      <c r="AU51" s="385"/>
      <c r="AV51" s="385"/>
      <c r="AW51" s="77"/>
      <c r="AX51" s="77">
        <f>'С № 3'!AH50</f>
        <v>1E-4</v>
      </c>
      <c r="AY51" s="77"/>
      <c r="AZ51" s="77"/>
      <c r="BA51" s="77"/>
      <c r="BB51" s="77"/>
      <c r="BC51" s="77"/>
      <c r="BD51" s="385"/>
      <c r="BE51" s="77">
        <v>0</v>
      </c>
      <c r="BF51" s="385"/>
      <c r="BG51" s="385"/>
      <c r="BH51" s="385"/>
      <c r="BI51" s="385"/>
      <c r="BJ51" s="385"/>
      <c r="BK51" s="77"/>
      <c r="BL51" s="77">
        <f t="shared" si="44"/>
        <v>1E-4</v>
      </c>
      <c r="BM51" s="77"/>
      <c r="BN51" s="77"/>
      <c r="BO51" s="77"/>
      <c r="BP51" s="77"/>
      <c r="BQ51" s="77"/>
      <c r="BR51" s="385"/>
      <c r="BS51" s="77">
        <f t="shared" ref="BS51:BS52" si="46">O51+AC51+AQ51+BE51</f>
        <v>0</v>
      </c>
      <c r="BT51" s="385"/>
      <c r="BU51" s="385"/>
      <c r="BV51" s="385"/>
      <c r="BW51" s="385"/>
      <c r="BX51" s="385"/>
      <c r="BY51" s="385"/>
      <c r="BZ51" s="112"/>
    </row>
    <row r="52" spans="1:105" s="940" customFormat="1" ht="33" customHeight="1" outlineLevel="1" x14ac:dyDescent="0.25">
      <c r="B52" s="76" t="s">
        <v>139</v>
      </c>
      <c r="C52" s="399" t="s">
        <v>1692</v>
      </c>
      <c r="D52" s="76" t="s">
        <v>1695</v>
      </c>
      <c r="E52" s="77">
        <f>'С № 3'!AN51</f>
        <v>1E-4</v>
      </c>
      <c r="F52" s="77">
        <v>0</v>
      </c>
      <c r="G52" s="385"/>
      <c r="H52" s="385"/>
      <c r="I52" s="385"/>
      <c r="J52" s="385"/>
      <c r="K52" s="385"/>
      <c r="L52" s="385"/>
      <c r="M52" s="385"/>
      <c r="N52" s="385"/>
      <c r="O52" s="385"/>
      <c r="P52" s="385"/>
      <c r="Q52" s="385"/>
      <c r="R52" s="385"/>
      <c r="S52" s="385"/>
      <c r="T52" s="385"/>
      <c r="U52" s="385"/>
      <c r="V52" s="77"/>
      <c r="W52" s="385"/>
      <c r="X52" s="385"/>
      <c r="Y52" s="385"/>
      <c r="Z52" s="385"/>
      <c r="AA52" s="385"/>
      <c r="AB52" s="385"/>
      <c r="AC52" s="77"/>
      <c r="AD52" s="385"/>
      <c r="AE52" s="385"/>
      <c r="AF52" s="385"/>
      <c r="AG52" s="385"/>
      <c r="AH52" s="385"/>
      <c r="AI52" s="77"/>
      <c r="AJ52" s="77"/>
      <c r="AK52" s="77"/>
      <c r="AL52" s="77"/>
      <c r="AM52" s="77"/>
      <c r="AN52" s="77"/>
      <c r="AO52" s="77"/>
      <c r="AP52" s="385"/>
      <c r="AQ52" s="77"/>
      <c r="AR52" s="385"/>
      <c r="AS52" s="385"/>
      <c r="AT52" s="385"/>
      <c r="AU52" s="385"/>
      <c r="AV52" s="385"/>
      <c r="AW52" s="77"/>
      <c r="AX52" s="77">
        <f>'С № 3'!AH51</f>
        <v>1E-4</v>
      </c>
      <c r="AY52" s="77"/>
      <c r="AZ52" s="77"/>
      <c r="BA52" s="77"/>
      <c r="BB52" s="77"/>
      <c r="BC52" s="77"/>
      <c r="BD52" s="385"/>
      <c r="BE52" s="77">
        <v>0</v>
      </c>
      <c r="BF52" s="385"/>
      <c r="BG52" s="385"/>
      <c r="BH52" s="385"/>
      <c r="BI52" s="385"/>
      <c r="BJ52" s="385"/>
      <c r="BK52" s="77"/>
      <c r="BL52" s="77">
        <f t="shared" si="44"/>
        <v>1E-4</v>
      </c>
      <c r="BM52" s="77"/>
      <c r="BN52" s="77"/>
      <c r="BO52" s="77"/>
      <c r="BP52" s="77"/>
      <c r="BQ52" s="77"/>
      <c r="BR52" s="385"/>
      <c r="BS52" s="77">
        <f t="shared" si="46"/>
        <v>0</v>
      </c>
      <c r="BT52" s="385"/>
      <c r="BU52" s="385"/>
      <c r="BV52" s="385"/>
      <c r="BW52" s="385"/>
      <c r="BX52" s="385"/>
      <c r="BY52" s="385"/>
      <c r="BZ52" s="112"/>
    </row>
    <row r="53" spans="1:105" ht="48" customHeight="1" outlineLevel="1" x14ac:dyDescent="0.25">
      <c r="A53" s="105"/>
      <c r="B53" s="394" t="s">
        <v>141</v>
      </c>
      <c r="C53" s="395" t="s">
        <v>142</v>
      </c>
      <c r="D53" s="394" t="s">
        <v>93</v>
      </c>
      <c r="E53" s="396">
        <f t="shared" ref="E53:AJ53" si="47">E54+E55</f>
        <v>0</v>
      </c>
      <c r="F53" s="396">
        <f t="shared" si="47"/>
        <v>0</v>
      </c>
      <c r="G53" s="396">
        <f t="shared" si="47"/>
        <v>0</v>
      </c>
      <c r="H53" s="396">
        <f t="shared" si="47"/>
        <v>0</v>
      </c>
      <c r="I53" s="396">
        <f t="shared" si="47"/>
        <v>0</v>
      </c>
      <c r="J53" s="396">
        <f t="shared" si="47"/>
        <v>0</v>
      </c>
      <c r="K53" s="396">
        <f t="shared" si="47"/>
        <v>0</v>
      </c>
      <c r="L53" s="396">
        <f t="shared" si="47"/>
        <v>0</v>
      </c>
      <c r="M53" s="396">
        <f t="shared" si="47"/>
        <v>0</v>
      </c>
      <c r="N53" s="396">
        <f t="shared" si="47"/>
        <v>0</v>
      </c>
      <c r="O53" s="396">
        <f t="shared" si="47"/>
        <v>0</v>
      </c>
      <c r="P53" s="396">
        <f t="shared" si="47"/>
        <v>0</v>
      </c>
      <c r="Q53" s="396">
        <f t="shared" si="47"/>
        <v>0</v>
      </c>
      <c r="R53" s="396">
        <f t="shared" si="47"/>
        <v>0</v>
      </c>
      <c r="S53" s="396">
        <f t="shared" si="47"/>
        <v>0</v>
      </c>
      <c r="T53" s="396">
        <f t="shared" si="47"/>
        <v>0</v>
      </c>
      <c r="U53" s="396">
        <f t="shared" si="47"/>
        <v>0</v>
      </c>
      <c r="V53" s="396">
        <f t="shared" si="47"/>
        <v>0</v>
      </c>
      <c r="W53" s="396">
        <f t="shared" si="47"/>
        <v>0</v>
      </c>
      <c r="X53" s="396">
        <f t="shared" si="47"/>
        <v>0</v>
      </c>
      <c r="Y53" s="396">
        <f t="shared" si="47"/>
        <v>0</v>
      </c>
      <c r="Z53" s="396">
        <f t="shared" si="47"/>
        <v>0</v>
      </c>
      <c r="AA53" s="396">
        <f t="shared" si="47"/>
        <v>0</v>
      </c>
      <c r="AB53" s="396">
        <f t="shared" si="47"/>
        <v>0</v>
      </c>
      <c r="AC53" s="396">
        <f t="shared" si="47"/>
        <v>0</v>
      </c>
      <c r="AD53" s="396">
        <f t="shared" si="47"/>
        <v>0</v>
      </c>
      <c r="AE53" s="396">
        <f t="shared" si="47"/>
        <v>0</v>
      </c>
      <c r="AF53" s="396">
        <f t="shared" si="47"/>
        <v>0</v>
      </c>
      <c r="AG53" s="396">
        <f t="shared" si="47"/>
        <v>0</v>
      </c>
      <c r="AH53" s="396">
        <f t="shared" si="47"/>
        <v>0</v>
      </c>
      <c r="AI53" s="396">
        <f t="shared" si="47"/>
        <v>0</v>
      </c>
      <c r="AJ53" s="396">
        <f t="shared" si="47"/>
        <v>0</v>
      </c>
      <c r="AK53" s="396">
        <f t="shared" ref="AK53:BP53" si="48">AK54+AK55</f>
        <v>0</v>
      </c>
      <c r="AL53" s="396">
        <f t="shared" si="48"/>
        <v>0</v>
      </c>
      <c r="AM53" s="396">
        <f t="shared" si="48"/>
        <v>0</v>
      </c>
      <c r="AN53" s="396">
        <f t="shared" si="48"/>
        <v>0</v>
      </c>
      <c r="AO53" s="396">
        <f t="shared" si="48"/>
        <v>0</v>
      </c>
      <c r="AP53" s="396">
        <f t="shared" si="48"/>
        <v>0</v>
      </c>
      <c r="AQ53" s="396">
        <f t="shared" si="48"/>
        <v>0</v>
      </c>
      <c r="AR53" s="396">
        <f t="shared" si="48"/>
        <v>0</v>
      </c>
      <c r="AS53" s="396">
        <f t="shared" si="48"/>
        <v>0</v>
      </c>
      <c r="AT53" s="396">
        <f t="shared" si="48"/>
        <v>0</v>
      </c>
      <c r="AU53" s="396">
        <f t="shared" si="48"/>
        <v>0</v>
      </c>
      <c r="AV53" s="396">
        <f t="shared" si="48"/>
        <v>0</v>
      </c>
      <c r="AW53" s="396">
        <f t="shared" si="48"/>
        <v>0</v>
      </c>
      <c r="AX53" s="396">
        <f t="shared" si="48"/>
        <v>0</v>
      </c>
      <c r="AY53" s="396">
        <f t="shared" si="48"/>
        <v>0</v>
      </c>
      <c r="AZ53" s="396">
        <f t="shared" si="48"/>
        <v>0</v>
      </c>
      <c r="BA53" s="396">
        <f t="shared" si="48"/>
        <v>0</v>
      </c>
      <c r="BB53" s="396">
        <f t="shared" si="48"/>
        <v>0</v>
      </c>
      <c r="BC53" s="396">
        <f t="shared" si="48"/>
        <v>0</v>
      </c>
      <c r="BD53" s="396">
        <f t="shared" si="48"/>
        <v>0</v>
      </c>
      <c r="BE53" s="396">
        <f t="shared" si="48"/>
        <v>0</v>
      </c>
      <c r="BF53" s="396">
        <f t="shared" si="48"/>
        <v>0</v>
      </c>
      <c r="BG53" s="396">
        <f t="shared" si="48"/>
        <v>0</v>
      </c>
      <c r="BH53" s="396">
        <f t="shared" si="48"/>
        <v>0</v>
      </c>
      <c r="BI53" s="396">
        <f t="shared" si="48"/>
        <v>0</v>
      </c>
      <c r="BJ53" s="396">
        <f t="shared" si="48"/>
        <v>0</v>
      </c>
      <c r="BK53" s="396">
        <f t="shared" si="48"/>
        <v>0</v>
      </c>
      <c r="BL53" s="396">
        <f t="shared" si="48"/>
        <v>0</v>
      </c>
      <c r="BM53" s="396">
        <f t="shared" si="48"/>
        <v>0</v>
      </c>
      <c r="BN53" s="396">
        <f t="shared" si="48"/>
        <v>0</v>
      </c>
      <c r="BO53" s="396">
        <f t="shared" si="48"/>
        <v>0</v>
      </c>
      <c r="BP53" s="396">
        <f t="shared" si="48"/>
        <v>0</v>
      </c>
      <c r="BQ53" s="396">
        <f t="shared" ref="BQ53:BX53" si="49">BQ54+BQ55</f>
        <v>0</v>
      </c>
      <c r="BR53" s="396">
        <f t="shared" si="49"/>
        <v>0</v>
      </c>
      <c r="BS53" s="396">
        <f t="shared" si="49"/>
        <v>0</v>
      </c>
      <c r="BT53" s="396">
        <f t="shared" si="49"/>
        <v>0</v>
      </c>
      <c r="BU53" s="396">
        <f t="shared" si="49"/>
        <v>0</v>
      </c>
      <c r="BV53" s="396">
        <f t="shared" si="49"/>
        <v>0</v>
      </c>
      <c r="BW53" s="396">
        <f t="shared" si="49"/>
        <v>0</v>
      </c>
      <c r="BX53" s="396">
        <f t="shared" si="49"/>
        <v>0</v>
      </c>
      <c r="BY53" s="396" t="s">
        <v>190</v>
      </c>
      <c r="BZ53" s="146"/>
    </row>
    <row r="54" spans="1:105" ht="42" customHeight="1" outlineLevel="1" x14ac:dyDescent="0.25">
      <c r="A54" s="105"/>
      <c r="B54" s="424" t="s">
        <v>143</v>
      </c>
      <c r="C54" s="425" t="s">
        <v>144</v>
      </c>
      <c r="D54" s="424" t="s">
        <v>93</v>
      </c>
      <c r="E54" s="426">
        <v>0</v>
      </c>
      <c r="F54" s="426">
        <v>0</v>
      </c>
      <c r="G54" s="426">
        <v>0</v>
      </c>
      <c r="H54" s="426">
        <v>0</v>
      </c>
      <c r="I54" s="426">
        <v>0</v>
      </c>
      <c r="J54" s="426">
        <v>0</v>
      </c>
      <c r="K54" s="426">
        <v>0</v>
      </c>
      <c r="L54" s="426">
        <v>0</v>
      </c>
      <c r="M54" s="426">
        <v>0</v>
      </c>
      <c r="N54" s="426">
        <v>0</v>
      </c>
      <c r="O54" s="426">
        <v>0</v>
      </c>
      <c r="P54" s="426">
        <v>0</v>
      </c>
      <c r="Q54" s="426">
        <v>0</v>
      </c>
      <c r="R54" s="426">
        <v>0</v>
      </c>
      <c r="S54" s="426">
        <v>0</v>
      </c>
      <c r="T54" s="426">
        <v>0</v>
      </c>
      <c r="U54" s="426">
        <v>0</v>
      </c>
      <c r="V54" s="426">
        <v>0</v>
      </c>
      <c r="W54" s="426">
        <v>0</v>
      </c>
      <c r="X54" s="426">
        <v>0</v>
      </c>
      <c r="Y54" s="426">
        <v>0</v>
      </c>
      <c r="Z54" s="426">
        <v>0</v>
      </c>
      <c r="AA54" s="426">
        <v>0</v>
      </c>
      <c r="AB54" s="426">
        <v>0</v>
      </c>
      <c r="AC54" s="426">
        <v>0</v>
      </c>
      <c r="AD54" s="426">
        <v>0</v>
      </c>
      <c r="AE54" s="426">
        <v>0</v>
      </c>
      <c r="AF54" s="426">
        <v>0</v>
      </c>
      <c r="AG54" s="426">
        <v>0</v>
      </c>
      <c r="AH54" s="426">
        <v>0</v>
      </c>
      <c r="AI54" s="426">
        <v>0</v>
      </c>
      <c r="AJ54" s="426">
        <v>0</v>
      </c>
      <c r="AK54" s="426">
        <v>0</v>
      </c>
      <c r="AL54" s="426">
        <v>0</v>
      </c>
      <c r="AM54" s="426">
        <v>0</v>
      </c>
      <c r="AN54" s="426">
        <v>0</v>
      </c>
      <c r="AO54" s="426">
        <v>0</v>
      </c>
      <c r="AP54" s="426">
        <v>0</v>
      </c>
      <c r="AQ54" s="426">
        <v>0</v>
      </c>
      <c r="AR54" s="426">
        <v>0</v>
      </c>
      <c r="AS54" s="426">
        <v>0</v>
      </c>
      <c r="AT54" s="426">
        <v>0</v>
      </c>
      <c r="AU54" s="426">
        <v>0</v>
      </c>
      <c r="AV54" s="426">
        <v>0</v>
      </c>
      <c r="AW54" s="426">
        <v>0</v>
      </c>
      <c r="AX54" s="426">
        <v>0</v>
      </c>
      <c r="AY54" s="426">
        <v>0</v>
      </c>
      <c r="AZ54" s="426">
        <v>0</v>
      </c>
      <c r="BA54" s="426">
        <v>0</v>
      </c>
      <c r="BB54" s="426">
        <v>0</v>
      </c>
      <c r="BC54" s="426">
        <v>0</v>
      </c>
      <c r="BD54" s="426">
        <v>0</v>
      </c>
      <c r="BE54" s="426">
        <v>0</v>
      </c>
      <c r="BF54" s="426">
        <v>0</v>
      </c>
      <c r="BG54" s="426">
        <v>0</v>
      </c>
      <c r="BH54" s="426">
        <v>0</v>
      </c>
      <c r="BI54" s="426">
        <v>0</v>
      </c>
      <c r="BJ54" s="426">
        <v>0</v>
      </c>
      <c r="BK54" s="426">
        <v>0</v>
      </c>
      <c r="BL54" s="426">
        <v>0</v>
      </c>
      <c r="BM54" s="426">
        <v>0</v>
      </c>
      <c r="BN54" s="426">
        <v>0</v>
      </c>
      <c r="BO54" s="426">
        <v>0</v>
      </c>
      <c r="BP54" s="426">
        <v>0</v>
      </c>
      <c r="BQ54" s="426">
        <v>0</v>
      </c>
      <c r="BR54" s="426">
        <v>0</v>
      </c>
      <c r="BS54" s="426">
        <v>0</v>
      </c>
      <c r="BT54" s="426">
        <v>0</v>
      </c>
      <c r="BU54" s="426">
        <v>0</v>
      </c>
      <c r="BV54" s="426">
        <v>0</v>
      </c>
      <c r="BW54" s="426">
        <v>0</v>
      </c>
      <c r="BX54" s="426">
        <v>0</v>
      </c>
      <c r="BY54" s="426" t="s">
        <v>190</v>
      </c>
      <c r="BZ54" s="146"/>
    </row>
    <row r="55" spans="1:105" ht="42" customHeight="1" x14ac:dyDescent="0.25">
      <c r="A55" s="105"/>
      <c r="B55" s="424" t="s">
        <v>148</v>
      </c>
      <c r="C55" s="425" t="s">
        <v>149</v>
      </c>
      <c r="D55" s="424" t="s">
        <v>93</v>
      </c>
      <c r="E55" s="426">
        <v>0</v>
      </c>
      <c r="F55" s="426">
        <v>0</v>
      </c>
      <c r="G55" s="426">
        <v>0</v>
      </c>
      <c r="H55" s="426">
        <v>0</v>
      </c>
      <c r="I55" s="426">
        <v>0</v>
      </c>
      <c r="J55" s="426">
        <v>0</v>
      </c>
      <c r="K55" s="426">
        <v>0</v>
      </c>
      <c r="L55" s="426">
        <v>0</v>
      </c>
      <c r="M55" s="426">
        <v>0</v>
      </c>
      <c r="N55" s="426">
        <v>0</v>
      </c>
      <c r="O55" s="426">
        <v>0</v>
      </c>
      <c r="P55" s="426">
        <v>0</v>
      </c>
      <c r="Q55" s="426">
        <v>0</v>
      </c>
      <c r="R55" s="426">
        <v>0</v>
      </c>
      <c r="S55" s="426">
        <v>0</v>
      </c>
      <c r="T55" s="426">
        <v>0</v>
      </c>
      <c r="U55" s="426">
        <v>0</v>
      </c>
      <c r="V55" s="426">
        <v>0</v>
      </c>
      <c r="W55" s="426">
        <v>0</v>
      </c>
      <c r="X55" s="426">
        <v>0</v>
      </c>
      <c r="Y55" s="426">
        <v>0</v>
      </c>
      <c r="Z55" s="426">
        <v>0</v>
      </c>
      <c r="AA55" s="426">
        <v>0</v>
      </c>
      <c r="AB55" s="426">
        <v>0</v>
      </c>
      <c r="AC55" s="426">
        <v>0</v>
      </c>
      <c r="AD55" s="426">
        <v>0</v>
      </c>
      <c r="AE55" s="426">
        <v>0</v>
      </c>
      <c r="AF55" s="426">
        <v>0</v>
      </c>
      <c r="AG55" s="426">
        <v>0</v>
      </c>
      <c r="AH55" s="426">
        <v>0</v>
      </c>
      <c r="AI55" s="426">
        <v>0</v>
      </c>
      <c r="AJ55" s="426">
        <v>0</v>
      </c>
      <c r="AK55" s="426">
        <v>0</v>
      </c>
      <c r="AL55" s="426">
        <v>0</v>
      </c>
      <c r="AM55" s="426">
        <v>0</v>
      </c>
      <c r="AN55" s="426">
        <v>0</v>
      </c>
      <c r="AO55" s="426">
        <v>0</v>
      </c>
      <c r="AP55" s="426">
        <v>0</v>
      </c>
      <c r="AQ55" s="426">
        <v>0</v>
      </c>
      <c r="AR55" s="426">
        <v>0</v>
      </c>
      <c r="AS55" s="426">
        <v>0</v>
      </c>
      <c r="AT55" s="426">
        <v>0</v>
      </c>
      <c r="AU55" s="426">
        <v>0</v>
      </c>
      <c r="AV55" s="426">
        <v>0</v>
      </c>
      <c r="AW55" s="426">
        <v>0</v>
      </c>
      <c r="AX55" s="426">
        <v>0</v>
      </c>
      <c r="AY55" s="426">
        <v>0</v>
      </c>
      <c r="AZ55" s="426">
        <v>0</v>
      </c>
      <c r="BA55" s="426">
        <v>0</v>
      </c>
      <c r="BB55" s="426">
        <v>0</v>
      </c>
      <c r="BC55" s="426">
        <v>0</v>
      </c>
      <c r="BD55" s="426">
        <v>0</v>
      </c>
      <c r="BE55" s="426">
        <v>0</v>
      </c>
      <c r="BF55" s="426">
        <v>0</v>
      </c>
      <c r="BG55" s="426">
        <v>0</v>
      </c>
      <c r="BH55" s="426">
        <v>0</v>
      </c>
      <c r="BI55" s="426">
        <v>0</v>
      </c>
      <c r="BJ55" s="426">
        <v>0</v>
      </c>
      <c r="BK55" s="426">
        <v>0</v>
      </c>
      <c r="BL55" s="426">
        <v>0</v>
      </c>
      <c r="BM55" s="426">
        <v>0</v>
      </c>
      <c r="BN55" s="426">
        <v>0</v>
      </c>
      <c r="BO55" s="426">
        <v>0</v>
      </c>
      <c r="BP55" s="426">
        <v>0</v>
      </c>
      <c r="BQ55" s="426">
        <v>0</v>
      </c>
      <c r="BR55" s="426">
        <v>0</v>
      </c>
      <c r="BS55" s="426">
        <v>0</v>
      </c>
      <c r="BT55" s="426">
        <v>0</v>
      </c>
      <c r="BU55" s="426">
        <v>0</v>
      </c>
      <c r="BV55" s="426">
        <v>0</v>
      </c>
      <c r="BW55" s="426">
        <v>0</v>
      </c>
      <c r="BX55" s="426">
        <v>0</v>
      </c>
      <c r="BY55" s="426" t="s">
        <v>190</v>
      </c>
      <c r="BZ55" s="146"/>
    </row>
    <row r="56" spans="1:105" s="117" customFormat="1" ht="48" customHeight="1" outlineLevel="1" x14ac:dyDescent="0.25">
      <c r="A56" s="105"/>
      <c r="B56" s="394" t="s">
        <v>150</v>
      </c>
      <c r="C56" s="395" t="s">
        <v>151</v>
      </c>
      <c r="D56" s="394" t="s">
        <v>93</v>
      </c>
      <c r="E56" s="396">
        <f t="shared" ref="E56:AJ56" si="50">E57+E58+E60+E61+E62+E63+E64+E65</f>
        <v>2.0833333333333335</v>
      </c>
      <c r="F56" s="396">
        <f t="shared" si="50"/>
        <v>0</v>
      </c>
      <c r="G56" s="396">
        <f t="shared" si="50"/>
        <v>0</v>
      </c>
      <c r="H56" s="396">
        <f t="shared" si="50"/>
        <v>0</v>
      </c>
      <c r="I56" s="396">
        <f t="shared" si="50"/>
        <v>0</v>
      </c>
      <c r="J56" s="396">
        <f t="shared" si="50"/>
        <v>0</v>
      </c>
      <c r="K56" s="396">
        <f t="shared" si="50"/>
        <v>0</v>
      </c>
      <c r="L56" s="396">
        <f t="shared" si="50"/>
        <v>0</v>
      </c>
      <c r="M56" s="396">
        <f t="shared" si="50"/>
        <v>0</v>
      </c>
      <c r="N56" s="396">
        <f t="shared" si="50"/>
        <v>0</v>
      </c>
      <c r="O56" s="396">
        <f t="shared" si="50"/>
        <v>0</v>
      </c>
      <c r="P56" s="396">
        <f t="shared" si="50"/>
        <v>0</v>
      </c>
      <c r="Q56" s="396">
        <f t="shared" si="50"/>
        <v>0</v>
      </c>
      <c r="R56" s="396">
        <f t="shared" si="50"/>
        <v>0</v>
      </c>
      <c r="S56" s="396">
        <f t="shared" si="50"/>
        <v>0</v>
      </c>
      <c r="T56" s="396">
        <f t="shared" si="50"/>
        <v>0</v>
      </c>
      <c r="U56" s="396">
        <f t="shared" si="50"/>
        <v>0</v>
      </c>
      <c r="V56" s="396">
        <f t="shared" si="50"/>
        <v>2.0830000000000002</v>
      </c>
      <c r="W56" s="396">
        <f t="shared" si="50"/>
        <v>0</v>
      </c>
      <c r="X56" s="396">
        <f t="shared" si="50"/>
        <v>0</v>
      </c>
      <c r="Y56" s="396">
        <f t="shared" si="50"/>
        <v>0</v>
      </c>
      <c r="Z56" s="396">
        <f t="shared" si="50"/>
        <v>0</v>
      </c>
      <c r="AA56" s="396">
        <f t="shared" si="50"/>
        <v>0</v>
      </c>
      <c r="AB56" s="396">
        <f t="shared" si="50"/>
        <v>0</v>
      </c>
      <c r="AC56" s="396">
        <f t="shared" si="50"/>
        <v>1.0000000000000001E-5</v>
      </c>
      <c r="AD56" s="396">
        <f t="shared" si="50"/>
        <v>0</v>
      </c>
      <c r="AE56" s="396">
        <f t="shared" si="50"/>
        <v>0</v>
      </c>
      <c r="AF56" s="396">
        <f t="shared" si="50"/>
        <v>0</v>
      </c>
      <c r="AG56" s="396">
        <f t="shared" si="50"/>
        <v>0</v>
      </c>
      <c r="AH56" s="396">
        <f t="shared" si="50"/>
        <v>0</v>
      </c>
      <c r="AI56" s="396">
        <f t="shared" si="50"/>
        <v>0</v>
      </c>
      <c r="AJ56" s="396">
        <f t="shared" si="50"/>
        <v>0</v>
      </c>
      <c r="AK56" s="396">
        <f t="shared" ref="AK56:BP56" si="51">AK57+AK58+AK60+AK61+AK62+AK63+AK64+AK65</f>
        <v>0</v>
      </c>
      <c r="AL56" s="396">
        <f t="shared" si="51"/>
        <v>0</v>
      </c>
      <c r="AM56" s="396">
        <f t="shared" si="51"/>
        <v>0</v>
      </c>
      <c r="AN56" s="396">
        <f t="shared" si="51"/>
        <v>0</v>
      </c>
      <c r="AO56" s="396">
        <f t="shared" si="51"/>
        <v>0</v>
      </c>
      <c r="AP56" s="396">
        <f t="shared" si="51"/>
        <v>0</v>
      </c>
      <c r="AQ56" s="396">
        <f t="shared" si="51"/>
        <v>0</v>
      </c>
      <c r="AR56" s="396">
        <f t="shared" si="51"/>
        <v>0</v>
      </c>
      <c r="AS56" s="396">
        <f t="shared" si="51"/>
        <v>0</v>
      </c>
      <c r="AT56" s="396">
        <f t="shared" si="51"/>
        <v>0</v>
      </c>
      <c r="AU56" s="396">
        <f t="shared" si="51"/>
        <v>0</v>
      </c>
      <c r="AV56" s="396">
        <f t="shared" si="51"/>
        <v>0</v>
      </c>
      <c r="AW56" s="396">
        <f t="shared" si="51"/>
        <v>0</v>
      </c>
      <c r="AX56" s="396">
        <f t="shared" si="51"/>
        <v>0</v>
      </c>
      <c r="AY56" s="396">
        <f t="shared" si="51"/>
        <v>0</v>
      </c>
      <c r="AZ56" s="396">
        <f t="shared" si="51"/>
        <v>0</v>
      </c>
      <c r="BA56" s="396">
        <f t="shared" si="51"/>
        <v>0</v>
      </c>
      <c r="BB56" s="396">
        <f t="shared" si="51"/>
        <v>0</v>
      </c>
      <c r="BC56" s="396">
        <f t="shared" si="51"/>
        <v>0</v>
      </c>
      <c r="BD56" s="396">
        <f t="shared" si="51"/>
        <v>0</v>
      </c>
      <c r="BE56" s="396">
        <f t="shared" si="51"/>
        <v>0</v>
      </c>
      <c r="BF56" s="396">
        <f t="shared" si="51"/>
        <v>0</v>
      </c>
      <c r="BG56" s="396">
        <f t="shared" si="51"/>
        <v>0</v>
      </c>
      <c r="BH56" s="396">
        <f t="shared" si="51"/>
        <v>0</v>
      </c>
      <c r="BI56" s="396">
        <f t="shared" si="51"/>
        <v>0</v>
      </c>
      <c r="BJ56" s="396">
        <f t="shared" si="51"/>
        <v>0</v>
      </c>
      <c r="BK56" s="396">
        <f t="shared" si="51"/>
        <v>0</v>
      </c>
      <c r="BL56" s="396">
        <f t="shared" si="51"/>
        <v>2.0830000000000002</v>
      </c>
      <c r="BM56" s="396">
        <f t="shared" si="51"/>
        <v>0</v>
      </c>
      <c r="BN56" s="396">
        <f t="shared" si="51"/>
        <v>0</v>
      </c>
      <c r="BO56" s="396">
        <f t="shared" si="51"/>
        <v>0</v>
      </c>
      <c r="BP56" s="396">
        <f t="shared" si="51"/>
        <v>0</v>
      </c>
      <c r="BQ56" s="396">
        <f>BQ57+BQ58+BQ60+BQ61+BQ62+BQ63+BQ64+BQ65</f>
        <v>0</v>
      </c>
      <c r="BR56" s="396">
        <v>0</v>
      </c>
      <c r="BS56" s="396">
        <f>BS57+BS58+BS60+BS61+BS62+BS63+BS64+BS65</f>
        <v>1E-4</v>
      </c>
      <c r="BT56" s="396">
        <v>0</v>
      </c>
      <c r="BU56" s="396">
        <v>0</v>
      </c>
      <c r="BV56" s="396">
        <v>0</v>
      </c>
      <c r="BW56" s="396">
        <v>0</v>
      </c>
      <c r="BX56" s="396">
        <v>0</v>
      </c>
      <c r="BY56" s="396" t="s">
        <v>190</v>
      </c>
      <c r="BZ56" s="146"/>
      <c r="CA56" s="105"/>
      <c r="CB56" s="105"/>
      <c r="CC56" s="105"/>
      <c r="CD56" s="105"/>
      <c r="CE56" s="105"/>
      <c r="CF56" s="105"/>
      <c r="CG56" s="105"/>
      <c r="CH56" s="105"/>
      <c r="CI56" s="105"/>
      <c r="CJ56" s="105"/>
      <c r="CK56" s="105"/>
      <c r="CL56" s="105"/>
      <c r="CM56" s="105"/>
      <c r="CN56" s="105"/>
      <c r="CO56" s="105"/>
      <c r="CP56" s="105"/>
      <c r="CQ56" s="105"/>
      <c r="CR56" s="105"/>
      <c r="CS56" s="105"/>
      <c r="CT56" s="105"/>
      <c r="CU56" s="105"/>
      <c r="CV56" s="105"/>
    </row>
    <row r="57" spans="1:105" ht="42" customHeight="1" x14ac:dyDescent="0.25">
      <c r="A57" s="105"/>
      <c r="B57" s="450" t="s">
        <v>152</v>
      </c>
      <c r="C57" s="451" t="s">
        <v>153</v>
      </c>
      <c r="D57" s="421" t="s">
        <v>93</v>
      </c>
      <c r="E57" s="326">
        <v>0</v>
      </c>
      <c r="F57" s="326">
        <v>0</v>
      </c>
      <c r="G57" s="326">
        <v>0</v>
      </c>
      <c r="H57" s="326">
        <v>0</v>
      </c>
      <c r="I57" s="326">
        <v>0</v>
      </c>
      <c r="J57" s="326">
        <v>0</v>
      </c>
      <c r="K57" s="326">
        <v>0</v>
      </c>
      <c r="L57" s="326">
        <v>0</v>
      </c>
      <c r="M57" s="326">
        <v>0</v>
      </c>
      <c r="N57" s="326">
        <v>0</v>
      </c>
      <c r="O57" s="326">
        <v>0</v>
      </c>
      <c r="P57" s="326">
        <v>0</v>
      </c>
      <c r="Q57" s="326">
        <v>0</v>
      </c>
      <c r="R57" s="326">
        <v>0</v>
      </c>
      <c r="S57" s="326">
        <v>0</v>
      </c>
      <c r="T57" s="326">
        <v>0</v>
      </c>
      <c r="U57" s="326">
        <v>0</v>
      </c>
      <c r="V57" s="326">
        <v>0</v>
      </c>
      <c r="W57" s="326">
        <v>0</v>
      </c>
      <c r="X57" s="326">
        <v>0</v>
      </c>
      <c r="Y57" s="326">
        <v>0</v>
      </c>
      <c r="Z57" s="326">
        <v>0</v>
      </c>
      <c r="AA57" s="326">
        <v>0</v>
      </c>
      <c r="AB57" s="326">
        <v>0</v>
      </c>
      <c r="AC57" s="326">
        <v>0</v>
      </c>
      <c r="AD57" s="326">
        <v>0</v>
      </c>
      <c r="AE57" s="326">
        <v>0</v>
      </c>
      <c r="AF57" s="326">
        <v>0</v>
      </c>
      <c r="AG57" s="326">
        <v>0</v>
      </c>
      <c r="AH57" s="326">
        <v>0</v>
      </c>
      <c r="AI57" s="326">
        <v>0</v>
      </c>
      <c r="AJ57" s="326">
        <v>0</v>
      </c>
      <c r="AK57" s="326">
        <v>0</v>
      </c>
      <c r="AL57" s="326">
        <v>0</v>
      </c>
      <c r="AM57" s="326">
        <v>0</v>
      </c>
      <c r="AN57" s="326">
        <v>0</v>
      </c>
      <c r="AO57" s="326">
        <v>0</v>
      </c>
      <c r="AP57" s="326">
        <v>0</v>
      </c>
      <c r="AQ57" s="326">
        <v>0</v>
      </c>
      <c r="AR57" s="326">
        <v>0</v>
      </c>
      <c r="AS57" s="326">
        <v>0</v>
      </c>
      <c r="AT57" s="326">
        <v>0</v>
      </c>
      <c r="AU57" s="326">
        <v>0</v>
      </c>
      <c r="AV57" s="326">
        <v>0</v>
      </c>
      <c r="AW57" s="326">
        <v>0</v>
      </c>
      <c r="AX57" s="326">
        <v>0</v>
      </c>
      <c r="AY57" s="326">
        <v>0</v>
      </c>
      <c r="AZ57" s="326">
        <v>0</v>
      </c>
      <c r="BA57" s="326">
        <v>0</v>
      </c>
      <c r="BB57" s="326">
        <v>0</v>
      </c>
      <c r="BC57" s="326">
        <v>0</v>
      </c>
      <c r="BD57" s="326">
        <v>0</v>
      </c>
      <c r="BE57" s="326">
        <v>0</v>
      </c>
      <c r="BF57" s="326">
        <v>0</v>
      </c>
      <c r="BG57" s="326">
        <v>0</v>
      </c>
      <c r="BH57" s="326">
        <v>0</v>
      </c>
      <c r="BI57" s="326">
        <v>0</v>
      </c>
      <c r="BJ57" s="326">
        <v>0</v>
      </c>
      <c r="BK57" s="326">
        <v>0</v>
      </c>
      <c r="BL57" s="326">
        <v>0</v>
      </c>
      <c r="BM57" s="326">
        <v>0</v>
      </c>
      <c r="BN57" s="326">
        <v>0</v>
      </c>
      <c r="BO57" s="326">
        <v>0</v>
      </c>
      <c r="BP57" s="326">
        <v>0</v>
      </c>
      <c r="BQ57" s="326">
        <v>0</v>
      </c>
      <c r="BR57" s="326">
        <v>0</v>
      </c>
      <c r="BS57" s="326">
        <v>0</v>
      </c>
      <c r="BT57" s="326">
        <v>0</v>
      </c>
      <c r="BU57" s="326">
        <v>0</v>
      </c>
      <c r="BV57" s="326">
        <v>0</v>
      </c>
      <c r="BW57" s="326">
        <v>0</v>
      </c>
      <c r="BX57" s="326">
        <v>0</v>
      </c>
      <c r="BY57" s="326" t="s">
        <v>190</v>
      </c>
      <c r="BZ57" s="146"/>
    </row>
    <row r="58" spans="1:105" ht="42" customHeight="1" x14ac:dyDescent="0.25">
      <c r="A58" s="105"/>
      <c r="B58" s="450" t="s">
        <v>154</v>
      </c>
      <c r="C58" s="451" t="s">
        <v>155</v>
      </c>
      <c r="D58" s="421" t="s">
        <v>93</v>
      </c>
      <c r="E58" s="326">
        <f>SUBTOTAL(9,E59)</f>
        <v>2.0833333333333335</v>
      </c>
      <c r="F58" s="326">
        <f t="shared" ref="F58:V58" si="52">SUBTOTAL(9,F59)</f>
        <v>0</v>
      </c>
      <c r="G58" s="326">
        <f t="shared" si="52"/>
        <v>0</v>
      </c>
      <c r="H58" s="326">
        <f t="shared" si="52"/>
        <v>0</v>
      </c>
      <c r="I58" s="326">
        <f t="shared" si="52"/>
        <v>0</v>
      </c>
      <c r="J58" s="326">
        <f t="shared" si="52"/>
        <v>0</v>
      </c>
      <c r="K58" s="326">
        <f t="shared" si="52"/>
        <v>0</v>
      </c>
      <c r="L58" s="326">
        <f t="shared" si="52"/>
        <v>0</v>
      </c>
      <c r="M58" s="326">
        <f t="shared" si="52"/>
        <v>0</v>
      </c>
      <c r="N58" s="326">
        <f t="shared" si="52"/>
        <v>0</v>
      </c>
      <c r="O58" s="326">
        <f t="shared" si="52"/>
        <v>0</v>
      </c>
      <c r="P58" s="326">
        <f t="shared" si="52"/>
        <v>0</v>
      </c>
      <c r="Q58" s="326">
        <f t="shared" si="52"/>
        <v>0</v>
      </c>
      <c r="R58" s="326">
        <f t="shared" si="52"/>
        <v>0</v>
      </c>
      <c r="S58" s="326">
        <f t="shared" si="52"/>
        <v>0</v>
      </c>
      <c r="T58" s="326">
        <f t="shared" si="52"/>
        <v>0</v>
      </c>
      <c r="U58" s="326">
        <f t="shared" si="52"/>
        <v>0</v>
      </c>
      <c r="V58" s="326">
        <f t="shared" si="52"/>
        <v>2.0830000000000002</v>
      </c>
      <c r="W58" s="326">
        <f t="shared" ref="W58:BB58" si="53">SUBTOTAL(9,W59)</f>
        <v>0</v>
      </c>
      <c r="X58" s="326">
        <f t="shared" si="53"/>
        <v>0</v>
      </c>
      <c r="Y58" s="326">
        <f t="shared" si="53"/>
        <v>0</v>
      </c>
      <c r="Z58" s="326">
        <f t="shared" si="53"/>
        <v>0</v>
      </c>
      <c r="AA58" s="326">
        <f t="shared" si="53"/>
        <v>0</v>
      </c>
      <c r="AB58" s="326">
        <f t="shared" si="53"/>
        <v>0</v>
      </c>
      <c r="AC58" s="326">
        <f t="shared" si="53"/>
        <v>1.0000000000000001E-5</v>
      </c>
      <c r="AD58" s="326">
        <f t="shared" si="53"/>
        <v>0</v>
      </c>
      <c r="AE58" s="326">
        <f t="shared" si="53"/>
        <v>0</v>
      </c>
      <c r="AF58" s="326">
        <f t="shared" si="53"/>
        <v>0</v>
      </c>
      <c r="AG58" s="326">
        <f t="shared" si="53"/>
        <v>0</v>
      </c>
      <c r="AH58" s="326">
        <f t="shared" si="53"/>
        <v>0</v>
      </c>
      <c r="AI58" s="326">
        <f t="shared" si="53"/>
        <v>0</v>
      </c>
      <c r="AJ58" s="326">
        <f t="shared" si="53"/>
        <v>0</v>
      </c>
      <c r="AK58" s="326">
        <f t="shared" si="53"/>
        <v>0</v>
      </c>
      <c r="AL58" s="326">
        <f t="shared" si="53"/>
        <v>0</v>
      </c>
      <c r="AM58" s="326">
        <f t="shared" si="53"/>
        <v>0</v>
      </c>
      <c r="AN58" s="326">
        <f t="shared" si="53"/>
        <v>0</v>
      </c>
      <c r="AO58" s="326">
        <f t="shared" si="53"/>
        <v>0</v>
      </c>
      <c r="AP58" s="326">
        <f t="shared" si="53"/>
        <v>0</v>
      </c>
      <c r="AQ58" s="326">
        <f t="shared" si="53"/>
        <v>0</v>
      </c>
      <c r="AR58" s="326">
        <f t="shared" si="53"/>
        <v>0</v>
      </c>
      <c r="AS58" s="326">
        <f t="shared" si="53"/>
        <v>0</v>
      </c>
      <c r="AT58" s="326">
        <f t="shared" si="53"/>
        <v>0</v>
      </c>
      <c r="AU58" s="326">
        <f t="shared" si="53"/>
        <v>0</v>
      </c>
      <c r="AV58" s="326">
        <f t="shared" si="53"/>
        <v>0</v>
      </c>
      <c r="AW58" s="326">
        <f t="shared" si="53"/>
        <v>0</v>
      </c>
      <c r="AX58" s="326">
        <f t="shared" si="53"/>
        <v>0</v>
      </c>
      <c r="AY58" s="326">
        <f t="shared" si="53"/>
        <v>0</v>
      </c>
      <c r="AZ58" s="326">
        <f t="shared" si="53"/>
        <v>0</v>
      </c>
      <c r="BA58" s="326">
        <f t="shared" si="53"/>
        <v>0</v>
      </c>
      <c r="BB58" s="326">
        <f t="shared" si="53"/>
        <v>0</v>
      </c>
      <c r="BC58" s="326">
        <f t="shared" ref="BC58:BX58" si="54">SUBTOTAL(9,BC59)</f>
        <v>0</v>
      </c>
      <c r="BD58" s="326">
        <f t="shared" si="54"/>
        <v>0</v>
      </c>
      <c r="BE58" s="326">
        <f t="shared" si="54"/>
        <v>0</v>
      </c>
      <c r="BF58" s="326">
        <f t="shared" si="54"/>
        <v>0</v>
      </c>
      <c r="BG58" s="326">
        <f t="shared" si="54"/>
        <v>0</v>
      </c>
      <c r="BH58" s="326">
        <f t="shared" si="54"/>
        <v>0</v>
      </c>
      <c r="BI58" s="326">
        <f t="shared" si="54"/>
        <v>0</v>
      </c>
      <c r="BJ58" s="326">
        <f t="shared" si="54"/>
        <v>0</v>
      </c>
      <c r="BK58" s="326">
        <f t="shared" si="54"/>
        <v>0</v>
      </c>
      <c r="BL58" s="326">
        <f t="shared" si="54"/>
        <v>2.0830000000000002</v>
      </c>
      <c r="BM58" s="326">
        <f t="shared" si="54"/>
        <v>0</v>
      </c>
      <c r="BN58" s="326">
        <f t="shared" si="54"/>
        <v>0</v>
      </c>
      <c r="BO58" s="326">
        <f t="shared" si="54"/>
        <v>0</v>
      </c>
      <c r="BP58" s="326">
        <f t="shared" si="54"/>
        <v>0</v>
      </c>
      <c r="BQ58" s="326">
        <f t="shared" si="54"/>
        <v>0</v>
      </c>
      <c r="BR58" s="326">
        <f t="shared" si="54"/>
        <v>0</v>
      </c>
      <c r="BS58" s="326">
        <f t="shared" si="54"/>
        <v>1E-4</v>
      </c>
      <c r="BT58" s="326">
        <f t="shared" si="54"/>
        <v>0</v>
      </c>
      <c r="BU58" s="326">
        <f t="shared" si="54"/>
        <v>0</v>
      </c>
      <c r="BV58" s="326">
        <f t="shared" si="54"/>
        <v>0</v>
      </c>
      <c r="BW58" s="326">
        <f t="shared" si="54"/>
        <v>0</v>
      </c>
      <c r="BX58" s="326">
        <f t="shared" si="54"/>
        <v>0</v>
      </c>
      <c r="BY58" s="326" t="s">
        <v>190</v>
      </c>
      <c r="BZ58" s="146"/>
    </row>
    <row r="59" spans="1:105" s="465" customFormat="1" ht="33" customHeight="1" x14ac:dyDescent="0.25">
      <c r="B59" s="407" t="s">
        <v>154</v>
      </c>
      <c r="C59" s="453" t="s">
        <v>725</v>
      </c>
      <c r="D59" s="76" t="s">
        <v>828</v>
      </c>
      <c r="E59" s="77">
        <f>'С № 3'!AN59</f>
        <v>2.0833333333333335</v>
      </c>
      <c r="F59" s="77">
        <v>0</v>
      </c>
      <c r="G59" s="77"/>
      <c r="H59" s="77"/>
      <c r="I59" s="77"/>
      <c r="J59" s="77"/>
      <c r="K59" s="77"/>
      <c r="L59" s="77"/>
      <c r="M59" s="77"/>
      <c r="N59" s="77"/>
      <c r="O59" s="77"/>
      <c r="P59" s="77"/>
      <c r="Q59" s="77"/>
      <c r="R59" s="77"/>
      <c r="S59" s="77"/>
      <c r="T59" s="77"/>
      <c r="U59" s="77"/>
      <c r="V59" s="77">
        <v>2.0830000000000002</v>
      </c>
      <c r="W59" s="77"/>
      <c r="X59" s="77"/>
      <c r="Y59" s="77"/>
      <c r="Z59" s="77"/>
      <c r="AA59" s="77"/>
      <c r="AB59" s="77"/>
      <c r="AC59" s="77">
        <f>'С № 3'!AE59</f>
        <v>1.0000000000000001E-5</v>
      </c>
      <c r="AD59" s="77"/>
      <c r="AE59" s="77"/>
      <c r="AF59" s="77"/>
      <c r="AG59" s="77"/>
      <c r="AH59" s="77"/>
      <c r="AI59" s="77"/>
      <c r="AJ59" s="77">
        <f>'С № 3'!AF59</f>
        <v>0</v>
      </c>
      <c r="AK59" s="77"/>
      <c r="AL59" s="77"/>
      <c r="AM59" s="77"/>
      <c r="AN59" s="77"/>
      <c r="AO59" s="77"/>
      <c r="AP59" s="77"/>
      <c r="AQ59" s="77"/>
      <c r="AR59" s="77"/>
      <c r="AS59" s="77"/>
      <c r="AT59" s="77"/>
      <c r="AU59" s="77"/>
      <c r="AV59" s="77"/>
      <c r="AW59" s="77"/>
      <c r="AX59" s="77">
        <f>'С № 3'!AH59</f>
        <v>0</v>
      </c>
      <c r="AY59" s="77"/>
      <c r="AZ59" s="77"/>
      <c r="BA59" s="77"/>
      <c r="BB59" s="77"/>
      <c r="BC59" s="77"/>
      <c r="BD59" s="77"/>
      <c r="BE59" s="77"/>
      <c r="BF59" s="77"/>
      <c r="BG59" s="77"/>
      <c r="BH59" s="77"/>
      <c r="BI59" s="77"/>
      <c r="BJ59" s="77"/>
      <c r="BK59" s="77"/>
      <c r="BL59" s="77">
        <f t="shared" ref="BL59:BQ59" si="55">H59+V59+AJ59+AX59</f>
        <v>2.0830000000000002</v>
      </c>
      <c r="BM59" s="77">
        <f t="shared" si="55"/>
        <v>0</v>
      </c>
      <c r="BN59" s="77">
        <f t="shared" si="55"/>
        <v>0</v>
      </c>
      <c r="BO59" s="77">
        <f t="shared" si="55"/>
        <v>0</v>
      </c>
      <c r="BP59" s="77">
        <f t="shared" si="55"/>
        <v>0</v>
      </c>
      <c r="BQ59" s="77">
        <f t="shared" si="55"/>
        <v>0</v>
      </c>
      <c r="BR59" s="77"/>
      <c r="BS59" s="77">
        <v>1E-4</v>
      </c>
      <c r="BT59" s="77"/>
      <c r="BU59" s="77"/>
      <c r="BV59" s="77"/>
      <c r="BW59" s="77"/>
      <c r="BX59" s="77"/>
      <c r="BY59" s="77" t="s">
        <v>1771</v>
      </c>
      <c r="BZ59" s="112"/>
    </row>
    <row r="60" spans="1:105" ht="42" customHeight="1" x14ac:dyDescent="0.25">
      <c r="A60" s="105"/>
      <c r="B60" s="421" t="s">
        <v>156</v>
      </c>
      <c r="C60" s="422" t="s">
        <v>157</v>
      </c>
      <c r="D60" s="421" t="s">
        <v>93</v>
      </c>
      <c r="E60" s="326">
        <v>0</v>
      </c>
      <c r="F60" s="326">
        <v>0</v>
      </c>
      <c r="G60" s="326">
        <v>0</v>
      </c>
      <c r="H60" s="326">
        <v>0</v>
      </c>
      <c r="I60" s="326">
        <v>0</v>
      </c>
      <c r="J60" s="326">
        <v>0</v>
      </c>
      <c r="K60" s="326">
        <v>0</v>
      </c>
      <c r="L60" s="326">
        <v>0</v>
      </c>
      <c r="M60" s="326">
        <v>0</v>
      </c>
      <c r="N60" s="326">
        <v>0</v>
      </c>
      <c r="O60" s="326">
        <v>0</v>
      </c>
      <c r="P60" s="326">
        <v>0</v>
      </c>
      <c r="Q60" s="326">
        <v>0</v>
      </c>
      <c r="R60" s="326">
        <v>0</v>
      </c>
      <c r="S60" s="326">
        <v>0</v>
      </c>
      <c r="T60" s="326">
        <v>0</v>
      </c>
      <c r="U60" s="326">
        <v>0</v>
      </c>
      <c r="V60" s="326">
        <v>0</v>
      </c>
      <c r="W60" s="326">
        <v>0</v>
      </c>
      <c r="X60" s="326">
        <v>0</v>
      </c>
      <c r="Y60" s="326">
        <v>0</v>
      </c>
      <c r="Z60" s="326">
        <v>0</v>
      </c>
      <c r="AA60" s="326">
        <v>0</v>
      </c>
      <c r="AB60" s="326">
        <v>0</v>
      </c>
      <c r="AC60" s="326">
        <v>0</v>
      </c>
      <c r="AD60" s="326">
        <v>0</v>
      </c>
      <c r="AE60" s="326">
        <v>0</v>
      </c>
      <c r="AF60" s="326">
        <v>0</v>
      </c>
      <c r="AG60" s="326">
        <v>0</v>
      </c>
      <c r="AH60" s="326">
        <v>0</v>
      </c>
      <c r="AI60" s="326">
        <v>0</v>
      </c>
      <c r="AJ60" s="326">
        <v>0</v>
      </c>
      <c r="AK60" s="326">
        <v>0</v>
      </c>
      <c r="AL60" s="326">
        <v>0</v>
      </c>
      <c r="AM60" s="326">
        <v>0</v>
      </c>
      <c r="AN60" s="326">
        <v>0</v>
      </c>
      <c r="AO60" s="326">
        <v>0</v>
      </c>
      <c r="AP60" s="326">
        <v>0</v>
      </c>
      <c r="AQ60" s="326">
        <v>0</v>
      </c>
      <c r="AR60" s="326">
        <v>0</v>
      </c>
      <c r="AS60" s="326">
        <v>0</v>
      </c>
      <c r="AT60" s="326">
        <v>0</v>
      </c>
      <c r="AU60" s="326">
        <v>0</v>
      </c>
      <c r="AV60" s="326">
        <v>0</v>
      </c>
      <c r="AW60" s="326">
        <v>0</v>
      </c>
      <c r="AX60" s="326">
        <v>0</v>
      </c>
      <c r="AY60" s="326">
        <v>0</v>
      </c>
      <c r="AZ60" s="326">
        <v>0</v>
      </c>
      <c r="BA60" s="326">
        <v>0</v>
      </c>
      <c r="BB60" s="326">
        <v>0</v>
      </c>
      <c r="BC60" s="326">
        <v>0</v>
      </c>
      <c r="BD60" s="326">
        <v>0</v>
      </c>
      <c r="BE60" s="326">
        <v>0</v>
      </c>
      <c r="BF60" s="326">
        <v>0</v>
      </c>
      <c r="BG60" s="326">
        <v>0</v>
      </c>
      <c r="BH60" s="326">
        <v>0</v>
      </c>
      <c r="BI60" s="326">
        <v>0</v>
      </c>
      <c r="BJ60" s="326">
        <v>0</v>
      </c>
      <c r="BK60" s="326">
        <v>0</v>
      </c>
      <c r="BL60" s="326">
        <v>0</v>
      </c>
      <c r="BM60" s="326">
        <v>0</v>
      </c>
      <c r="BN60" s="326">
        <v>0</v>
      </c>
      <c r="BO60" s="326">
        <v>0</v>
      </c>
      <c r="BP60" s="326">
        <v>0</v>
      </c>
      <c r="BQ60" s="326">
        <v>0</v>
      </c>
      <c r="BR60" s="326">
        <v>0</v>
      </c>
      <c r="BS60" s="326">
        <v>0</v>
      </c>
      <c r="BT60" s="326">
        <v>0</v>
      </c>
      <c r="BU60" s="326">
        <v>0</v>
      </c>
      <c r="BV60" s="326">
        <v>0</v>
      </c>
      <c r="BW60" s="326">
        <v>0</v>
      </c>
      <c r="BX60" s="326">
        <v>0</v>
      </c>
      <c r="BY60" s="208" t="s">
        <v>190</v>
      </c>
      <c r="BZ60" s="146"/>
    </row>
    <row r="61" spans="1:105" ht="42" customHeight="1" x14ac:dyDescent="0.25">
      <c r="A61" s="105"/>
      <c r="B61" s="421" t="s">
        <v>158</v>
      </c>
      <c r="C61" s="422" t="s">
        <v>159</v>
      </c>
      <c r="D61" s="421" t="s">
        <v>93</v>
      </c>
      <c r="E61" s="326">
        <v>0</v>
      </c>
      <c r="F61" s="326">
        <v>0</v>
      </c>
      <c r="G61" s="326">
        <v>0</v>
      </c>
      <c r="H61" s="326">
        <v>0</v>
      </c>
      <c r="I61" s="326">
        <v>0</v>
      </c>
      <c r="J61" s="326">
        <v>0</v>
      </c>
      <c r="K61" s="326">
        <v>0</v>
      </c>
      <c r="L61" s="326">
        <v>0</v>
      </c>
      <c r="M61" s="326">
        <v>0</v>
      </c>
      <c r="N61" s="326">
        <v>0</v>
      </c>
      <c r="O61" s="326">
        <v>0</v>
      </c>
      <c r="P61" s="326">
        <v>0</v>
      </c>
      <c r="Q61" s="326">
        <v>0</v>
      </c>
      <c r="R61" s="326">
        <v>0</v>
      </c>
      <c r="S61" s="326">
        <v>0</v>
      </c>
      <c r="T61" s="326">
        <v>0</v>
      </c>
      <c r="U61" s="326">
        <v>0</v>
      </c>
      <c r="V61" s="326">
        <v>0</v>
      </c>
      <c r="W61" s="326">
        <v>0</v>
      </c>
      <c r="X61" s="326">
        <v>0</v>
      </c>
      <c r="Y61" s="326">
        <v>0</v>
      </c>
      <c r="Z61" s="326">
        <v>0</v>
      </c>
      <c r="AA61" s="326">
        <v>0</v>
      </c>
      <c r="AB61" s="326">
        <v>0</v>
      </c>
      <c r="AC61" s="326">
        <v>0</v>
      </c>
      <c r="AD61" s="326">
        <v>0</v>
      </c>
      <c r="AE61" s="326">
        <v>0</v>
      </c>
      <c r="AF61" s="326">
        <v>0</v>
      </c>
      <c r="AG61" s="326">
        <v>0</v>
      </c>
      <c r="AH61" s="326">
        <v>0</v>
      </c>
      <c r="AI61" s="326">
        <v>0</v>
      </c>
      <c r="AJ61" s="326">
        <v>0</v>
      </c>
      <c r="AK61" s="326">
        <v>0</v>
      </c>
      <c r="AL61" s="326">
        <v>0</v>
      </c>
      <c r="AM61" s="326">
        <v>0</v>
      </c>
      <c r="AN61" s="326">
        <v>0</v>
      </c>
      <c r="AO61" s="326">
        <v>0</v>
      </c>
      <c r="AP61" s="326">
        <v>0</v>
      </c>
      <c r="AQ61" s="326">
        <v>0</v>
      </c>
      <c r="AR61" s="326">
        <v>0</v>
      </c>
      <c r="AS61" s="326">
        <v>0</v>
      </c>
      <c r="AT61" s="326">
        <v>0</v>
      </c>
      <c r="AU61" s="326">
        <v>0</v>
      </c>
      <c r="AV61" s="326">
        <v>0</v>
      </c>
      <c r="AW61" s="326">
        <v>0</v>
      </c>
      <c r="AX61" s="326">
        <v>0</v>
      </c>
      <c r="AY61" s="326">
        <v>0</v>
      </c>
      <c r="AZ61" s="326">
        <v>0</v>
      </c>
      <c r="BA61" s="326">
        <v>0</v>
      </c>
      <c r="BB61" s="326">
        <v>0</v>
      </c>
      <c r="BC61" s="326">
        <v>0</v>
      </c>
      <c r="BD61" s="326">
        <v>0</v>
      </c>
      <c r="BE61" s="326">
        <v>0</v>
      </c>
      <c r="BF61" s="326">
        <v>0</v>
      </c>
      <c r="BG61" s="326">
        <v>0</v>
      </c>
      <c r="BH61" s="326">
        <v>0</v>
      </c>
      <c r="BI61" s="326">
        <v>0</v>
      </c>
      <c r="BJ61" s="326">
        <v>0</v>
      </c>
      <c r="BK61" s="326">
        <v>0</v>
      </c>
      <c r="BL61" s="326">
        <v>0</v>
      </c>
      <c r="BM61" s="326">
        <v>0</v>
      </c>
      <c r="BN61" s="326">
        <v>0</v>
      </c>
      <c r="BO61" s="326">
        <v>0</v>
      </c>
      <c r="BP61" s="326">
        <v>0</v>
      </c>
      <c r="BQ61" s="326">
        <v>0</v>
      </c>
      <c r="BR61" s="326">
        <v>0</v>
      </c>
      <c r="BS61" s="326">
        <v>0</v>
      </c>
      <c r="BT61" s="326">
        <v>0</v>
      </c>
      <c r="BU61" s="326">
        <v>0</v>
      </c>
      <c r="BV61" s="326">
        <v>0</v>
      </c>
      <c r="BW61" s="326">
        <v>0</v>
      </c>
      <c r="BX61" s="326">
        <v>0</v>
      </c>
      <c r="BY61" s="326" t="s">
        <v>190</v>
      </c>
      <c r="BZ61" s="146"/>
    </row>
    <row r="62" spans="1:105" ht="42" customHeight="1" x14ac:dyDescent="0.25">
      <c r="A62" s="105"/>
      <c r="B62" s="421" t="s">
        <v>160</v>
      </c>
      <c r="C62" s="422" t="s">
        <v>161</v>
      </c>
      <c r="D62" s="421" t="s">
        <v>93</v>
      </c>
      <c r="E62" s="326">
        <v>0</v>
      </c>
      <c r="F62" s="326">
        <v>0</v>
      </c>
      <c r="G62" s="326">
        <v>0</v>
      </c>
      <c r="H62" s="326">
        <v>0</v>
      </c>
      <c r="I62" s="326">
        <v>0</v>
      </c>
      <c r="J62" s="326">
        <v>0</v>
      </c>
      <c r="K62" s="326">
        <v>0</v>
      </c>
      <c r="L62" s="326">
        <v>0</v>
      </c>
      <c r="M62" s="326">
        <v>0</v>
      </c>
      <c r="N62" s="326">
        <v>0</v>
      </c>
      <c r="O62" s="326">
        <v>0</v>
      </c>
      <c r="P62" s="326">
        <v>0</v>
      </c>
      <c r="Q62" s="326">
        <v>0</v>
      </c>
      <c r="R62" s="326">
        <v>0</v>
      </c>
      <c r="S62" s="326">
        <v>0</v>
      </c>
      <c r="T62" s="326">
        <v>0</v>
      </c>
      <c r="U62" s="326">
        <v>0</v>
      </c>
      <c r="V62" s="326">
        <v>0</v>
      </c>
      <c r="W62" s="326">
        <v>0</v>
      </c>
      <c r="X62" s="326">
        <v>0</v>
      </c>
      <c r="Y62" s="326">
        <v>0</v>
      </c>
      <c r="Z62" s="326">
        <v>0</v>
      </c>
      <c r="AA62" s="326">
        <v>0</v>
      </c>
      <c r="AB62" s="326">
        <v>0</v>
      </c>
      <c r="AC62" s="326">
        <v>0</v>
      </c>
      <c r="AD62" s="326">
        <v>0</v>
      </c>
      <c r="AE62" s="326">
        <v>0</v>
      </c>
      <c r="AF62" s="326">
        <v>0</v>
      </c>
      <c r="AG62" s="326">
        <v>0</v>
      </c>
      <c r="AH62" s="326">
        <v>0</v>
      </c>
      <c r="AI62" s="326">
        <v>0</v>
      </c>
      <c r="AJ62" s="326">
        <v>0</v>
      </c>
      <c r="AK62" s="326">
        <v>0</v>
      </c>
      <c r="AL62" s="326">
        <v>0</v>
      </c>
      <c r="AM62" s="326">
        <v>0</v>
      </c>
      <c r="AN62" s="326">
        <v>0</v>
      </c>
      <c r="AO62" s="326">
        <v>0</v>
      </c>
      <c r="AP62" s="326">
        <v>0</v>
      </c>
      <c r="AQ62" s="326">
        <v>0</v>
      </c>
      <c r="AR62" s="326">
        <v>0</v>
      </c>
      <c r="AS62" s="326">
        <v>0</v>
      </c>
      <c r="AT62" s="326">
        <v>0</v>
      </c>
      <c r="AU62" s="326">
        <v>0</v>
      </c>
      <c r="AV62" s="326">
        <v>0</v>
      </c>
      <c r="AW62" s="326">
        <v>0</v>
      </c>
      <c r="AX62" s="326">
        <v>0</v>
      </c>
      <c r="AY62" s="326">
        <v>0</v>
      </c>
      <c r="AZ62" s="326">
        <v>0</v>
      </c>
      <c r="BA62" s="326">
        <v>0</v>
      </c>
      <c r="BB62" s="326">
        <v>0</v>
      </c>
      <c r="BC62" s="326">
        <v>0</v>
      </c>
      <c r="BD62" s="326">
        <v>0</v>
      </c>
      <c r="BE62" s="326">
        <v>0</v>
      </c>
      <c r="BF62" s="326">
        <v>0</v>
      </c>
      <c r="BG62" s="326">
        <v>0</v>
      </c>
      <c r="BH62" s="326">
        <v>0</v>
      </c>
      <c r="BI62" s="326">
        <v>0</v>
      </c>
      <c r="BJ62" s="326">
        <v>0</v>
      </c>
      <c r="BK62" s="326">
        <v>0</v>
      </c>
      <c r="BL62" s="326">
        <v>0</v>
      </c>
      <c r="BM62" s="326">
        <v>0</v>
      </c>
      <c r="BN62" s="326">
        <v>0</v>
      </c>
      <c r="BO62" s="326">
        <v>0</v>
      </c>
      <c r="BP62" s="326">
        <v>0</v>
      </c>
      <c r="BQ62" s="326">
        <v>0</v>
      </c>
      <c r="BR62" s="326">
        <v>0</v>
      </c>
      <c r="BS62" s="326">
        <v>0</v>
      </c>
      <c r="BT62" s="326">
        <v>0</v>
      </c>
      <c r="BU62" s="326">
        <v>0</v>
      </c>
      <c r="BV62" s="326">
        <v>0</v>
      </c>
      <c r="BW62" s="326">
        <v>0</v>
      </c>
      <c r="BX62" s="326">
        <v>0</v>
      </c>
      <c r="BY62" s="326">
        <v>0</v>
      </c>
      <c r="BZ62" s="146"/>
      <c r="CE62" s="105" t="e">
        <f>SUM(#REF!)</f>
        <v>#REF!</v>
      </c>
      <c r="CF62" s="105" t="e">
        <f>SUM(#REF!)</f>
        <v>#REF!</v>
      </c>
      <c r="CG62" s="105" t="e">
        <f>SUM(#REF!)</f>
        <v>#REF!</v>
      </c>
      <c r="CH62" s="105" t="e">
        <f>SUM(#REF!)</f>
        <v>#REF!</v>
      </c>
      <c r="CI62" s="105" t="e">
        <f>SUM(#REF!)</f>
        <v>#REF!</v>
      </c>
      <c r="CJ62" s="105" t="e">
        <f>SUM(#REF!)</f>
        <v>#REF!</v>
      </c>
      <c r="CK62" s="105" t="e">
        <f>SUM(#REF!)</f>
        <v>#REF!</v>
      </c>
      <c r="CL62" s="105" t="e">
        <f>SUM(#REF!)</f>
        <v>#REF!</v>
      </c>
      <c r="CM62" s="105" t="e">
        <f>SUM(#REF!)</f>
        <v>#REF!</v>
      </c>
      <c r="CN62" s="105" t="e">
        <f>SUM(#REF!)</f>
        <v>#REF!</v>
      </c>
      <c r="CO62" s="105" t="e">
        <f>SUM(#REF!)</f>
        <v>#REF!</v>
      </c>
      <c r="CP62" s="105" t="e">
        <f>SUM(#REF!)</f>
        <v>#REF!</v>
      </c>
      <c r="CQ62" s="105" t="e">
        <f>SUM(#REF!)</f>
        <v>#REF!</v>
      </c>
      <c r="CR62" s="105" t="e">
        <f>SUM(#REF!)</f>
        <v>#REF!</v>
      </c>
      <c r="CS62" s="105" t="e">
        <f>SUM(#REF!)</f>
        <v>#REF!</v>
      </c>
      <c r="CT62" s="105" t="e">
        <f>SUM(#REF!)</f>
        <v>#REF!</v>
      </c>
      <c r="CU62" s="105" t="e">
        <f>SUM(#REF!)</f>
        <v>#REF!</v>
      </c>
      <c r="CV62" s="105" t="e">
        <f>SUM(#REF!)</f>
        <v>#REF!</v>
      </c>
      <c r="CW62" s="104" t="e">
        <f>SUM(#REF!)</f>
        <v>#REF!</v>
      </c>
      <c r="CX62" s="104" t="e">
        <f>SUM(#REF!)</f>
        <v>#REF!</v>
      </c>
      <c r="CY62" s="104" t="e">
        <f>SUM(#REF!)</f>
        <v>#REF!</v>
      </c>
      <c r="CZ62" s="104" t="e">
        <f>SUM(#REF!)</f>
        <v>#REF!</v>
      </c>
      <c r="DA62" s="104" t="s">
        <v>190</v>
      </c>
    </row>
    <row r="63" spans="1:105" ht="42" customHeight="1" x14ac:dyDescent="0.25">
      <c r="A63" s="105"/>
      <c r="B63" s="421" t="s">
        <v>165</v>
      </c>
      <c r="C63" s="422" t="s">
        <v>166</v>
      </c>
      <c r="D63" s="421" t="s">
        <v>93</v>
      </c>
      <c r="E63" s="326">
        <v>0</v>
      </c>
      <c r="F63" s="326">
        <v>0</v>
      </c>
      <c r="G63" s="326">
        <v>0</v>
      </c>
      <c r="H63" s="326">
        <v>0</v>
      </c>
      <c r="I63" s="326">
        <v>0</v>
      </c>
      <c r="J63" s="326">
        <v>0</v>
      </c>
      <c r="K63" s="326">
        <v>0</v>
      </c>
      <c r="L63" s="326">
        <v>0</v>
      </c>
      <c r="M63" s="326">
        <v>0</v>
      </c>
      <c r="N63" s="326">
        <v>0</v>
      </c>
      <c r="O63" s="326">
        <v>0</v>
      </c>
      <c r="P63" s="326">
        <v>0</v>
      </c>
      <c r="Q63" s="326">
        <v>0</v>
      </c>
      <c r="R63" s="326">
        <v>0</v>
      </c>
      <c r="S63" s="326">
        <v>0</v>
      </c>
      <c r="T63" s="326">
        <v>0</v>
      </c>
      <c r="U63" s="326">
        <v>0</v>
      </c>
      <c r="V63" s="326">
        <v>0</v>
      </c>
      <c r="W63" s="326">
        <v>0</v>
      </c>
      <c r="X63" s="326">
        <v>0</v>
      </c>
      <c r="Y63" s="326">
        <v>0</v>
      </c>
      <c r="Z63" s="326">
        <v>0</v>
      </c>
      <c r="AA63" s="326">
        <v>0</v>
      </c>
      <c r="AB63" s="326">
        <v>0</v>
      </c>
      <c r="AC63" s="326">
        <v>0</v>
      </c>
      <c r="AD63" s="326">
        <v>0</v>
      </c>
      <c r="AE63" s="326">
        <v>0</v>
      </c>
      <c r="AF63" s="326">
        <v>0</v>
      </c>
      <c r="AG63" s="326">
        <v>0</v>
      </c>
      <c r="AH63" s="326">
        <v>0</v>
      </c>
      <c r="AI63" s="326">
        <v>0</v>
      </c>
      <c r="AJ63" s="326">
        <v>0</v>
      </c>
      <c r="AK63" s="326">
        <v>0</v>
      </c>
      <c r="AL63" s="326">
        <v>0</v>
      </c>
      <c r="AM63" s="326">
        <v>0</v>
      </c>
      <c r="AN63" s="326">
        <v>0</v>
      </c>
      <c r="AO63" s="326">
        <v>0</v>
      </c>
      <c r="AP63" s="326">
        <v>0</v>
      </c>
      <c r="AQ63" s="326">
        <v>0</v>
      </c>
      <c r="AR63" s="326">
        <v>0</v>
      </c>
      <c r="AS63" s="326">
        <v>0</v>
      </c>
      <c r="AT63" s="326">
        <v>0</v>
      </c>
      <c r="AU63" s="326">
        <v>0</v>
      </c>
      <c r="AV63" s="326">
        <v>0</v>
      </c>
      <c r="AW63" s="326">
        <v>0</v>
      </c>
      <c r="AX63" s="326">
        <v>0</v>
      </c>
      <c r="AY63" s="326">
        <v>0</v>
      </c>
      <c r="AZ63" s="326">
        <v>0</v>
      </c>
      <c r="BA63" s="326">
        <v>0</v>
      </c>
      <c r="BB63" s="326">
        <v>0</v>
      </c>
      <c r="BC63" s="326">
        <v>0</v>
      </c>
      <c r="BD63" s="326">
        <v>0</v>
      </c>
      <c r="BE63" s="326">
        <v>0</v>
      </c>
      <c r="BF63" s="326">
        <v>0</v>
      </c>
      <c r="BG63" s="326">
        <v>0</v>
      </c>
      <c r="BH63" s="326">
        <v>0</v>
      </c>
      <c r="BI63" s="326">
        <v>0</v>
      </c>
      <c r="BJ63" s="326">
        <v>0</v>
      </c>
      <c r="BK63" s="326">
        <v>0</v>
      </c>
      <c r="BL63" s="326">
        <v>0</v>
      </c>
      <c r="BM63" s="326">
        <v>0</v>
      </c>
      <c r="BN63" s="326">
        <v>0</v>
      </c>
      <c r="BO63" s="326">
        <v>0</v>
      </c>
      <c r="BP63" s="326">
        <v>0</v>
      </c>
      <c r="BQ63" s="326">
        <v>0</v>
      </c>
      <c r="BR63" s="326">
        <v>0</v>
      </c>
      <c r="BS63" s="326">
        <v>0</v>
      </c>
      <c r="BT63" s="326">
        <v>0</v>
      </c>
      <c r="BU63" s="326">
        <v>0</v>
      </c>
      <c r="BV63" s="326">
        <v>0</v>
      </c>
      <c r="BW63" s="326">
        <v>0</v>
      </c>
      <c r="BX63" s="326">
        <v>0</v>
      </c>
      <c r="BY63" s="326" t="s">
        <v>190</v>
      </c>
      <c r="BZ63" s="146"/>
    </row>
    <row r="64" spans="1:105" ht="42" customHeight="1" x14ac:dyDescent="0.25">
      <c r="A64" s="105"/>
      <c r="B64" s="450" t="s">
        <v>167</v>
      </c>
      <c r="C64" s="451" t="s">
        <v>168</v>
      </c>
      <c r="D64" s="421" t="s">
        <v>93</v>
      </c>
      <c r="E64" s="326">
        <v>0</v>
      </c>
      <c r="F64" s="326">
        <v>0</v>
      </c>
      <c r="G64" s="326">
        <v>0</v>
      </c>
      <c r="H64" s="326">
        <v>0</v>
      </c>
      <c r="I64" s="326">
        <v>0</v>
      </c>
      <c r="J64" s="326">
        <v>0</v>
      </c>
      <c r="K64" s="326">
        <v>0</v>
      </c>
      <c r="L64" s="326">
        <v>0</v>
      </c>
      <c r="M64" s="326">
        <v>0</v>
      </c>
      <c r="N64" s="326">
        <v>0</v>
      </c>
      <c r="O64" s="326">
        <v>0</v>
      </c>
      <c r="P64" s="326">
        <v>0</v>
      </c>
      <c r="Q64" s="326">
        <v>0</v>
      </c>
      <c r="R64" s="326">
        <v>0</v>
      </c>
      <c r="S64" s="326">
        <v>0</v>
      </c>
      <c r="T64" s="326">
        <v>0</v>
      </c>
      <c r="U64" s="326">
        <v>0</v>
      </c>
      <c r="V64" s="326">
        <v>0</v>
      </c>
      <c r="W64" s="326">
        <v>0</v>
      </c>
      <c r="X64" s="326">
        <v>0</v>
      </c>
      <c r="Y64" s="326">
        <v>0</v>
      </c>
      <c r="Z64" s="326">
        <v>0</v>
      </c>
      <c r="AA64" s="326">
        <v>0</v>
      </c>
      <c r="AB64" s="326">
        <v>0</v>
      </c>
      <c r="AC64" s="326">
        <v>0</v>
      </c>
      <c r="AD64" s="326">
        <v>0</v>
      </c>
      <c r="AE64" s="326">
        <v>0</v>
      </c>
      <c r="AF64" s="326">
        <v>0</v>
      </c>
      <c r="AG64" s="326">
        <v>0</v>
      </c>
      <c r="AH64" s="326">
        <v>0</v>
      </c>
      <c r="AI64" s="326">
        <v>0</v>
      </c>
      <c r="AJ64" s="326">
        <v>0</v>
      </c>
      <c r="AK64" s="326">
        <v>0</v>
      </c>
      <c r="AL64" s="326">
        <v>0</v>
      </c>
      <c r="AM64" s="326">
        <v>0</v>
      </c>
      <c r="AN64" s="326">
        <v>0</v>
      </c>
      <c r="AO64" s="326">
        <v>0</v>
      </c>
      <c r="AP64" s="326">
        <v>0</v>
      </c>
      <c r="AQ64" s="326">
        <v>0</v>
      </c>
      <c r="AR64" s="326">
        <v>0</v>
      </c>
      <c r="AS64" s="326">
        <v>0</v>
      </c>
      <c r="AT64" s="326">
        <v>0</v>
      </c>
      <c r="AU64" s="326">
        <v>0</v>
      </c>
      <c r="AV64" s="326">
        <v>0</v>
      </c>
      <c r="AW64" s="326">
        <v>0</v>
      </c>
      <c r="AX64" s="326">
        <v>0</v>
      </c>
      <c r="AY64" s="326">
        <v>0</v>
      </c>
      <c r="AZ64" s="326">
        <v>0</v>
      </c>
      <c r="BA64" s="326">
        <v>0</v>
      </c>
      <c r="BB64" s="326">
        <v>0</v>
      </c>
      <c r="BC64" s="326">
        <v>0</v>
      </c>
      <c r="BD64" s="326">
        <v>0</v>
      </c>
      <c r="BE64" s="326">
        <v>0</v>
      </c>
      <c r="BF64" s="326">
        <v>0</v>
      </c>
      <c r="BG64" s="326">
        <v>0</v>
      </c>
      <c r="BH64" s="326">
        <v>0</v>
      </c>
      <c r="BI64" s="326">
        <v>0</v>
      </c>
      <c r="BJ64" s="326">
        <v>0</v>
      </c>
      <c r="BK64" s="326">
        <v>0</v>
      </c>
      <c r="BL64" s="326">
        <v>0</v>
      </c>
      <c r="BM64" s="326">
        <v>0</v>
      </c>
      <c r="BN64" s="326">
        <v>0</v>
      </c>
      <c r="BO64" s="326">
        <v>0</v>
      </c>
      <c r="BP64" s="326">
        <v>0</v>
      </c>
      <c r="BQ64" s="326">
        <v>0</v>
      </c>
      <c r="BR64" s="326">
        <v>0</v>
      </c>
      <c r="BS64" s="326">
        <v>0</v>
      </c>
      <c r="BT64" s="326">
        <v>0</v>
      </c>
      <c r="BU64" s="326">
        <v>0</v>
      </c>
      <c r="BV64" s="326">
        <v>0</v>
      </c>
      <c r="BW64" s="326">
        <v>0</v>
      </c>
      <c r="BX64" s="326">
        <v>0</v>
      </c>
      <c r="BY64" s="326" t="s">
        <v>190</v>
      </c>
      <c r="BZ64" s="146"/>
    </row>
    <row r="65" spans="1:78" ht="42" customHeight="1" x14ac:dyDescent="0.25">
      <c r="A65" s="105"/>
      <c r="B65" s="450" t="s">
        <v>169</v>
      </c>
      <c r="C65" s="451" t="s">
        <v>170</v>
      </c>
      <c r="D65" s="421" t="s">
        <v>93</v>
      </c>
      <c r="E65" s="326">
        <v>0</v>
      </c>
      <c r="F65" s="326">
        <v>0</v>
      </c>
      <c r="G65" s="326">
        <v>0</v>
      </c>
      <c r="H65" s="326">
        <v>0</v>
      </c>
      <c r="I65" s="326">
        <v>0</v>
      </c>
      <c r="J65" s="326">
        <v>0</v>
      </c>
      <c r="K65" s="326">
        <v>0</v>
      </c>
      <c r="L65" s="326">
        <v>0</v>
      </c>
      <c r="M65" s="326">
        <v>0</v>
      </c>
      <c r="N65" s="326">
        <v>0</v>
      </c>
      <c r="O65" s="326">
        <v>0</v>
      </c>
      <c r="P65" s="326">
        <v>0</v>
      </c>
      <c r="Q65" s="326">
        <v>0</v>
      </c>
      <c r="R65" s="326">
        <v>0</v>
      </c>
      <c r="S65" s="326">
        <v>0</v>
      </c>
      <c r="T65" s="326">
        <v>0</v>
      </c>
      <c r="U65" s="326">
        <v>0</v>
      </c>
      <c r="V65" s="326">
        <v>0</v>
      </c>
      <c r="W65" s="326">
        <v>0</v>
      </c>
      <c r="X65" s="326">
        <v>0</v>
      </c>
      <c r="Y65" s="326">
        <v>0</v>
      </c>
      <c r="Z65" s="326">
        <v>0</v>
      </c>
      <c r="AA65" s="326">
        <v>0</v>
      </c>
      <c r="AB65" s="326">
        <v>0</v>
      </c>
      <c r="AC65" s="326">
        <v>0</v>
      </c>
      <c r="AD65" s="326">
        <v>0</v>
      </c>
      <c r="AE65" s="326">
        <v>0</v>
      </c>
      <c r="AF65" s="326">
        <v>0</v>
      </c>
      <c r="AG65" s="326">
        <v>0</v>
      </c>
      <c r="AH65" s="326">
        <v>0</v>
      </c>
      <c r="AI65" s="326">
        <v>0</v>
      </c>
      <c r="AJ65" s="326">
        <v>0</v>
      </c>
      <c r="AK65" s="326">
        <v>0</v>
      </c>
      <c r="AL65" s="326">
        <v>0</v>
      </c>
      <c r="AM65" s="326">
        <v>0</v>
      </c>
      <c r="AN65" s="326">
        <v>0</v>
      </c>
      <c r="AO65" s="326">
        <v>0</v>
      </c>
      <c r="AP65" s="326">
        <v>0</v>
      </c>
      <c r="AQ65" s="326">
        <v>0</v>
      </c>
      <c r="AR65" s="326">
        <v>0</v>
      </c>
      <c r="AS65" s="326">
        <v>0</v>
      </c>
      <c r="AT65" s="326">
        <v>0</v>
      </c>
      <c r="AU65" s="326">
        <v>0</v>
      </c>
      <c r="AV65" s="326">
        <v>0</v>
      </c>
      <c r="AW65" s="326">
        <v>0</v>
      </c>
      <c r="AX65" s="326">
        <v>0</v>
      </c>
      <c r="AY65" s="326">
        <v>0</v>
      </c>
      <c r="AZ65" s="326">
        <v>0</v>
      </c>
      <c r="BA65" s="326">
        <v>0</v>
      </c>
      <c r="BB65" s="326">
        <v>0</v>
      </c>
      <c r="BC65" s="326">
        <v>0</v>
      </c>
      <c r="BD65" s="326">
        <v>0</v>
      </c>
      <c r="BE65" s="326">
        <v>0</v>
      </c>
      <c r="BF65" s="326">
        <v>0</v>
      </c>
      <c r="BG65" s="326">
        <v>0</v>
      </c>
      <c r="BH65" s="326">
        <v>0</v>
      </c>
      <c r="BI65" s="326">
        <v>0</v>
      </c>
      <c r="BJ65" s="326">
        <v>0</v>
      </c>
      <c r="BK65" s="326">
        <v>0</v>
      </c>
      <c r="BL65" s="326">
        <v>0</v>
      </c>
      <c r="BM65" s="326">
        <v>0</v>
      </c>
      <c r="BN65" s="326">
        <v>0</v>
      </c>
      <c r="BO65" s="326">
        <v>0</v>
      </c>
      <c r="BP65" s="326">
        <v>0</v>
      </c>
      <c r="BQ65" s="326">
        <v>0</v>
      </c>
      <c r="BR65" s="326">
        <v>0</v>
      </c>
      <c r="BS65" s="326">
        <v>0</v>
      </c>
      <c r="BT65" s="326">
        <v>0</v>
      </c>
      <c r="BU65" s="326">
        <v>0</v>
      </c>
      <c r="BV65" s="326">
        <v>0</v>
      </c>
      <c r="BW65" s="326">
        <v>0</v>
      </c>
      <c r="BX65" s="326">
        <v>0</v>
      </c>
      <c r="BY65" s="326" t="s">
        <v>190</v>
      </c>
      <c r="BZ65" s="146"/>
    </row>
    <row r="66" spans="1:78" ht="48" customHeight="1" x14ac:dyDescent="0.25">
      <c r="A66" s="105"/>
      <c r="B66" s="394" t="s">
        <v>171</v>
      </c>
      <c r="C66" s="395" t="s">
        <v>172</v>
      </c>
      <c r="D66" s="394" t="s">
        <v>93</v>
      </c>
      <c r="E66" s="396">
        <f>E67+E68</f>
        <v>0</v>
      </c>
      <c r="F66" s="396">
        <f>F67+F68</f>
        <v>0</v>
      </c>
      <c r="G66" s="396">
        <v>0</v>
      </c>
      <c r="H66" s="396">
        <f t="shared" ref="H66:BS66" si="56">H67+H68</f>
        <v>0</v>
      </c>
      <c r="I66" s="396">
        <f t="shared" si="56"/>
        <v>0</v>
      </c>
      <c r="J66" s="396">
        <f t="shared" si="56"/>
        <v>0</v>
      </c>
      <c r="K66" s="396">
        <f t="shared" si="56"/>
        <v>0</v>
      </c>
      <c r="L66" s="396">
        <f t="shared" si="56"/>
        <v>0</v>
      </c>
      <c r="M66" s="396">
        <f t="shared" si="56"/>
        <v>0</v>
      </c>
      <c r="N66" s="396">
        <f t="shared" si="56"/>
        <v>0</v>
      </c>
      <c r="O66" s="396">
        <f t="shared" si="56"/>
        <v>0</v>
      </c>
      <c r="P66" s="396">
        <f t="shared" si="56"/>
        <v>0</v>
      </c>
      <c r="Q66" s="396">
        <f t="shared" si="56"/>
        <v>0</v>
      </c>
      <c r="R66" s="396">
        <f t="shared" si="56"/>
        <v>0</v>
      </c>
      <c r="S66" s="396">
        <f t="shared" si="56"/>
        <v>0</v>
      </c>
      <c r="T66" s="396">
        <f t="shared" si="56"/>
        <v>0</v>
      </c>
      <c r="U66" s="396">
        <f t="shared" si="56"/>
        <v>0</v>
      </c>
      <c r="V66" s="396">
        <f t="shared" si="56"/>
        <v>0</v>
      </c>
      <c r="W66" s="396">
        <f t="shared" si="56"/>
        <v>0</v>
      </c>
      <c r="X66" s="396">
        <f t="shared" si="56"/>
        <v>0</v>
      </c>
      <c r="Y66" s="396">
        <f t="shared" si="56"/>
        <v>0</v>
      </c>
      <c r="Z66" s="396">
        <f t="shared" si="56"/>
        <v>0</v>
      </c>
      <c r="AA66" s="396">
        <f t="shared" si="56"/>
        <v>0</v>
      </c>
      <c r="AB66" s="396">
        <f t="shared" si="56"/>
        <v>0</v>
      </c>
      <c r="AC66" s="396">
        <f t="shared" si="56"/>
        <v>0</v>
      </c>
      <c r="AD66" s="396">
        <f t="shared" si="56"/>
        <v>0</v>
      </c>
      <c r="AE66" s="396">
        <f t="shared" si="56"/>
        <v>0</v>
      </c>
      <c r="AF66" s="396">
        <f t="shared" si="56"/>
        <v>0</v>
      </c>
      <c r="AG66" s="396">
        <f t="shared" si="56"/>
        <v>0</v>
      </c>
      <c r="AH66" s="396">
        <f t="shared" si="56"/>
        <v>0</v>
      </c>
      <c r="AI66" s="396">
        <f t="shared" si="56"/>
        <v>0</v>
      </c>
      <c r="AJ66" s="396">
        <f t="shared" si="56"/>
        <v>0</v>
      </c>
      <c r="AK66" s="396">
        <f t="shared" si="56"/>
        <v>0</v>
      </c>
      <c r="AL66" s="396">
        <f t="shared" si="56"/>
        <v>0</v>
      </c>
      <c r="AM66" s="396">
        <f t="shared" si="56"/>
        <v>0</v>
      </c>
      <c r="AN66" s="396">
        <f t="shared" si="56"/>
        <v>0</v>
      </c>
      <c r="AO66" s="396">
        <f t="shared" si="56"/>
        <v>0</v>
      </c>
      <c r="AP66" s="396">
        <f t="shared" si="56"/>
        <v>0</v>
      </c>
      <c r="AQ66" s="396">
        <f t="shared" si="56"/>
        <v>0</v>
      </c>
      <c r="AR66" s="396">
        <f t="shared" si="56"/>
        <v>0</v>
      </c>
      <c r="AS66" s="396">
        <f t="shared" si="56"/>
        <v>0</v>
      </c>
      <c r="AT66" s="396">
        <f t="shared" si="56"/>
        <v>0</v>
      </c>
      <c r="AU66" s="396">
        <f t="shared" si="56"/>
        <v>0</v>
      </c>
      <c r="AV66" s="396">
        <f t="shared" si="56"/>
        <v>0</v>
      </c>
      <c r="AW66" s="396">
        <f t="shared" si="56"/>
        <v>0</v>
      </c>
      <c r="AX66" s="396">
        <f t="shared" si="56"/>
        <v>0</v>
      </c>
      <c r="AY66" s="396">
        <f t="shared" si="56"/>
        <v>0</v>
      </c>
      <c r="AZ66" s="396">
        <f t="shared" si="56"/>
        <v>0</v>
      </c>
      <c r="BA66" s="396">
        <f t="shared" si="56"/>
        <v>0</v>
      </c>
      <c r="BB66" s="396">
        <f t="shared" si="56"/>
        <v>0</v>
      </c>
      <c r="BC66" s="396">
        <f t="shared" si="56"/>
        <v>0</v>
      </c>
      <c r="BD66" s="396">
        <f t="shared" si="56"/>
        <v>0</v>
      </c>
      <c r="BE66" s="396">
        <f t="shared" si="56"/>
        <v>0</v>
      </c>
      <c r="BF66" s="396">
        <f t="shared" si="56"/>
        <v>0</v>
      </c>
      <c r="BG66" s="396">
        <f t="shared" si="56"/>
        <v>0</v>
      </c>
      <c r="BH66" s="396">
        <f t="shared" si="56"/>
        <v>0</v>
      </c>
      <c r="BI66" s="396">
        <f t="shared" si="56"/>
        <v>0</v>
      </c>
      <c r="BJ66" s="396">
        <f t="shared" si="56"/>
        <v>0</v>
      </c>
      <c r="BK66" s="396">
        <f t="shared" si="56"/>
        <v>0</v>
      </c>
      <c r="BL66" s="396">
        <f t="shared" si="56"/>
        <v>0</v>
      </c>
      <c r="BM66" s="396">
        <f t="shared" si="56"/>
        <v>0</v>
      </c>
      <c r="BN66" s="396">
        <f t="shared" si="56"/>
        <v>0</v>
      </c>
      <c r="BO66" s="396">
        <f t="shared" si="56"/>
        <v>0</v>
      </c>
      <c r="BP66" s="396">
        <f t="shared" si="56"/>
        <v>0</v>
      </c>
      <c r="BQ66" s="396">
        <f t="shared" si="56"/>
        <v>0</v>
      </c>
      <c r="BR66" s="396">
        <f t="shared" si="56"/>
        <v>0</v>
      </c>
      <c r="BS66" s="396">
        <f t="shared" si="56"/>
        <v>0</v>
      </c>
      <c r="BT66" s="396">
        <f>BT67+BT68</f>
        <v>0</v>
      </c>
      <c r="BU66" s="396">
        <f>BU67+BU68</f>
        <v>0</v>
      </c>
      <c r="BV66" s="396">
        <f>BV67+BV68</f>
        <v>0</v>
      </c>
      <c r="BW66" s="396">
        <f>BW67+BW68</f>
        <v>0</v>
      </c>
      <c r="BX66" s="396">
        <f>BX67+BX68</f>
        <v>0</v>
      </c>
      <c r="BY66" s="396" t="s">
        <v>190</v>
      </c>
      <c r="BZ66" s="146"/>
    </row>
    <row r="67" spans="1:78" ht="42" customHeight="1" x14ac:dyDescent="0.25">
      <c r="A67" s="105"/>
      <c r="B67" s="421" t="s">
        <v>173</v>
      </c>
      <c r="C67" s="422" t="s">
        <v>174</v>
      </c>
      <c r="D67" s="421" t="s">
        <v>93</v>
      </c>
      <c r="E67" s="326">
        <v>0</v>
      </c>
      <c r="F67" s="326">
        <v>0</v>
      </c>
      <c r="G67" s="326">
        <v>0</v>
      </c>
      <c r="H67" s="423">
        <v>0</v>
      </c>
      <c r="I67" s="423">
        <v>0</v>
      </c>
      <c r="J67" s="423">
        <v>0</v>
      </c>
      <c r="K67" s="423">
        <v>0</v>
      </c>
      <c r="L67" s="423">
        <v>0</v>
      </c>
      <c r="M67" s="423">
        <v>0</v>
      </c>
      <c r="N67" s="423">
        <v>0</v>
      </c>
      <c r="O67" s="423">
        <v>0</v>
      </c>
      <c r="P67" s="423">
        <v>0</v>
      </c>
      <c r="Q67" s="423">
        <v>0</v>
      </c>
      <c r="R67" s="423">
        <v>0</v>
      </c>
      <c r="S67" s="423">
        <v>0</v>
      </c>
      <c r="T67" s="423">
        <v>0</v>
      </c>
      <c r="U67" s="326">
        <v>0</v>
      </c>
      <c r="V67" s="423">
        <v>0</v>
      </c>
      <c r="W67" s="423">
        <v>0</v>
      </c>
      <c r="X67" s="423">
        <v>0</v>
      </c>
      <c r="Y67" s="423">
        <v>0</v>
      </c>
      <c r="Z67" s="423">
        <v>0</v>
      </c>
      <c r="AA67" s="423">
        <v>0</v>
      </c>
      <c r="AB67" s="423">
        <v>0</v>
      </c>
      <c r="AC67" s="423">
        <v>0</v>
      </c>
      <c r="AD67" s="423">
        <v>0</v>
      </c>
      <c r="AE67" s="423">
        <v>0</v>
      </c>
      <c r="AF67" s="423">
        <v>0</v>
      </c>
      <c r="AG67" s="423">
        <v>0</v>
      </c>
      <c r="AH67" s="423">
        <v>0</v>
      </c>
      <c r="AI67" s="326">
        <v>0</v>
      </c>
      <c r="AJ67" s="423">
        <v>0</v>
      </c>
      <c r="AK67" s="423">
        <v>0</v>
      </c>
      <c r="AL67" s="423">
        <v>0</v>
      </c>
      <c r="AM67" s="423">
        <v>0</v>
      </c>
      <c r="AN67" s="423">
        <v>0</v>
      </c>
      <c r="AO67" s="423">
        <v>0</v>
      </c>
      <c r="AP67" s="423">
        <v>0</v>
      </c>
      <c r="AQ67" s="423">
        <v>0</v>
      </c>
      <c r="AR67" s="423">
        <v>0</v>
      </c>
      <c r="AS67" s="423">
        <v>0</v>
      </c>
      <c r="AT67" s="423">
        <v>0</v>
      </c>
      <c r="AU67" s="423">
        <v>0</v>
      </c>
      <c r="AV67" s="423">
        <v>0</v>
      </c>
      <c r="AW67" s="423">
        <v>0</v>
      </c>
      <c r="AX67" s="423">
        <v>0</v>
      </c>
      <c r="AY67" s="423">
        <v>0</v>
      </c>
      <c r="AZ67" s="423">
        <v>0</v>
      </c>
      <c r="BA67" s="423">
        <v>0</v>
      </c>
      <c r="BB67" s="423">
        <v>0</v>
      </c>
      <c r="BC67" s="423">
        <v>0</v>
      </c>
      <c r="BD67" s="423">
        <v>0</v>
      </c>
      <c r="BE67" s="423">
        <v>0</v>
      </c>
      <c r="BF67" s="423">
        <v>0</v>
      </c>
      <c r="BG67" s="423">
        <v>0</v>
      </c>
      <c r="BH67" s="423">
        <v>0</v>
      </c>
      <c r="BI67" s="423">
        <v>0</v>
      </c>
      <c r="BJ67" s="423">
        <v>0</v>
      </c>
      <c r="BK67" s="326">
        <v>0</v>
      </c>
      <c r="BL67" s="423">
        <v>0</v>
      </c>
      <c r="BM67" s="423">
        <v>0</v>
      </c>
      <c r="BN67" s="423">
        <v>0</v>
      </c>
      <c r="BO67" s="423">
        <v>0</v>
      </c>
      <c r="BP67" s="423">
        <v>0</v>
      </c>
      <c r="BQ67" s="423">
        <v>0</v>
      </c>
      <c r="BR67" s="326">
        <v>0</v>
      </c>
      <c r="BS67" s="423">
        <v>0</v>
      </c>
      <c r="BT67" s="423">
        <v>0</v>
      </c>
      <c r="BU67" s="423">
        <v>0</v>
      </c>
      <c r="BV67" s="423">
        <v>0</v>
      </c>
      <c r="BW67" s="423">
        <v>0</v>
      </c>
      <c r="BX67" s="423">
        <v>0</v>
      </c>
      <c r="BY67" s="326" t="s">
        <v>190</v>
      </c>
      <c r="BZ67" s="146"/>
    </row>
    <row r="68" spans="1:78" ht="42" customHeight="1" x14ac:dyDescent="0.25">
      <c r="A68" s="105"/>
      <c r="B68" s="421" t="s">
        <v>175</v>
      </c>
      <c r="C68" s="422" t="s">
        <v>176</v>
      </c>
      <c r="D68" s="421" t="s">
        <v>93</v>
      </c>
      <c r="E68" s="423">
        <v>0</v>
      </c>
      <c r="F68" s="423">
        <v>0</v>
      </c>
      <c r="G68" s="423">
        <v>0</v>
      </c>
      <c r="H68" s="423">
        <v>0</v>
      </c>
      <c r="I68" s="423">
        <v>0</v>
      </c>
      <c r="J68" s="423">
        <v>0</v>
      </c>
      <c r="K68" s="423">
        <v>0</v>
      </c>
      <c r="L68" s="423">
        <v>0</v>
      </c>
      <c r="M68" s="423">
        <v>0</v>
      </c>
      <c r="N68" s="423">
        <v>0</v>
      </c>
      <c r="O68" s="423">
        <v>0</v>
      </c>
      <c r="P68" s="423">
        <v>0</v>
      </c>
      <c r="Q68" s="423">
        <v>0</v>
      </c>
      <c r="R68" s="423">
        <v>0</v>
      </c>
      <c r="S68" s="423">
        <v>0</v>
      </c>
      <c r="T68" s="423">
        <v>0</v>
      </c>
      <c r="U68" s="423">
        <v>0</v>
      </c>
      <c r="V68" s="423">
        <v>0</v>
      </c>
      <c r="W68" s="423">
        <v>0</v>
      </c>
      <c r="X68" s="423">
        <v>0</v>
      </c>
      <c r="Y68" s="423">
        <v>0</v>
      </c>
      <c r="Z68" s="423">
        <v>0</v>
      </c>
      <c r="AA68" s="423">
        <v>0</v>
      </c>
      <c r="AB68" s="423">
        <v>0</v>
      </c>
      <c r="AC68" s="423">
        <v>0</v>
      </c>
      <c r="AD68" s="423">
        <v>0</v>
      </c>
      <c r="AE68" s="423">
        <v>0</v>
      </c>
      <c r="AF68" s="423">
        <v>0</v>
      </c>
      <c r="AG68" s="423">
        <v>0</v>
      </c>
      <c r="AH68" s="423">
        <v>0</v>
      </c>
      <c r="AI68" s="423">
        <v>0</v>
      </c>
      <c r="AJ68" s="423">
        <v>0</v>
      </c>
      <c r="AK68" s="423">
        <v>0</v>
      </c>
      <c r="AL68" s="423">
        <v>0</v>
      </c>
      <c r="AM68" s="423">
        <v>0</v>
      </c>
      <c r="AN68" s="423">
        <v>0</v>
      </c>
      <c r="AO68" s="423">
        <v>0</v>
      </c>
      <c r="AP68" s="423">
        <v>0</v>
      </c>
      <c r="AQ68" s="423">
        <v>0</v>
      </c>
      <c r="AR68" s="423">
        <v>0</v>
      </c>
      <c r="AS68" s="423">
        <v>0</v>
      </c>
      <c r="AT68" s="423">
        <v>0</v>
      </c>
      <c r="AU68" s="423">
        <v>0</v>
      </c>
      <c r="AV68" s="423">
        <v>0</v>
      </c>
      <c r="AW68" s="423">
        <v>0</v>
      </c>
      <c r="AX68" s="423">
        <v>0</v>
      </c>
      <c r="AY68" s="423">
        <v>0</v>
      </c>
      <c r="AZ68" s="423">
        <v>0</v>
      </c>
      <c r="BA68" s="423">
        <v>0</v>
      </c>
      <c r="BB68" s="423">
        <v>0</v>
      </c>
      <c r="BC68" s="423">
        <v>0</v>
      </c>
      <c r="BD68" s="423">
        <v>0</v>
      </c>
      <c r="BE68" s="423">
        <v>0</v>
      </c>
      <c r="BF68" s="423">
        <v>0</v>
      </c>
      <c r="BG68" s="423">
        <v>0</v>
      </c>
      <c r="BH68" s="423">
        <v>0</v>
      </c>
      <c r="BI68" s="423">
        <v>0</v>
      </c>
      <c r="BJ68" s="423">
        <v>0</v>
      </c>
      <c r="BK68" s="423">
        <v>0</v>
      </c>
      <c r="BL68" s="423">
        <v>0</v>
      </c>
      <c r="BM68" s="423">
        <v>0</v>
      </c>
      <c r="BN68" s="423">
        <v>0</v>
      </c>
      <c r="BO68" s="423">
        <v>0</v>
      </c>
      <c r="BP68" s="423">
        <v>0</v>
      </c>
      <c r="BQ68" s="423">
        <v>0</v>
      </c>
      <c r="BR68" s="423">
        <v>0</v>
      </c>
      <c r="BS68" s="423">
        <v>0</v>
      </c>
      <c r="BT68" s="423">
        <v>0</v>
      </c>
      <c r="BU68" s="423">
        <v>0</v>
      </c>
      <c r="BV68" s="423">
        <v>0</v>
      </c>
      <c r="BW68" s="423">
        <v>0</v>
      </c>
      <c r="BX68" s="423">
        <v>0</v>
      </c>
      <c r="BY68" s="423" t="s">
        <v>190</v>
      </c>
      <c r="BZ68" s="146"/>
    </row>
    <row r="69" spans="1:78" ht="48" customHeight="1" x14ac:dyDescent="0.25">
      <c r="A69" s="105"/>
      <c r="B69" s="394" t="s">
        <v>177</v>
      </c>
      <c r="C69" s="395" t="s">
        <v>178</v>
      </c>
      <c r="D69" s="440" t="s">
        <v>93</v>
      </c>
      <c r="E69" s="405">
        <f>E70+E71</f>
        <v>0</v>
      </c>
      <c r="F69" s="405">
        <f>F70+F71</f>
        <v>0</v>
      </c>
      <c r="G69" s="405">
        <f t="shared" ref="G69:BR69" si="57">G70+G71</f>
        <v>0</v>
      </c>
      <c r="H69" s="405">
        <f t="shared" si="57"/>
        <v>0</v>
      </c>
      <c r="I69" s="405">
        <f t="shared" si="57"/>
        <v>0</v>
      </c>
      <c r="J69" s="405">
        <f t="shared" si="57"/>
        <v>0</v>
      </c>
      <c r="K69" s="405">
        <f t="shared" si="57"/>
        <v>0</v>
      </c>
      <c r="L69" s="405">
        <f t="shared" si="57"/>
        <v>0</v>
      </c>
      <c r="M69" s="405">
        <f t="shared" si="57"/>
        <v>0</v>
      </c>
      <c r="N69" s="405">
        <f t="shared" si="57"/>
        <v>0</v>
      </c>
      <c r="O69" s="405">
        <f t="shared" si="57"/>
        <v>0</v>
      </c>
      <c r="P69" s="405">
        <f t="shared" si="57"/>
        <v>0</v>
      </c>
      <c r="Q69" s="405">
        <f t="shared" si="57"/>
        <v>0</v>
      </c>
      <c r="R69" s="405">
        <f t="shared" si="57"/>
        <v>0</v>
      </c>
      <c r="S69" s="405">
        <f t="shared" si="57"/>
        <v>0</v>
      </c>
      <c r="T69" s="405">
        <f t="shared" si="57"/>
        <v>0</v>
      </c>
      <c r="U69" s="405">
        <f>U70+U71</f>
        <v>0</v>
      </c>
      <c r="V69" s="405">
        <f t="shared" si="57"/>
        <v>0</v>
      </c>
      <c r="W69" s="405">
        <f t="shared" si="57"/>
        <v>0</v>
      </c>
      <c r="X69" s="405">
        <f t="shared" si="57"/>
        <v>0</v>
      </c>
      <c r="Y69" s="405">
        <f t="shared" si="57"/>
        <v>0</v>
      </c>
      <c r="Z69" s="405">
        <f t="shared" si="57"/>
        <v>0</v>
      </c>
      <c r="AA69" s="405">
        <f t="shared" si="57"/>
        <v>0</v>
      </c>
      <c r="AB69" s="405">
        <f t="shared" si="57"/>
        <v>0</v>
      </c>
      <c r="AC69" s="405">
        <f t="shared" si="57"/>
        <v>0</v>
      </c>
      <c r="AD69" s="405">
        <f t="shared" si="57"/>
        <v>0</v>
      </c>
      <c r="AE69" s="405">
        <f t="shared" si="57"/>
        <v>0</v>
      </c>
      <c r="AF69" s="405">
        <f t="shared" si="57"/>
        <v>0</v>
      </c>
      <c r="AG69" s="405">
        <f t="shared" si="57"/>
        <v>0</v>
      </c>
      <c r="AH69" s="405">
        <f t="shared" si="57"/>
        <v>0</v>
      </c>
      <c r="AI69" s="405">
        <f t="shared" si="57"/>
        <v>0</v>
      </c>
      <c r="AJ69" s="405">
        <f t="shared" si="57"/>
        <v>0</v>
      </c>
      <c r="AK69" s="405">
        <f t="shared" si="57"/>
        <v>0</v>
      </c>
      <c r="AL69" s="405">
        <f t="shared" si="57"/>
        <v>0</v>
      </c>
      <c r="AM69" s="405">
        <f t="shared" si="57"/>
        <v>0</v>
      </c>
      <c r="AN69" s="405">
        <f t="shared" si="57"/>
        <v>0</v>
      </c>
      <c r="AO69" s="405">
        <f t="shared" si="57"/>
        <v>0</v>
      </c>
      <c r="AP69" s="405">
        <f t="shared" si="57"/>
        <v>0</v>
      </c>
      <c r="AQ69" s="405">
        <f t="shared" si="57"/>
        <v>0</v>
      </c>
      <c r="AR69" s="405">
        <f t="shared" si="57"/>
        <v>0</v>
      </c>
      <c r="AS69" s="405">
        <f t="shared" si="57"/>
        <v>0</v>
      </c>
      <c r="AT69" s="405">
        <f t="shared" si="57"/>
        <v>0</v>
      </c>
      <c r="AU69" s="405">
        <f t="shared" si="57"/>
        <v>0</v>
      </c>
      <c r="AV69" s="405">
        <f t="shared" si="57"/>
        <v>0</v>
      </c>
      <c r="AW69" s="405">
        <f t="shared" si="57"/>
        <v>0</v>
      </c>
      <c r="AX69" s="405">
        <f t="shared" si="57"/>
        <v>0</v>
      </c>
      <c r="AY69" s="405">
        <f t="shared" si="57"/>
        <v>0</v>
      </c>
      <c r="AZ69" s="405">
        <f t="shared" si="57"/>
        <v>0</v>
      </c>
      <c r="BA69" s="405">
        <f t="shared" si="57"/>
        <v>0</v>
      </c>
      <c r="BB69" s="405">
        <f t="shared" si="57"/>
        <v>0</v>
      </c>
      <c r="BC69" s="405">
        <f t="shared" si="57"/>
        <v>0</v>
      </c>
      <c r="BD69" s="405">
        <f t="shared" si="57"/>
        <v>0</v>
      </c>
      <c r="BE69" s="405">
        <f t="shared" si="57"/>
        <v>0</v>
      </c>
      <c r="BF69" s="405">
        <f t="shared" si="57"/>
        <v>0</v>
      </c>
      <c r="BG69" s="405">
        <f t="shared" si="57"/>
        <v>0</v>
      </c>
      <c r="BH69" s="405">
        <f t="shared" si="57"/>
        <v>0</v>
      </c>
      <c r="BI69" s="405">
        <f t="shared" si="57"/>
        <v>0</v>
      </c>
      <c r="BJ69" s="405">
        <f t="shared" si="57"/>
        <v>0</v>
      </c>
      <c r="BK69" s="405">
        <f t="shared" si="57"/>
        <v>0</v>
      </c>
      <c r="BL69" s="405">
        <f t="shared" si="57"/>
        <v>0</v>
      </c>
      <c r="BM69" s="405">
        <f t="shared" si="57"/>
        <v>0</v>
      </c>
      <c r="BN69" s="405">
        <f t="shared" si="57"/>
        <v>0</v>
      </c>
      <c r="BO69" s="405">
        <f t="shared" si="57"/>
        <v>0</v>
      </c>
      <c r="BP69" s="405">
        <f t="shared" si="57"/>
        <v>0</v>
      </c>
      <c r="BQ69" s="405">
        <f t="shared" si="57"/>
        <v>0</v>
      </c>
      <c r="BR69" s="405">
        <f t="shared" si="57"/>
        <v>0</v>
      </c>
      <c r="BS69" s="405">
        <f t="shared" ref="BS69:BX69" si="58">BS70+BS71</f>
        <v>0</v>
      </c>
      <c r="BT69" s="405">
        <f t="shared" si="58"/>
        <v>0</v>
      </c>
      <c r="BU69" s="405">
        <f t="shared" si="58"/>
        <v>0</v>
      </c>
      <c r="BV69" s="405">
        <f t="shared" si="58"/>
        <v>0</v>
      </c>
      <c r="BW69" s="405">
        <f t="shared" si="58"/>
        <v>0</v>
      </c>
      <c r="BX69" s="405">
        <f t="shared" si="58"/>
        <v>0</v>
      </c>
      <c r="BY69" s="488" t="s">
        <v>190</v>
      </c>
      <c r="BZ69" s="146"/>
    </row>
    <row r="70" spans="1:78" ht="42" customHeight="1" x14ac:dyDescent="0.25">
      <c r="A70" s="105"/>
      <c r="B70" s="421" t="s">
        <v>179</v>
      </c>
      <c r="C70" s="422" t="s">
        <v>180</v>
      </c>
      <c r="D70" s="421" t="s">
        <v>93</v>
      </c>
      <c r="E70" s="423">
        <f>+E71</f>
        <v>0</v>
      </c>
      <c r="F70" s="423">
        <v>0</v>
      </c>
      <c r="G70" s="423">
        <f>+G71</f>
        <v>0</v>
      </c>
      <c r="H70" s="423">
        <v>0</v>
      </c>
      <c r="I70" s="423">
        <f>+I71</f>
        <v>0</v>
      </c>
      <c r="J70" s="423">
        <v>0</v>
      </c>
      <c r="K70" s="423">
        <f>+K71</f>
        <v>0</v>
      </c>
      <c r="L70" s="423">
        <v>0</v>
      </c>
      <c r="M70" s="423">
        <f>+M71</f>
        <v>0</v>
      </c>
      <c r="N70" s="423">
        <f>+N71</f>
        <v>0</v>
      </c>
      <c r="O70" s="423">
        <v>0</v>
      </c>
      <c r="P70" s="423">
        <f>+P71</f>
        <v>0</v>
      </c>
      <c r="Q70" s="423">
        <v>0</v>
      </c>
      <c r="R70" s="423">
        <f>+R71</f>
        <v>0</v>
      </c>
      <c r="S70" s="423">
        <v>0</v>
      </c>
      <c r="T70" s="423">
        <f>+T71</f>
        <v>0</v>
      </c>
      <c r="U70" s="423">
        <v>0</v>
      </c>
      <c r="V70" s="423">
        <v>0</v>
      </c>
      <c r="W70" s="423">
        <v>0</v>
      </c>
      <c r="X70" s="423">
        <v>0</v>
      </c>
      <c r="Y70" s="423">
        <v>0</v>
      </c>
      <c r="Z70" s="423">
        <v>0</v>
      </c>
      <c r="AA70" s="423">
        <v>0</v>
      </c>
      <c r="AB70" s="423">
        <v>0</v>
      </c>
      <c r="AC70" s="423">
        <v>0</v>
      </c>
      <c r="AD70" s="423">
        <v>0</v>
      </c>
      <c r="AE70" s="423">
        <v>0</v>
      </c>
      <c r="AF70" s="423">
        <v>0</v>
      </c>
      <c r="AG70" s="423">
        <v>0</v>
      </c>
      <c r="AH70" s="423">
        <v>0</v>
      </c>
      <c r="AI70" s="423">
        <v>0</v>
      </c>
      <c r="AJ70" s="423">
        <v>0</v>
      </c>
      <c r="AK70" s="423">
        <v>0</v>
      </c>
      <c r="AL70" s="423">
        <v>0</v>
      </c>
      <c r="AM70" s="423">
        <v>0</v>
      </c>
      <c r="AN70" s="423">
        <v>0</v>
      </c>
      <c r="AO70" s="423">
        <v>0</v>
      </c>
      <c r="AP70" s="423">
        <v>0</v>
      </c>
      <c r="AQ70" s="423">
        <v>0</v>
      </c>
      <c r="AR70" s="423">
        <v>0</v>
      </c>
      <c r="AS70" s="423">
        <v>0</v>
      </c>
      <c r="AT70" s="423">
        <v>0</v>
      </c>
      <c r="AU70" s="423">
        <v>0</v>
      </c>
      <c r="AV70" s="423">
        <v>0</v>
      </c>
      <c r="AW70" s="423">
        <v>0</v>
      </c>
      <c r="AX70" s="423">
        <v>0</v>
      </c>
      <c r="AY70" s="423">
        <v>0</v>
      </c>
      <c r="AZ70" s="423">
        <v>0</v>
      </c>
      <c r="BA70" s="423">
        <v>0</v>
      </c>
      <c r="BB70" s="423">
        <v>0</v>
      </c>
      <c r="BC70" s="423">
        <v>0</v>
      </c>
      <c r="BD70" s="423">
        <v>0</v>
      </c>
      <c r="BE70" s="423">
        <v>0</v>
      </c>
      <c r="BF70" s="423">
        <v>0</v>
      </c>
      <c r="BG70" s="423">
        <v>0</v>
      </c>
      <c r="BH70" s="423">
        <v>0</v>
      </c>
      <c r="BI70" s="423">
        <v>0</v>
      </c>
      <c r="BJ70" s="423">
        <v>0</v>
      </c>
      <c r="BK70" s="423">
        <v>0</v>
      </c>
      <c r="BL70" s="423">
        <v>0</v>
      </c>
      <c r="BM70" s="423">
        <v>0</v>
      </c>
      <c r="BN70" s="423">
        <v>0</v>
      </c>
      <c r="BO70" s="423">
        <v>0</v>
      </c>
      <c r="BP70" s="423">
        <v>0</v>
      </c>
      <c r="BQ70" s="423">
        <v>0</v>
      </c>
      <c r="BR70" s="423">
        <v>0</v>
      </c>
      <c r="BS70" s="423">
        <v>0</v>
      </c>
      <c r="BT70" s="423">
        <v>0</v>
      </c>
      <c r="BU70" s="423">
        <v>0</v>
      </c>
      <c r="BV70" s="423">
        <v>0</v>
      </c>
      <c r="BW70" s="423">
        <v>0</v>
      </c>
      <c r="BX70" s="423">
        <v>0</v>
      </c>
      <c r="BY70" s="208" t="s">
        <v>190</v>
      </c>
      <c r="BZ70" s="146"/>
    </row>
    <row r="71" spans="1:78" ht="42" customHeight="1" x14ac:dyDescent="0.25">
      <c r="A71" s="105"/>
      <c r="B71" s="421" t="s">
        <v>181</v>
      </c>
      <c r="C71" s="422" t="s">
        <v>182</v>
      </c>
      <c r="D71" s="421" t="s">
        <v>93</v>
      </c>
      <c r="E71" s="423">
        <v>0</v>
      </c>
      <c r="F71" s="423">
        <v>0</v>
      </c>
      <c r="G71" s="423">
        <v>0</v>
      </c>
      <c r="H71" s="423">
        <v>0</v>
      </c>
      <c r="I71" s="423">
        <v>0</v>
      </c>
      <c r="J71" s="423">
        <v>0</v>
      </c>
      <c r="K71" s="423">
        <v>0</v>
      </c>
      <c r="L71" s="423">
        <v>0</v>
      </c>
      <c r="M71" s="423"/>
      <c r="N71" s="423">
        <v>0</v>
      </c>
      <c r="O71" s="423">
        <v>0</v>
      </c>
      <c r="P71" s="423">
        <v>0</v>
      </c>
      <c r="Q71" s="423">
        <v>0</v>
      </c>
      <c r="R71" s="423">
        <v>0</v>
      </c>
      <c r="S71" s="423">
        <v>0</v>
      </c>
      <c r="T71" s="423"/>
      <c r="U71" s="423">
        <v>0</v>
      </c>
      <c r="V71" s="423">
        <v>0</v>
      </c>
      <c r="W71" s="423">
        <v>0</v>
      </c>
      <c r="X71" s="423">
        <v>0</v>
      </c>
      <c r="Y71" s="423">
        <v>0</v>
      </c>
      <c r="Z71" s="423">
        <v>0</v>
      </c>
      <c r="AA71" s="423">
        <v>0</v>
      </c>
      <c r="AB71" s="423">
        <v>0</v>
      </c>
      <c r="AC71" s="423">
        <v>0</v>
      </c>
      <c r="AD71" s="423">
        <v>0</v>
      </c>
      <c r="AE71" s="423">
        <v>0</v>
      </c>
      <c r="AF71" s="423">
        <v>0</v>
      </c>
      <c r="AG71" s="423">
        <v>0</v>
      </c>
      <c r="AH71" s="423">
        <v>0</v>
      </c>
      <c r="AI71" s="423">
        <v>0</v>
      </c>
      <c r="AJ71" s="423">
        <v>0</v>
      </c>
      <c r="AK71" s="423">
        <v>0</v>
      </c>
      <c r="AL71" s="423">
        <v>0</v>
      </c>
      <c r="AM71" s="423">
        <v>0</v>
      </c>
      <c r="AN71" s="423">
        <v>0</v>
      </c>
      <c r="AO71" s="423">
        <v>0</v>
      </c>
      <c r="AP71" s="423">
        <v>0</v>
      </c>
      <c r="AQ71" s="423">
        <v>0</v>
      </c>
      <c r="AR71" s="423">
        <v>0</v>
      </c>
      <c r="AS71" s="423">
        <v>0</v>
      </c>
      <c r="AT71" s="423">
        <v>0</v>
      </c>
      <c r="AU71" s="423">
        <v>0</v>
      </c>
      <c r="AV71" s="423">
        <v>0</v>
      </c>
      <c r="AW71" s="423">
        <v>0</v>
      </c>
      <c r="AX71" s="423">
        <v>0</v>
      </c>
      <c r="AY71" s="423">
        <v>0</v>
      </c>
      <c r="AZ71" s="423">
        <v>0</v>
      </c>
      <c r="BA71" s="423">
        <v>0</v>
      </c>
      <c r="BB71" s="423">
        <v>0</v>
      </c>
      <c r="BC71" s="423">
        <v>0</v>
      </c>
      <c r="BD71" s="423">
        <v>0</v>
      </c>
      <c r="BE71" s="423">
        <v>0</v>
      </c>
      <c r="BF71" s="423">
        <v>0</v>
      </c>
      <c r="BG71" s="423">
        <v>0</v>
      </c>
      <c r="BH71" s="423">
        <v>0</v>
      </c>
      <c r="BI71" s="423">
        <v>0</v>
      </c>
      <c r="BJ71" s="423">
        <v>0</v>
      </c>
      <c r="BK71" s="423">
        <v>0</v>
      </c>
      <c r="BL71" s="423">
        <v>0</v>
      </c>
      <c r="BM71" s="423">
        <v>0</v>
      </c>
      <c r="BN71" s="423">
        <v>0</v>
      </c>
      <c r="BO71" s="423">
        <v>0</v>
      </c>
      <c r="BP71" s="423">
        <v>0</v>
      </c>
      <c r="BQ71" s="423">
        <v>0</v>
      </c>
      <c r="BR71" s="423">
        <v>0</v>
      </c>
      <c r="BS71" s="423">
        <v>0</v>
      </c>
      <c r="BT71" s="423">
        <v>0</v>
      </c>
      <c r="BU71" s="423">
        <v>0</v>
      </c>
      <c r="BV71" s="423">
        <v>0</v>
      </c>
      <c r="BW71" s="423">
        <v>0</v>
      </c>
      <c r="BX71" s="423">
        <v>0</v>
      </c>
      <c r="BY71" s="208" t="s">
        <v>190</v>
      </c>
      <c r="BZ71" s="146"/>
    </row>
    <row r="72" spans="1:78" ht="48" customHeight="1" x14ac:dyDescent="0.25">
      <c r="A72" s="105"/>
      <c r="B72" s="394" t="s">
        <v>183</v>
      </c>
      <c r="C72" s="395" t="s">
        <v>184</v>
      </c>
      <c r="D72" s="394" t="s">
        <v>93</v>
      </c>
      <c r="E72" s="405">
        <f>SUBTOTAL(9,E73:E87)</f>
        <v>70.723500000000001</v>
      </c>
      <c r="F72" s="405">
        <f t="shared" ref="F72:BQ72" si="59">SUBTOTAL(9,F73:F87)</f>
        <v>90.095833333333331</v>
      </c>
      <c r="G72" s="405">
        <f t="shared" si="59"/>
        <v>0</v>
      </c>
      <c r="H72" s="405">
        <f t="shared" si="59"/>
        <v>0</v>
      </c>
      <c r="I72" s="405">
        <f t="shared" si="59"/>
        <v>0</v>
      </c>
      <c r="J72" s="405">
        <f t="shared" si="59"/>
        <v>0</v>
      </c>
      <c r="K72" s="405">
        <f t="shared" si="59"/>
        <v>0</v>
      </c>
      <c r="L72" s="405">
        <f t="shared" si="59"/>
        <v>0</v>
      </c>
      <c r="M72" s="405">
        <f t="shared" si="59"/>
        <v>0</v>
      </c>
      <c r="N72" s="405">
        <f t="shared" si="59"/>
        <v>0</v>
      </c>
      <c r="O72" s="405">
        <f t="shared" si="59"/>
        <v>49.56816666666667</v>
      </c>
      <c r="P72" s="405">
        <f t="shared" si="59"/>
        <v>0.55000000000000004</v>
      </c>
      <c r="Q72" s="405">
        <f t="shared" si="59"/>
        <v>0</v>
      </c>
      <c r="R72" s="405">
        <f t="shared" si="59"/>
        <v>9.7409999999999997</v>
      </c>
      <c r="S72" s="405">
        <f t="shared" si="59"/>
        <v>0</v>
      </c>
      <c r="T72" s="405">
        <f t="shared" si="59"/>
        <v>0</v>
      </c>
      <c r="U72" s="405">
        <f t="shared" si="59"/>
        <v>0</v>
      </c>
      <c r="V72" s="405">
        <f t="shared" si="59"/>
        <v>44.536766666666672</v>
      </c>
      <c r="W72" s="405">
        <f t="shared" si="59"/>
        <v>0.55000000000000004</v>
      </c>
      <c r="X72" s="405">
        <f t="shared" si="59"/>
        <v>0</v>
      </c>
      <c r="Y72" s="405">
        <f t="shared" si="59"/>
        <v>7.4540000000000006</v>
      </c>
      <c r="Z72" s="405">
        <f t="shared" si="59"/>
        <v>0</v>
      </c>
      <c r="AA72" s="405">
        <f t="shared" si="59"/>
        <v>0</v>
      </c>
      <c r="AB72" s="405">
        <f t="shared" si="59"/>
        <v>0</v>
      </c>
      <c r="AC72" s="405">
        <f t="shared" si="59"/>
        <v>53.252500000000005</v>
      </c>
      <c r="AD72" s="405">
        <f t="shared" si="59"/>
        <v>0.55000000000000004</v>
      </c>
      <c r="AE72" s="405">
        <f t="shared" si="59"/>
        <v>0</v>
      </c>
      <c r="AF72" s="405">
        <f t="shared" si="59"/>
        <v>10.304</v>
      </c>
      <c r="AG72" s="405">
        <f t="shared" si="59"/>
        <v>0</v>
      </c>
      <c r="AH72" s="405">
        <f t="shared" si="59"/>
        <v>0</v>
      </c>
      <c r="AI72" s="405">
        <f t="shared" si="59"/>
        <v>0</v>
      </c>
      <c r="AJ72" s="405">
        <f t="shared" si="59"/>
        <v>4.1667500000000004</v>
      </c>
      <c r="AK72" s="405">
        <f t="shared" si="59"/>
        <v>0.25</v>
      </c>
      <c r="AL72" s="405">
        <f t="shared" si="59"/>
        <v>0</v>
      </c>
      <c r="AM72" s="405">
        <f t="shared" si="59"/>
        <v>3.23</v>
      </c>
      <c r="AN72" s="405">
        <f t="shared" si="59"/>
        <v>0</v>
      </c>
      <c r="AO72" s="405">
        <f t="shared" si="59"/>
        <v>0</v>
      </c>
      <c r="AP72" s="405">
        <f t="shared" si="59"/>
        <v>0</v>
      </c>
      <c r="AQ72" s="405">
        <f t="shared" si="59"/>
        <v>20.035666666666664</v>
      </c>
      <c r="AR72" s="405">
        <f t="shared" si="59"/>
        <v>0.5</v>
      </c>
      <c r="AS72" s="405">
        <f t="shared" si="59"/>
        <v>0</v>
      </c>
      <c r="AT72" s="405">
        <f t="shared" si="59"/>
        <v>1.2250000000000001</v>
      </c>
      <c r="AU72" s="405">
        <f t="shared" si="59"/>
        <v>0</v>
      </c>
      <c r="AV72" s="405">
        <f t="shared" si="59"/>
        <v>0</v>
      </c>
      <c r="AW72" s="405">
        <f t="shared" si="59"/>
        <v>0</v>
      </c>
      <c r="AX72" s="405">
        <f t="shared" si="59"/>
        <v>22.02</v>
      </c>
      <c r="AY72" s="405">
        <f t="shared" si="59"/>
        <v>0.75</v>
      </c>
      <c r="AZ72" s="405">
        <f t="shared" si="59"/>
        <v>0</v>
      </c>
      <c r="BA72" s="405">
        <f>SUBTOTAL(9,BA73:BA87)</f>
        <v>2.7990000000000004</v>
      </c>
      <c r="BB72" s="405">
        <f t="shared" si="59"/>
        <v>0</v>
      </c>
      <c r="BC72" s="405">
        <f t="shared" si="59"/>
        <v>0</v>
      </c>
      <c r="BD72" s="405">
        <f t="shared" si="59"/>
        <v>0</v>
      </c>
      <c r="BE72" s="405">
        <f t="shared" si="59"/>
        <v>20.492000000000001</v>
      </c>
      <c r="BF72" s="405">
        <f t="shared" si="59"/>
        <v>0.75</v>
      </c>
      <c r="BG72" s="405">
        <f t="shared" si="59"/>
        <v>0</v>
      </c>
      <c r="BH72" s="405">
        <f t="shared" si="59"/>
        <v>2.7990000000000004</v>
      </c>
      <c r="BI72" s="405">
        <f t="shared" si="59"/>
        <v>0</v>
      </c>
      <c r="BJ72" s="405">
        <f t="shared" si="59"/>
        <v>0</v>
      </c>
      <c r="BK72" s="405">
        <f t="shared" si="59"/>
        <v>0</v>
      </c>
      <c r="BL72" s="405">
        <f t="shared" si="59"/>
        <v>70.723516666666669</v>
      </c>
      <c r="BM72" s="405">
        <f t="shared" si="59"/>
        <v>1.55</v>
      </c>
      <c r="BN72" s="405">
        <f t="shared" si="59"/>
        <v>0</v>
      </c>
      <c r="BO72" s="405">
        <f t="shared" si="59"/>
        <v>13.483000000000001</v>
      </c>
      <c r="BP72" s="405">
        <f t="shared" si="59"/>
        <v>0</v>
      </c>
      <c r="BQ72" s="405">
        <f t="shared" si="59"/>
        <v>0</v>
      </c>
      <c r="BR72" s="405">
        <f t="shared" ref="BR72:BX72" si="60">SUBTOTAL(9,BR73:BR87)</f>
        <v>0</v>
      </c>
      <c r="BS72" s="405">
        <f>SUBTOTAL(9,BS73:BS87)</f>
        <v>90.095833333333331</v>
      </c>
      <c r="BT72" s="405">
        <f t="shared" si="60"/>
        <v>1.8</v>
      </c>
      <c r="BU72" s="405">
        <f t="shared" si="60"/>
        <v>0</v>
      </c>
      <c r="BV72" s="405">
        <f t="shared" si="60"/>
        <v>13.765000000000001</v>
      </c>
      <c r="BW72" s="405">
        <f t="shared" si="60"/>
        <v>0</v>
      </c>
      <c r="BX72" s="405">
        <f t="shared" si="60"/>
        <v>0</v>
      </c>
      <c r="BY72" s="488" t="s">
        <v>190</v>
      </c>
      <c r="BZ72" s="146"/>
    </row>
    <row r="73" spans="1:78" s="465" customFormat="1" ht="33" customHeight="1" x14ac:dyDescent="0.25">
      <c r="B73" s="76" t="s">
        <v>183</v>
      </c>
      <c r="C73" s="399" t="s">
        <v>728</v>
      </c>
      <c r="D73" s="76" t="s">
        <v>727</v>
      </c>
      <c r="E73" s="402">
        <f>'С № 3'!AN73</f>
        <v>5.0458333333333334</v>
      </c>
      <c r="F73" s="402">
        <f>'С № 3'!AC73+'С № 3'!AA73</f>
        <v>5.7798333333333334</v>
      </c>
      <c r="G73" s="401"/>
      <c r="H73" s="401"/>
      <c r="I73" s="401"/>
      <c r="J73" s="401"/>
      <c r="K73" s="401"/>
      <c r="L73" s="401"/>
      <c r="M73" s="401"/>
      <c r="N73" s="401"/>
      <c r="O73" s="401"/>
      <c r="P73" s="401"/>
      <c r="Q73" s="401"/>
      <c r="R73" s="401"/>
      <c r="S73" s="401"/>
      <c r="T73" s="401"/>
      <c r="U73" s="401"/>
      <c r="V73" s="77">
        <f>'С № 3'!AD73</f>
        <v>5.0458333333333334</v>
      </c>
      <c r="W73" s="401"/>
      <c r="X73" s="401"/>
      <c r="Y73" s="402">
        <v>0.84499999999999997</v>
      </c>
      <c r="Z73" s="401"/>
      <c r="AA73" s="401"/>
      <c r="AB73" s="401"/>
      <c r="AC73" s="402">
        <f>'С № 3'!AE73</f>
        <v>5.0458333333333334</v>
      </c>
      <c r="AD73" s="401"/>
      <c r="AE73" s="401"/>
      <c r="AF73" s="402">
        <f>Y73</f>
        <v>0.84499999999999997</v>
      </c>
      <c r="AG73" s="401"/>
      <c r="AH73" s="401"/>
      <c r="AI73" s="402"/>
      <c r="AJ73" s="402"/>
      <c r="AK73" s="402"/>
      <c r="AL73" s="402"/>
      <c r="AM73" s="402"/>
      <c r="AN73" s="402"/>
      <c r="AO73" s="402"/>
      <c r="AP73" s="401"/>
      <c r="AQ73" s="402">
        <f>'С № 3'!AA73+'С № 3'!AC73</f>
        <v>5.7798333333333334</v>
      </c>
      <c r="AR73" s="401"/>
      <c r="AS73" s="401"/>
      <c r="AT73" s="402">
        <f>AF73</f>
        <v>0.84499999999999997</v>
      </c>
      <c r="AU73" s="401"/>
      <c r="AV73" s="401"/>
      <c r="AW73" s="402"/>
      <c r="AX73" s="402"/>
      <c r="AY73" s="402"/>
      <c r="AZ73" s="402"/>
      <c r="BA73" s="402"/>
      <c r="BB73" s="402"/>
      <c r="BC73" s="402"/>
      <c r="BD73" s="401"/>
      <c r="BE73" s="401"/>
      <c r="BF73" s="401"/>
      <c r="BG73" s="401"/>
      <c r="BH73" s="401"/>
      <c r="BI73" s="401"/>
      <c r="BJ73" s="401"/>
      <c r="BK73" s="402"/>
      <c r="BL73" s="402">
        <f t="shared" ref="BL73:BQ73" si="61">H73+V73+AJ73+AX73</f>
        <v>5.0458333333333334</v>
      </c>
      <c r="BM73" s="402">
        <f t="shared" si="61"/>
        <v>0</v>
      </c>
      <c r="BN73" s="402">
        <f t="shared" si="61"/>
        <v>0</v>
      </c>
      <c r="BO73" s="402">
        <f t="shared" si="61"/>
        <v>0.84499999999999997</v>
      </c>
      <c r="BP73" s="402">
        <f t="shared" si="61"/>
        <v>0</v>
      </c>
      <c r="BQ73" s="402">
        <f t="shared" si="61"/>
        <v>0</v>
      </c>
      <c r="BR73" s="401"/>
      <c r="BS73" s="402">
        <f>AQ73+BE73</f>
        <v>5.7798333333333334</v>
      </c>
      <c r="BT73" s="402">
        <f>P73+AD73+AR73+BF73</f>
        <v>0</v>
      </c>
      <c r="BU73" s="402">
        <f>Q73+AE73+AS73+BG73</f>
        <v>0</v>
      </c>
      <c r="BV73" s="402">
        <f>R73+AT73+BH73</f>
        <v>0.84499999999999997</v>
      </c>
      <c r="BW73" s="402">
        <f>S73+AG73+AU73+BI73</f>
        <v>0</v>
      </c>
      <c r="BX73" s="402">
        <f>T73+AH73+AV73+BJ73</f>
        <v>0</v>
      </c>
      <c r="BY73" s="610" t="s">
        <v>1767</v>
      </c>
      <c r="BZ73" s="112"/>
    </row>
    <row r="74" spans="1:78" s="465" customFormat="1" ht="33" customHeight="1" x14ac:dyDescent="0.25">
      <c r="B74" s="76" t="s">
        <v>183</v>
      </c>
      <c r="C74" s="399" t="s">
        <v>729</v>
      </c>
      <c r="D74" s="76" t="s">
        <v>730</v>
      </c>
      <c r="E74" s="402">
        <f>'С № 3'!AN74</f>
        <v>5.8</v>
      </c>
      <c r="F74" s="402">
        <f>'С № 3'!AC74+'С № 3'!AA74</f>
        <v>3.9550000000000001</v>
      </c>
      <c r="G74" s="401"/>
      <c r="H74" s="401"/>
      <c r="I74" s="401"/>
      <c r="J74" s="401"/>
      <c r="K74" s="401"/>
      <c r="L74" s="401"/>
      <c r="M74" s="401"/>
      <c r="N74" s="402"/>
      <c r="O74" s="402">
        <f>'С № 3'!AC74</f>
        <v>3.9550000000000001</v>
      </c>
      <c r="P74" s="402"/>
      <c r="Q74" s="402"/>
      <c r="R74" s="402">
        <f>AF74</f>
        <v>3.0329999999999999</v>
      </c>
      <c r="S74" s="402"/>
      <c r="T74" s="402"/>
      <c r="U74" s="401"/>
      <c r="V74" s="77">
        <f>'С № 3'!AD74</f>
        <v>5.8</v>
      </c>
      <c r="W74" s="401"/>
      <c r="X74" s="401"/>
      <c r="Y74" s="402">
        <v>3.0329999999999999</v>
      </c>
      <c r="Z74" s="401"/>
      <c r="AA74" s="401"/>
      <c r="AB74" s="401"/>
      <c r="AC74" s="402">
        <f>'С № 3'!AE74</f>
        <v>5.8</v>
      </c>
      <c r="AD74" s="401"/>
      <c r="AE74" s="401"/>
      <c r="AF74" s="402">
        <f>Y74</f>
        <v>3.0329999999999999</v>
      </c>
      <c r="AG74" s="401"/>
      <c r="AH74" s="401"/>
      <c r="AI74" s="402"/>
      <c r="AJ74" s="402"/>
      <c r="AK74" s="402"/>
      <c r="AL74" s="402"/>
      <c r="AM74" s="402"/>
      <c r="AN74" s="402"/>
      <c r="AO74" s="402"/>
      <c r="AP74" s="401"/>
      <c r="AQ74" s="401"/>
      <c r="AR74" s="401"/>
      <c r="AS74" s="401"/>
      <c r="AT74" s="401"/>
      <c r="AU74" s="401"/>
      <c r="AV74" s="401"/>
      <c r="AW74" s="402"/>
      <c r="AX74" s="402"/>
      <c r="AY74" s="402"/>
      <c r="AZ74" s="402"/>
      <c r="BA74" s="402"/>
      <c r="BB74" s="402"/>
      <c r="BC74" s="402"/>
      <c r="BD74" s="401"/>
      <c r="BE74" s="401"/>
      <c r="BF74" s="401"/>
      <c r="BG74" s="401"/>
      <c r="BH74" s="401"/>
      <c r="BI74" s="401"/>
      <c r="BJ74" s="401"/>
      <c r="BK74" s="402"/>
      <c r="BL74" s="402">
        <f t="shared" ref="BL74:BL87" si="62">H74+V74+AJ74+AX74</f>
        <v>5.8</v>
      </c>
      <c r="BM74" s="402">
        <f t="shared" ref="BM74:BM87" si="63">I74+W74+AK74+AY74</f>
        <v>0</v>
      </c>
      <c r="BN74" s="402">
        <f t="shared" ref="BN74:BN87" si="64">J74+X74+AL74+AZ74</f>
        <v>0</v>
      </c>
      <c r="BO74" s="402">
        <f t="shared" ref="BO74:BO87" si="65">K74+Y74+AM74+BA74</f>
        <v>3.0329999999999999</v>
      </c>
      <c r="BP74" s="402">
        <f t="shared" ref="BP74:BP87" si="66">L74+Z74+AN74+BB74</f>
        <v>0</v>
      </c>
      <c r="BQ74" s="402">
        <f t="shared" ref="BQ74:BQ87" si="67">M74+AA74+AO74+BC74</f>
        <v>0</v>
      </c>
      <c r="BR74" s="401"/>
      <c r="BS74" s="402">
        <f>O74</f>
        <v>3.9550000000000001</v>
      </c>
      <c r="BT74" s="402">
        <f t="shared" ref="BT74:BT87" si="68">P74+AD74+AR74+BF74</f>
        <v>0</v>
      </c>
      <c r="BU74" s="402">
        <f t="shared" ref="BU74:BU87" si="69">Q74+AE74+AS74+BG74</f>
        <v>0</v>
      </c>
      <c r="BV74" s="402">
        <f>R74</f>
        <v>3.0329999999999999</v>
      </c>
      <c r="BW74" s="402">
        <f t="shared" ref="BW74:BW87" si="70">S74+AG74+AU74+BI74</f>
        <v>0</v>
      </c>
      <c r="BX74" s="402">
        <f t="shared" ref="BX74:BX87" si="71">T74+AH74+AV74+BJ74</f>
        <v>0</v>
      </c>
      <c r="BY74" s="77" t="s">
        <v>1789</v>
      </c>
      <c r="BZ74" s="112"/>
    </row>
    <row r="75" spans="1:78" s="465" customFormat="1" ht="33" customHeight="1" x14ac:dyDescent="0.25">
      <c r="B75" s="76" t="s">
        <v>183</v>
      </c>
      <c r="C75" s="399" t="s">
        <v>712</v>
      </c>
      <c r="D75" s="76" t="s">
        <v>733</v>
      </c>
      <c r="E75" s="402">
        <f>'С № 3'!AN75</f>
        <v>3.7250000000000001</v>
      </c>
      <c r="F75" s="402">
        <f>'С № 3'!AC75+'С № 3'!AA75</f>
        <v>4.5449999999999999</v>
      </c>
      <c r="G75" s="401"/>
      <c r="H75" s="401"/>
      <c r="I75" s="401"/>
      <c r="J75" s="401"/>
      <c r="K75" s="401"/>
      <c r="L75" s="401"/>
      <c r="M75" s="401"/>
      <c r="N75" s="402"/>
      <c r="O75" s="402">
        <f>'С № 3'!AC75</f>
        <v>4.5449999999999999</v>
      </c>
      <c r="P75" s="402"/>
      <c r="Q75" s="402"/>
      <c r="R75" s="402">
        <f>AF75</f>
        <v>0.60599999999999998</v>
      </c>
      <c r="S75" s="402"/>
      <c r="T75" s="402"/>
      <c r="U75" s="401"/>
      <c r="V75" s="77">
        <f>'С № 3'!AD75</f>
        <v>3.7250000000000001</v>
      </c>
      <c r="W75" s="401"/>
      <c r="X75" s="401"/>
      <c r="Y75" s="402">
        <v>0.60599999999999998</v>
      </c>
      <c r="Z75" s="401"/>
      <c r="AA75" s="401"/>
      <c r="AB75" s="401"/>
      <c r="AC75" s="402">
        <f>'С № 3'!AE75</f>
        <v>3.7250000000000001</v>
      </c>
      <c r="AD75" s="401"/>
      <c r="AE75" s="401"/>
      <c r="AF75" s="402">
        <f>Y75</f>
        <v>0.60599999999999998</v>
      </c>
      <c r="AG75" s="401"/>
      <c r="AH75" s="401"/>
      <c r="AI75" s="402"/>
      <c r="AJ75" s="402"/>
      <c r="AK75" s="402"/>
      <c r="AL75" s="402"/>
      <c r="AM75" s="402"/>
      <c r="AN75" s="402"/>
      <c r="AO75" s="402"/>
      <c r="AP75" s="401"/>
      <c r="AQ75" s="401"/>
      <c r="AR75" s="401"/>
      <c r="AS75" s="401"/>
      <c r="AT75" s="401"/>
      <c r="AU75" s="401"/>
      <c r="AV75" s="401"/>
      <c r="AW75" s="402"/>
      <c r="AX75" s="402"/>
      <c r="AY75" s="402"/>
      <c r="AZ75" s="402"/>
      <c r="BA75" s="402"/>
      <c r="BB75" s="402"/>
      <c r="BC75" s="402"/>
      <c r="BD75" s="401"/>
      <c r="BE75" s="401"/>
      <c r="BF75" s="401"/>
      <c r="BG75" s="401"/>
      <c r="BH75" s="401"/>
      <c r="BI75" s="401"/>
      <c r="BJ75" s="401"/>
      <c r="BK75" s="402"/>
      <c r="BL75" s="402">
        <f t="shared" si="62"/>
        <v>3.7250000000000001</v>
      </c>
      <c r="BM75" s="402">
        <f t="shared" si="63"/>
        <v>0</v>
      </c>
      <c r="BN75" s="402">
        <f t="shared" si="64"/>
        <v>0</v>
      </c>
      <c r="BO75" s="402">
        <f t="shared" si="65"/>
        <v>0.60599999999999998</v>
      </c>
      <c r="BP75" s="402">
        <f t="shared" si="66"/>
        <v>0</v>
      </c>
      <c r="BQ75" s="402">
        <f t="shared" si="67"/>
        <v>0</v>
      </c>
      <c r="BR75" s="401"/>
      <c r="BS75" s="402">
        <f>O75</f>
        <v>4.5449999999999999</v>
      </c>
      <c r="BT75" s="402">
        <f t="shared" si="68"/>
        <v>0</v>
      </c>
      <c r="BU75" s="402">
        <f t="shared" si="69"/>
        <v>0</v>
      </c>
      <c r="BV75" s="402">
        <f>R75</f>
        <v>0.60599999999999998</v>
      </c>
      <c r="BW75" s="402">
        <f t="shared" si="70"/>
        <v>0</v>
      </c>
      <c r="BX75" s="402">
        <f t="shared" si="71"/>
        <v>0</v>
      </c>
      <c r="BY75" s="77" t="s">
        <v>1789</v>
      </c>
      <c r="BZ75" s="112"/>
    </row>
    <row r="76" spans="1:78" s="704" customFormat="1" ht="33" customHeight="1" x14ac:dyDescent="0.25">
      <c r="B76" s="76" t="s">
        <v>183</v>
      </c>
      <c r="C76" s="453" t="s">
        <v>711</v>
      </c>
      <c r="D76" s="645" t="s">
        <v>829</v>
      </c>
      <c r="E76" s="415">
        <f>'С № 3'!AN76</f>
        <v>27.465833333333336</v>
      </c>
      <c r="F76" s="402">
        <f>'С № 3'!AC76+'С № 3'!AA76</f>
        <v>28.632500000000004</v>
      </c>
      <c r="G76" s="415"/>
      <c r="H76" s="77"/>
      <c r="I76" s="77"/>
      <c r="J76" s="77"/>
      <c r="K76" s="77"/>
      <c r="L76" s="77"/>
      <c r="M76" s="77"/>
      <c r="N76" s="77"/>
      <c r="O76" s="77">
        <f>'С № 3'!AC76</f>
        <v>28.632500000000004</v>
      </c>
      <c r="P76" s="77">
        <f>AD76</f>
        <v>0.55000000000000004</v>
      </c>
      <c r="Q76" s="77"/>
      <c r="R76" s="77">
        <f>AF76</f>
        <v>2.97</v>
      </c>
      <c r="S76" s="77"/>
      <c r="T76" s="77"/>
      <c r="U76" s="415"/>
      <c r="V76" s="77">
        <f>'С № 3'!AD76</f>
        <v>27.465833333333336</v>
      </c>
      <c r="W76" s="77">
        <v>0.55000000000000004</v>
      </c>
      <c r="X76" s="77"/>
      <c r="Y76" s="77">
        <v>2.97</v>
      </c>
      <c r="Z76" s="77"/>
      <c r="AA76" s="77"/>
      <c r="AB76" s="77"/>
      <c r="AC76" s="77">
        <f>'С № 3'!AE76</f>
        <v>27.465833333333336</v>
      </c>
      <c r="AD76" s="77">
        <f>W76</f>
        <v>0.55000000000000004</v>
      </c>
      <c r="AE76" s="77"/>
      <c r="AF76" s="77">
        <f>Y76</f>
        <v>2.97</v>
      </c>
      <c r="AG76" s="77"/>
      <c r="AH76" s="77"/>
      <c r="AI76" s="415"/>
      <c r="AJ76" s="77"/>
      <c r="AK76" s="77"/>
      <c r="AL76" s="77"/>
      <c r="AM76" s="77"/>
      <c r="AN76" s="77"/>
      <c r="AO76" s="77"/>
      <c r="AP76" s="77"/>
      <c r="AQ76" s="77"/>
      <c r="AR76" s="77"/>
      <c r="AS76" s="77"/>
      <c r="AT76" s="77"/>
      <c r="AU76" s="77"/>
      <c r="AV76" s="77"/>
      <c r="AW76" s="415"/>
      <c r="AX76" s="77"/>
      <c r="AY76" s="77"/>
      <c r="AZ76" s="77"/>
      <c r="BA76" s="77"/>
      <c r="BB76" s="77"/>
      <c r="BC76" s="77"/>
      <c r="BD76" s="415"/>
      <c r="BE76" s="77"/>
      <c r="BF76" s="77"/>
      <c r="BG76" s="77"/>
      <c r="BH76" s="77"/>
      <c r="BI76" s="77"/>
      <c r="BJ76" s="77"/>
      <c r="BK76" s="77"/>
      <c r="BL76" s="77">
        <f t="shared" ref="BL76:BQ77" si="72">H76+V76+AJ76+AX76</f>
        <v>27.465833333333336</v>
      </c>
      <c r="BM76" s="77">
        <f t="shared" si="72"/>
        <v>0.55000000000000004</v>
      </c>
      <c r="BN76" s="77">
        <f t="shared" si="72"/>
        <v>0</v>
      </c>
      <c r="BO76" s="77">
        <f t="shared" si="72"/>
        <v>2.97</v>
      </c>
      <c r="BP76" s="77">
        <f t="shared" si="72"/>
        <v>0</v>
      </c>
      <c r="BQ76" s="77">
        <f t="shared" si="72"/>
        <v>0</v>
      </c>
      <c r="BR76" s="513">
        <v>0</v>
      </c>
      <c r="BS76" s="402">
        <f>O76</f>
        <v>28.632500000000004</v>
      </c>
      <c r="BT76" s="402">
        <f>P76</f>
        <v>0.55000000000000004</v>
      </c>
      <c r="BU76" s="402">
        <f t="shared" si="69"/>
        <v>0</v>
      </c>
      <c r="BV76" s="402">
        <f>R76</f>
        <v>2.97</v>
      </c>
      <c r="BW76" s="402">
        <f t="shared" si="70"/>
        <v>0</v>
      </c>
      <c r="BX76" s="402">
        <f t="shared" si="71"/>
        <v>0</v>
      </c>
      <c r="BY76" s="77" t="s">
        <v>1789</v>
      </c>
      <c r="BZ76" s="112"/>
    </row>
    <row r="77" spans="1:78" s="704" customFormat="1" ht="33" customHeight="1" x14ac:dyDescent="0.25">
      <c r="B77" s="76" t="s">
        <v>183</v>
      </c>
      <c r="C77" s="453" t="s">
        <v>707</v>
      </c>
      <c r="D77" s="645" t="s">
        <v>830</v>
      </c>
      <c r="E77" s="415">
        <f>'С № 3'!AN77</f>
        <v>2.5</v>
      </c>
      <c r="F77" s="402">
        <f>'С № 3'!AC77+'С № 3'!AA77</f>
        <v>12.083333333333332</v>
      </c>
      <c r="G77" s="415"/>
      <c r="H77" s="77"/>
      <c r="I77" s="77"/>
      <c r="J77" s="77"/>
      <c r="K77" s="77"/>
      <c r="L77" s="77"/>
      <c r="M77" s="77"/>
      <c r="N77" s="77"/>
      <c r="O77" s="77"/>
      <c r="P77" s="77"/>
      <c r="Q77" s="77"/>
      <c r="R77" s="77"/>
      <c r="S77" s="77"/>
      <c r="T77" s="77"/>
      <c r="U77" s="415"/>
      <c r="V77" s="77">
        <f>'С № 3'!AD77</f>
        <v>2.5</v>
      </c>
      <c r="W77" s="77"/>
      <c r="X77" s="77"/>
      <c r="Y77" s="77"/>
      <c r="Z77" s="77"/>
      <c r="AA77" s="77"/>
      <c r="AB77" s="77"/>
      <c r="AC77" s="77">
        <f>'С № 3'!AE77</f>
        <v>2.5</v>
      </c>
      <c r="AD77" s="77"/>
      <c r="AE77" s="77"/>
      <c r="AF77" s="77"/>
      <c r="AG77" s="77"/>
      <c r="AH77" s="77"/>
      <c r="AI77" s="415"/>
      <c r="AJ77" s="77">
        <f>'С № 3'!AF77</f>
        <v>0</v>
      </c>
      <c r="AK77" s="77">
        <v>0.25</v>
      </c>
      <c r="AL77" s="77"/>
      <c r="AM77" s="77">
        <v>0.38</v>
      </c>
      <c r="AN77" s="77"/>
      <c r="AO77" s="77"/>
      <c r="AP77" s="77"/>
      <c r="AQ77" s="77">
        <f>'С № 3'!AA77+'С № 3'!AC77</f>
        <v>12.083333333333332</v>
      </c>
      <c r="AR77" s="77">
        <f>AK77</f>
        <v>0.25</v>
      </c>
      <c r="AS77" s="77"/>
      <c r="AT77" s="77">
        <f>AM77</f>
        <v>0.38</v>
      </c>
      <c r="AU77" s="77"/>
      <c r="AV77" s="77"/>
      <c r="AW77" s="415"/>
      <c r="AX77" s="77"/>
      <c r="AY77" s="77"/>
      <c r="AZ77" s="77"/>
      <c r="BA77" s="77"/>
      <c r="BB77" s="77"/>
      <c r="BC77" s="77"/>
      <c r="BD77" s="415"/>
      <c r="BE77" s="77"/>
      <c r="BF77" s="77"/>
      <c r="BG77" s="77"/>
      <c r="BH77" s="77"/>
      <c r="BI77" s="77"/>
      <c r="BJ77" s="77"/>
      <c r="BK77" s="77"/>
      <c r="BL77" s="77">
        <f t="shared" si="72"/>
        <v>2.5</v>
      </c>
      <c r="BM77" s="77">
        <f t="shared" si="72"/>
        <v>0.25</v>
      </c>
      <c r="BN77" s="77">
        <f t="shared" si="72"/>
        <v>0</v>
      </c>
      <c r="BO77" s="77">
        <f t="shared" si="72"/>
        <v>0.38</v>
      </c>
      <c r="BP77" s="77">
        <f t="shared" si="72"/>
        <v>0</v>
      </c>
      <c r="BQ77" s="77">
        <f t="shared" si="72"/>
        <v>0</v>
      </c>
      <c r="BR77" s="513">
        <v>0</v>
      </c>
      <c r="BS77" s="402">
        <f>AQ77+BE77</f>
        <v>12.083333333333332</v>
      </c>
      <c r="BT77" s="402">
        <f t="shared" si="68"/>
        <v>0.25</v>
      </c>
      <c r="BU77" s="402">
        <f t="shared" si="69"/>
        <v>0</v>
      </c>
      <c r="BV77" s="402">
        <f t="shared" ref="BV77:BV87" si="73">R77+AF77+AT77+BH77</f>
        <v>0.38</v>
      </c>
      <c r="BW77" s="402">
        <f t="shared" si="70"/>
        <v>0</v>
      </c>
      <c r="BX77" s="402">
        <f t="shared" si="71"/>
        <v>0</v>
      </c>
      <c r="BY77" s="77" t="s">
        <v>1768</v>
      </c>
      <c r="BZ77" s="112"/>
    </row>
    <row r="78" spans="1:78" s="465" customFormat="1" ht="33" customHeight="1" x14ac:dyDescent="0.25">
      <c r="B78" s="76" t="s">
        <v>183</v>
      </c>
      <c r="C78" s="399" t="s">
        <v>1715</v>
      </c>
      <c r="D78" s="76" t="s">
        <v>789</v>
      </c>
      <c r="E78" s="402">
        <f>'С № 3'!AN78</f>
        <v>8.3333333333333344E-5</v>
      </c>
      <c r="F78" s="402">
        <f>'С № 3'!AC78+'С № 3'!AA78</f>
        <v>11.016666666666667</v>
      </c>
      <c r="G78" s="401"/>
      <c r="H78" s="401"/>
      <c r="I78" s="401"/>
      <c r="J78" s="401"/>
      <c r="K78" s="401"/>
      <c r="L78" s="401"/>
      <c r="M78" s="401"/>
      <c r="N78" s="402"/>
      <c r="O78" s="402">
        <f>'С № 3'!AC78</f>
        <v>11.016666666666667</v>
      </c>
      <c r="P78" s="402"/>
      <c r="Q78" s="402"/>
      <c r="R78" s="402">
        <f>AF78</f>
        <v>2.85</v>
      </c>
      <c r="S78" s="402"/>
      <c r="T78" s="402"/>
      <c r="U78" s="401"/>
      <c r="V78" s="402">
        <v>1E-4</v>
      </c>
      <c r="W78" s="401"/>
      <c r="X78" s="401"/>
      <c r="Y78" s="401"/>
      <c r="Z78" s="401"/>
      <c r="AA78" s="401"/>
      <c r="AB78" s="401"/>
      <c r="AC78" s="402">
        <f>'С № 3'!AE78</f>
        <v>8.7158333333333342</v>
      </c>
      <c r="AD78" s="401"/>
      <c r="AE78" s="401"/>
      <c r="AF78" s="402">
        <v>2.85</v>
      </c>
      <c r="AG78" s="401"/>
      <c r="AH78" s="401"/>
      <c r="AI78" s="402"/>
      <c r="AJ78" s="402">
        <f>'С № 3'!AF78</f>
        <v>0</v>
      </c>
      <c r="AK78" s="402"/>
      <c r="AL78" s="402"/>
      <c r="AM78" s="402">
        <v>2.85</v>
      </c>
      <c r="AN78" s="402"/>
      <c r="AO78" s="402"/>
      <c r="AP78" s="401"/>
      <c r="AQ78" s="77">
        <f>'С № 3'!AG78</f>
        <v>0</v>
      </c>
      <c r="AR78" s="401"/>
      <c r="AS78" s="401"/>
      <c r="AT78" s="402">
        <v>0</v>
      </c>
      <c r="AU78" s="401"/>
      <c r="AV78" s="401"/>
      <c r="AW78" s="402"/>
      <c r="AX78" s="402"/>
      <c r="AY78" s="402"/>
      <c r="AZ78" s="402"/>
      <c r="BA78" s="402"/>
      <c r="BB78" s="402"/>
      <c r="BC78" s="402"/>
      <c r="BD78" s="401"/>
      <c r="BE78" s="401"/>
      <c r="BF78" s="401"/>
      <c r="BG78" s="401"/>
      <c r="BH78" s="401"/>
      <c r="BI78" s="401"/>
      <c r="BJ78" s="401"/>
      <c r="BK78" s="402"/>
      <c r="BL78" s="402">
        <f t="shared" si="62"/>
        <v>1E-4</v>
      </c>
      <c r="BM78" s="402">
        <f t="shared" si="63"/>
        <v>0</v>
      </c>
      <c r="BN78" s="402">
        <f t="shared" si="64"/>
        <v>0</v>
      </c>
      <c r="BO78" s="402">
        <f t="shared" si="65"/>
        <v>2.85</v>
      </c>
      <c r="BP78" s="402">
        <f t="shared" si="66"/>
        <v>0</v>
      </c>
      <c r="BQ78" s="402">
        <f t="shared" si="67"/>
        <v>0</v>
      </c>
      <c r="BR78" s="513">
        <v>0</v>
      </c>
      <c r="BS78" s="402">
        <f>O78</f>
        <v>11.016666666666667</v>
      </c>
      <c r="BT78" s="402">
        <f t="shared" si="68"/>
        <v>0</v>
      </c>
      <c r="BU78" s="402">
        <f t="shared" si="69"/>
        <v>0</v>
      </c>
      <c r="BV78" s="402">
        <f>R78</f>
        <v>2.85</v>
      </c>
      <c r="BW78" s="402">
        <f t="shared" si="70"/>
        <v>0</v>
      </c>
      <c r="BX78" s="402">
        <f t="shared" si="71"/>
        <v>0</v>
      </c>
      <c r="BY78" s="77" t="s">
        <v>1811</v>
      </c>
      <c r="BZ78" s="112"/>
    </row>
    <row r="79" spans="1:78" s="1001" customFormat="1" ht="33" customHeight="1" x14ac:dyDescent="0.25">
      <c r="B79" s="76" t="s">
        <v>183</v>
      </c>
      <c r="C79" s="965" t="s">
        <v>1735</v>
      </c>
      <c r="D79" s="76" t="s">
        <v>1798</v>
      </c>
      <c r="E79" s="402">
        <f>'С № 3'!AN79</f>
        <v>0</v>
      </c>
      <c r="F79" s="402">
        <f>'С № 3'!AC79+'С № 3'!AA79</f>
        <v>1.419</v>
      </c>
      <c r="G79" s="401"/>
      <c r="H79" s="401"/>
      <c r="I79" s="401"/>
      <c r="J79" s="401"/>
      <c r="K79" s="401"/>
      <c r="L79" s="401"/>
      <c r="M79" s="401"/>
      <c r="N79" s="402"/>
      <c r="O79" s="402">
        <f>'С № 3'!AC79</f>
        <v>1.419</v>
      </c>
      <c r="P79" s="402"/>
      <c r="Q79" s="402"/>
      <c r="R79" s="402">
        <v>0.28199999999999997</v>
      </c>
      <c r="S79" s="402"/>
      <c r="T79" s="402"/>
      <c r="U79" s="401"/>
      <c r="V79" s="402"/>
      <c r="W79" s="401"/>
      <c r="X79" s="401"/>
      <c r="Y79" s="401"/>
      <c r="Z79" s="401"/>
      <c r="AA79" s="401"/>
      <c r="AB79" s="401"/>
      <c r="AC79" s="402"/>
      <c r="AD79" s="401"/>
      <c r="AE79" s="401"/>
      <c r="AF79" s="402"/>
      <c r="AG79" s="401"/>
      <c r="AH79" s="401"/>
      <c r="AI79" s="402"/>
      <c r="AJ79" s="402"/>
      <c r="AK79" s="402"/>
      <c r="AL79" s="402"/>
      <c r="AM79" s="402"/>
      <c r="AN79" s="402"/>
      <c r="AO79" s="402"/>
      <c r="AP79" s="401"/>
      <c r="AQ79" s="77"/>
      <c r="AR79" s="401"/>
      <c r="AS79" s="401"/>
      <c r="AT79" s="402"/>
      <c r="AU79" s="401"/>
      <c r="AV79" s="401"/>
      <c r="AW79" s="402"/>
      <c r="AX79" s="402"/>
      <c r="AY79" s="402"/>
      <c r="AZ79" s="402"/>
      <c r="BA79" s="402"/>
      <c r="BB79" s="402"/>
      <c r="BC79" s="402"/>
      <c r="BD79" s="401"/>
      <c r="BE79" s="401"/>
      <c r="BF79" s="401"/>
      <c r="BG79" s="401"/>
      <c r="BH79" s="401"/>
      <c r="BI79" s="401"/>
      <c r="BJ79" s="401"/>
      <c r="BK79" s="402"/>
      <c r="BL79" s="402"/>
      <c r="BM79" s="402"/>
      <c r="BN79" s="402"/>
      <c r="BO79" s="402"/>
      <c r="BP79" s="402"/>
      <c r="BQ79" s="402"/>
      <c r="BR79" s="513"/>
      <c r="BS79" s="402">
        <f>O79</f>
        <v>1.419</v>
      </c>
      <c r="BT79" s="402"/>
      <c r="BU79" s="402"/>
      <c r="BV79" s="402">
        <f>R79</f>
        <v>0.28199999999999997</v>
      </c>
      <c r="BW79" s="402"/>
      <c r="BX79" s="402"/>
      <c r="BY79" s="610" t="s">
        <v>1767</v>
      </c>
      <c r="BZ79" s="112"/>
    </row>
    <row r="80" spans="1:78" s="1001" customFormat="1" ht="33" customHeight="1" x14ac:dyDescent="0.25">
      <c r="B80" s="76" t="s">
        <v>183</v>
      </c>
      <c r="C80" s="965" t="s">
        <v>1736</v>
      </c>
      <c r="D80" s="76" t="s">
        <v>1799</v>
      </c>
      <c r="E80" s="402">
        <f>'С № 3'!AN80</f>
        <v>0</v>
      </c>
      <c r="F80" s="402">
        <v>0</v>
      </c>
      <c r="G80" s="401"/>
      <c r="H80" s="401"/>
      <c r="I80" s="401"/>
      <c r="J80" s="401"/>
      <c r="K80" s="401"/>
      <c r="L80" s="401"/>
      <c r="M80" s="401"/>
      <c r="N80" s="402"/>
      <c r="O80" s="402">
        <v>0</v>
      </c>
      <c r="P80" s="402"/>
      <c r="Q80" s="402"/>
      <c r="R80" s="402"/>
      <c r="S80" s="402"/>
      <c r="T80" s="402"/>
      <c r="U80" s="401"/>
      <c r="V80" s="402"/>
      <c r="W80" s="401"/>
      <c r="X80" s="401"/>
      <c r="Y80" s="401"/>
      <c r="Z80" s="401"/>
      <c r="AA80" s="401"/>
      <c r="AB80" s="401"/>
      <c r="AC80" s="402"/>
      <c r="AD80" s="401"/>
      <c r="AE80" s="401"/>
      <c r="AF80" s="402"/>
      <c r="AG80" s="401"/>
      <c r="AH80" s="401"/>
      <c r="AI80" s="402"/>
      <c r="AJ80" s="402"/>
      <c r="AK80" s="402"/>
      <c r="AL80" s="402"/>
      <c r="AM80" s="402"/>
      <c r="AN80" s="402"/>
      <c r="AO80" s="402"/>
      <c r="AP80" s="401"/>
      <c r="AQ80" s="77"/>
      <c r="AR80" s="401"/>
      <c r="AS80" s="401"/>
      <c r="AT80" s="402"/>
      <c r="AU80" s="401"/>
      <c r="AV80" s="401"/>
      <c r="AW80" s="402"/>
      <c r="AX80" s="402"/>
      <c r="AY80" s="402"/>
      <c r="AZ80" s="402"/>
      <c r="BA80" s="402"/>
      <c r="BB80" s="402"/>
      <c r="BC80" s="402"/>
      <c r="BD80" s="401"/>
      <c r="BE80" s="401"/>
      <c r="BF80" s="401"/>
      <c r="BG80" s="401"/>
      <c r="BH80" s="401"/>
      <c r="BI80" s="401"/>
      <c r="BJ80" s="401"/>
      <c r="BK80" s="402"/>
      <c r="BL80" s="402"/>
      <c r="BM80" s="402"/>
      <c r="BN80" s="402"/>
      <c r="BO80" s="402"/>
      <c r="BP80" s="402"/>
      <c r="BQ80" s="402"/>
      <c r="BR80" s="513"/>
      <c r="BS80" s="402"/>
      <c r="BT80" s="402"/>
      <c r="BU80" s="402"/>
      <c r="BV80" s="402"/>
      <c r="BW80" s="402"/>
      <c r="BX80" s="402"/>
      <c r="BY80" s="610" t="s">
        <v>1767</v>
      </c>
      <c r="BZ80" s="112"/>
    </row>
    <row r="81" spans="1:78" s="1001" customFormat="1" ht="33" customHeight="1" x14ac:dyDescent="0.25">
      <c r="B81" s="76" t="s">
        <v>183</v>
      </c>
      <c r="C81" s="965" t="s">
        <v>1737</v>
      </c>
      <c r="D81" s="76" t="s">
        <v>1800</v>
      </c>
      <c r="E81" s="402">
        <f>'С № 3'!AN81</f>
        <v>0</v>
      </c>
      <c r="F81" s="402">
        <v>0</v>
      </c>
      <c r="G81" s="401"/>
      <c r="H81" s="401"/>
      <c r="I81" s="401"/>
      <c r="J81" s="401"/>
      <c r="K81" s="401"/>
      <c r="L81" s="401"/>
      <c r="M81" s="401"/>
      <c r="N81" s="402"/>
      <c r="O81" s="402">
        <v>0</v>
      </c>
      <c r="P81" s="402"/>
      <c r="Q81" s="402"/>
      <c r="R81" s="402"/>
      <c r="S81" s="402"/>
      <c r="T81" s="402"/>
      <c r="U81" s="401"/>
      <c r="V81" s="402"/>
      <c r="W81" s="401"/>
      <c r="X81" s="401"/>
      <c r="Y81" s="401"/>
      <c r="Z81" s="401"/>
      <c r="AA81" s="401"/>
      <c r="AB81" s="401"/>
      <c r="AC81" s="402"/>
      <c r="AD81" s="401"/>
      <c r="AE81" s="401"/>
      <c r="AF81" s="402"/>
      <c r="AG81" s="401"/>
      <c r="AH81" s="401"/>
      <c r="AI81" s="402"/>
      <c r="AJ81" s="402"/>
      <c r="AK81" s="402"/>
      <c r="AL81" s="402"/>
      <c r="AM81" s="402"/>
      <c r="AN81" s="402"/>
      <c r="AO81" s="402"/>
      <c r="AP81" s="401"/>
      <c r="AQ81" s="77"/>
      <c r="AR81" s="401"/>
      <c r="AS81" s="401"/>
      <c r="AT81" s="402"/>
      <c r="AU81" s="401"/>
      <c r="AV81" s="401"/>
      <c r="AW81" s="402"/>
      <c r="AX81" s="402"/>
      <c r="AY81" s="402"/>
      <c r="AZ81" s="402"/>
      <c r="BA81" s="402"/>
      <c r="BB81" s="402"/>
      <c r="BC81" s="402"/>
      <c r="BD81" s="401"/>
      <c r="BE81" s="401"/>
      <c r="BF81" s="401"/>
      <c r="BG81" s="401"/>
      <c r="BH81" s="401"/>
      <c r="BI81" s="401"/>
      <c r="BJ81" s="401"/>
      <c r="BK81" s="402"/>
      <c r="BL81" s="402"/>
      <c r="BM81" s="402"/>
      <c r="BN81" s="402"/>
      <c r="BO81" s="402"/>
      <c r="BP81" s="402"/>
      <c r="BQ81" s="402"/>
      <c r="BR81" s="513"/>
      <c r="BS81" s="402"/>
      <c r="BT81" s="402"/>
      <c r="BU81" s="402"/>
      <c r="BV81" s="402"/>
      <c r="BW81" s="402"/>
      <c r="BX81" s="402"/>
      <c r="BY81" s="610" t="s">
        <v>1767</v>
      </c>
      <c r="BZ81" s="112"/>
    </row>
    <row r="82" spans="1:78" s="465" customFormat="1" ht="33" customHeight="1" x14ac:dyDescent="0.25">
      <c r="B82" s="76" t="s">
        <v>183</v>
      </c>
      <c r="C82" s="399" t="s">
        <v>743</v>
      </c>
      <c r="D82" s="76" t="s">
        <v>790</v>
      </c>
      <c r="E82" s="402">
        <f>'С № 3'!AN82</f>
        <v>1.7500000000000002</v>
      </c>
      <c r="F82" s="402">
        <v>0</v>
      </c>
      <c r="G82" s="401"/>
      <c r="H82" s="401"/>
      <c r="I82" s="401"/>
      <c r="J82" s="401"/>
      <c r="K82" s="401"/>
      <c r="L82" s="401"/>
      <c r="M82" s="401"/>
      <c r="N82" s="402"/>
      <c r="O82" s="402">
        <v>0</v>
      </c>
      <c r="P82" s="402"/>
      <c r="Q82" s="402"/>
      <c r="R82" s="402"/>
      <c r="S82" s="402"/>
      <c r="T82" s="402"/>
      <c r="U82" s="401"/>
      <c r="V82" s="401"/>
      <c r="W82" s="401"/>
      <c r="X82" s="401"/>
      <c r="Y82" s="401"/>
      <c r="Z82" s="401"/>
      <c r="AA82" s="401"/>
      <c r="AB82" s="401"/>
      <c r="AC82" s="401"/>
      <c r="AD82" s="401"/>
      <c r="AE82" s="401"/>
      <c r="AF82" s="401"/>
      <c r="AG82" s="401"/>
      <c r="AH82" s="401"/>
      <c r="AI82" s="402"/>
      <c r="AJ82" s="402">
        <f>'С № 3'!AF82</f>
        <v>1.7500000000000002</v>
      </c>
      <c r="AK82" s="402"/>
      <c r="AL82" s="402"/>
      <c r="AM82" s="402"/>
      <c r="AN82" s="402"/>
      <c r="AO82" s="402"/>
      <c r="AP82" s="401"/>
      <c r="AQ82" s="77"/>
      <c r="AR82" s="401"/>
      <c r="AS82" s="401"/>
      <c r="AT82" s="401"/>
      <c r="AU82" s="401"/>
      <c r="AV82" s="401"/>
      <c r="AW82" s="402"/>
      <c r="AX82" s="402"/>
      <c r="AY82" s="402"/>
      <c r="AZ82" s="402"/>
      <c r="BA82" s="402"/>
      <c r="BB82" s="402"/>
      <c r="BC82" s="402"/>
      <c r="BD82" s="401"/>
      <c r="BE82" s="401"/>
      <c r="BF82" s="401"/>
      <c r="BG82" s="401"/>
      <c r="BH82" s="401"/>
      <c r="BI82" s="401"/>
      <c r="BJ82" s="401"/>
      <c r="BK82" s="402"/>
      <c r="BL82" s="402">
        <f t="shared" si="62"/>
        <v>1.7500000000000002</v>
      </c>
      <c r="BM82" s="402">
        <f t="shared" si="63"/>
        <v>0</v>
      </c>
      <c r="BN82" s="402">
        <f t="shared" si="64"/>
        <v>0</v>
      </c>
      <c r="BO82" s="402">
        <f t="shared" si="65"/>
        <v>0</v>
      </c>
      <c r="BP82" s="402">
        <f t="shared" si="66"/>
        <v>0</v>
      </c>
      <c r="BQ82" s="402">
        <f t="shared" si="67"/>
        <v>0</v>
      </c>
      <c r="BR82" s="513">
        <v>0</v>
      </c>
      <c r="BS82" s="402">
        <f t="shared" ref="BS82:BS87" si="74">O82+AC82+AQ82+BE82</f>
        <v>0</v>
      </c>
      <c r="BT82" s="402">
        <f t="shared" si="68"/>
        <v>0</v>
      </c>
      <c r="BU82" s="402">
        <f t="shared" si="69"/>
        <v>0</v>
      </c>
      <c r="BV82" s="402">
        <f t="shared" si="73"/>
        <v>0</v>
      </c>
      <c r="BW82" s="402">
        <f t="shared" si="70"/>
        <v>0</v>
      </c>
      <c r="BX82" s="402">
        <f t="shared" si="71"/>
        <v>0</v>
      </c>
      <c r="BY82" s="77" t="s">
        <v>1769</v>
      </c>
      <c r="BZ82" s="112"/>
    </row>
    <row r="83" spans="1:78" s="465" customFormat="1" ht="33" customHeight="1" x14ac:dyDescent="0.25">
      <c r="B83" s="76" t="s">
        <v>183</v>
      </c>
      <c r="C83" s="399" t="s">
        <v>756</v>
      </c>
      <c r="D83" s="76" t="s">
        <v>791</v>
      </c>
      <c r="E83" s="402">
        <f>'С № 3'!AN83</f>
        <v>2.4166666666666665</v>
      </c>
      <c r="F83" s="402">
        <v>0</v>
      </c>
      <c r="G83" s="401"/>
      <c r="H83" s="401"/>
      <c r="I83" s="401"/>
      <c r="J83" s="401"/>
      <c r="K83" s="401"/>
      <c r="L83" s="401"/>
      <c r="M83" s="401"/>
      <c r="N83" s="402"/>
      <c r="O83" s="402">
        <v>0</v>
      </c>
      <c r="P83" s="402"/>
      <c r="Q83" s="402"/>
      <c r="R83" s="402"/>
      <c r="S83" s="402"/>
      <c r="T83" s="402"/>
      <c r="U83" s="401"/>
      <c r="V83" s="401"/>
      <c r="W83" s="401"/>
      <c r="X83" s="401"/>
      <c r="Y83" s="401"/>
      <c r="Z83" s="401"/>
      <c r="AA83" s="401"/>
      <c r="AB83" s="401"/>
      <c r="AC83" s="401"/>
      <c r="AD83" s="401"/>
      <c r="AE83" s="401"/>
      <c r="AF83" s="401"/>
      <c r="AG83" s="401"/>
      <c r="AH83" s="401"/>
      <c r="AI83" s="402"/>
      <c r="AJ83" s="402">
        <f>'С № 3'!AF83</f>
        <v>2.4166666666666665</v>
      </c>
      <c r="AK83" s="402"/>
      <c r="AL83" s="402"/>
      <c r="AM83" s="402"/>
      <c r="AN83" s="402"/>
      <c r="AO83" s="402"/>
      <c r="AP83" s="401"/>
      <c r="AQ83" s="77"/>
      <c r="AR83" s="401"/>
      <c r="AS83" s="401"/>
      <c r="AT83" s="401"/>
      <c r="AU83" s="401"/>
      <c r="AV83" s="401"/>
      <c r="AW83" s="402"/>
      <c r="AX83" s="402">
        <f>'С № 3'!AH83</f>
        <v>0</v>
      </c>
      <c r="AY83" s="402"/>
      <c r="AZ83" s="402"/>
      <c r="BA83" s="402"/>
      <c r="BB83" s="402"/>
      <c r="BC83" s="402"/>
      <c r="BD83" s="401"/>
      <c r="BE83" s="401"/>
      <c r="BF83" s="401"/>
      <c r="BG83" s="401"/>
      <c r="BH83" s="401"/>
      <c r="BI83" s="401"/>
      <c r="BJ83" s="401"/>
      <c r="BK83" s="402"/>
      <c r="BL83" s="402">
        <f t="shared" si="62"/>
        <v>2.4166666666666665</v>
      </c>
      <c r="BM83" s="402">
        <f t="shared" si="63"/>
        <v>0</v>
      </c>
      <c r="BN83" s="402">
        <f t="shared" si="64"/>
        <v>0</v>
      </c>
      <c r="BO83" s="402">
        <f t="shared" si="65"/>
        <v>0</v>
      </c>
      <c r="BP83" s="402">
        <f t="shared" si="66"/>
        <v>0</v>
      </c>
      <c r="BQ83" s="402">
        <f t="shared" si="67"/>
        <v>0</v>
      </c>
      <c r="BR83" s="513">
        <v>0</v>
      </c>
      <c r="BS83" s="402">
        <f t="shared" si="74"/>
        <v>0</v>
      </c>
      <c r="BT83" s="402">
        <f t="shared" si="68"/>
        <v>0</v>
      </c>
      <c r="BU83" s="402">
        <f t="shared" si="69"/>
        <v>0</v>
      </c>
      <c r="BV83" s="402">
        <f t="shared" si="73"/>
        <v>0</v>
      </c>
      <c r="BW83" s="402">
        <f t="shared" si="70"/>
        <v>0</v>
      </c>
      <c r="BX83" s="402">
        <f t="shared" si="71"/>
        <v>0</v>
      </c>
      <c r="BY83" s="77" t="s">
        <v>1769</v>
      </c>
      <c r="BZ83" s="112"/>
    </row>
    <row r="84" spans="1:78" s="940" customFormat="1" ht="33" customHeight="1" x14ac:dyDescent="0.25">
      <c r="B84" s="76" t="s">
        <v>183</v>
      </c>
      <c r="C84" s="399" t="s">
        <v>1688</v>
      </c>
      <c r="D84" s="76" t="s">
        <v>1714</v>
      </c>
      <c r="E84" s="402">
        <f>'С № 3'!AN84</f>
        <v>8.3333333333333344E-5</v>
      </c>
      <c r="F84" s="402">
        <f>'С № 3'!AC84+'С № 3'!AA84</f>
        <v>2.1725000000000003</v>
      </c>
      <c r="G84" s="401"/>
      <c r="H84" s="401"/>
      <c r="I84" s="401"/>
      <c r="J84" s="401"/>
      <c r="K84" s="401"/>
      <c r="L84" s="401"/>
      <c r="M84" s="401"/>
      <c r="N84" s="402"/>
      <c r="O84" s="402">
        <v>0</v>
      </c>
      <c r="P84" s="402"/>
      <c r="Q84" s="402"/>
      <c r="R84" s="402"/>
      <c r="S84" s="402"/>
      <c r="T84" s="402"/>
      <c r="U84" s="401"/>
      <c r="V84" s="401"/>
      <c r="W84" s="401"/>
      <c r="X84" s="401"/>
      <c r="Y84" s="401"/>
      <c r="Z84" s="401"/>
      <c r="AA84" s="401"/>
      <c r="AB84" s="401"/>
      <c r="AC84" s="401"/>
      <c r="AD84" s="401"/>
      <c r="AE84" s="401"/>
      <c r="AF84" s="401"/>
      <c r="AG84" s="401"/>
      <c r="AH84" s="401"/>
      <c r="AI84" s="402"/>
      <c r="AJ84" s="402">
        <f>'С № 3'!AF84</f>
        <v>8.3333333333333344E-5</v>
      </c>
      <c r="AK84" s="402"/>
      <c r="AL84" s="402"/>
      <c r="AM84" s="402"/>
      <c r="AN84" s="402"/>
      <c r="AO84" s="402"/>
      <c r="AP84" s="401"/>
      <c r="AQ84" s="77">
        <f>'С № 3'!AA84+'С № 3'!AC84</f>
        <v>2.1725000000000003</v>
      </c>
      <c r="AR84" s="402">
        <v>0.25</v>
      </c>
      <c r="AS84" s="401"/>
      <c r="AT84" s="401">
        <f>AM84</f>
        <v>0</v>
      </c>
      <c r="AU84" s="401"/>
      <c r="AV84" s="401"/>
      <c r="AW84" s="402"/>
      <c r="AX84" s="402">
        <f>'С № 3'!AH84</f>
        <v>0</v>
      </c>
      <c r="AY84" s="402"/>
      <c r="AZ84" s="402"/>
      <c r="BA84" s="402"/>
      <c r="BB84" s="402"/>
      <c r="BC84" s="402"/>
      <c r="BD84" s="401"/>
      <c r="BE84" s="402">
        <f>'С № 3'!AI84</f>
        <v>0</v>
      </c>
      <c r="BF84" s="401"/>
      <c r="BG84" s="401"/>
      <c r="BH84" s="401"/>
      <c r="BI84" s="401"/>
      <c r="BJ84" s="401"/>
      <c r="BK84" s="402"/>
      <c r="BL84" s="402">
        <f t="shared" si="62"/>
        <v>8.3333333333333344E-5</v>
      </c>
      <c r="BM84" s="402">
        <f t="shared" si="63"/>
        <v>0</v>
      </c>
      <c r="BN84" s="402">
        <f t="shared" si="64"/>
        <v>0</v>
      </c>
      <c r="BO84" s="402">
        <f t="shared" si="65"/>
        <v>0</v>
      </c>
      <c r="BP84" s="402"/>
      <c r="BQ84" s="402"/>
      <c r="BR84" s="513"/>
      <c r="BS84" s="402">
        <f>AQ84+BE84</f>
        <v>2.1725000000000003</v>
      </c>
      <c r="BT84" s="402">
        <f t="shared" si="68"/>
        <v>0.25</v>
      </c>
      <c r="BU84" s="402"/>
      <c r="BV84" s="402"/>
      <c r="BW84" s="402"/>
      <c r="BX84" s="402"/>
      <c r="BY84" s="77" t="s">
        <v>1770</v>
      </c>
      <c r="BZ84" s="112"/>
    </row>
    <row r="85" spans="1:78" s="465" customFormat="1" ht="33" customHeight="1" x14ac:dyDescent="0.25">
      <c r="B85" s="76" t="s">
        <v>183</v>
      </c>
      <c r="C85" s="399" t="s">
        <v>749</v>
      </c>
      <c r="D85" s="76" t="s">
        <v>796</v>
      </c>
      <c r="E85" s="402">
        <f>'С № 3'!AN85</f>
        <v>4.1733333333333338</v>
      </c>
      <c r="F85" s="402">
        <f>'С № 3'!AC85+'С № 3'!AA85</f>
        <v>4.1733333333333338</v>
      </c>
      <c r="G85" s="401"/>
      <c r="H85" s="401"/>
      <c r="I85" s="401"/>
      <c r="J85" s="401"/>
      <c r="K85" s="401"/>
      <c r="L85" s="401"/>
      <c r="M85" s="401"/>
      <c r="N85" s="402"/>
      <c r="O85" s="402">
        <v>0</v>
      </c>
      <c r="P85" s="402"/>
      <c r="Q85" s="402"/>
      <c r="R85" s="402"/>
      <c r="S85" s="402"/>
      <c r="T85" s="402"/>
      <c r="U85" s="401"/>
      <c r="V85" s="401"/>
      <c r="W85" s="401"/>
      <c r="X85" s="401"/>
      <c r="Y85" s="401"/>
      <c r="Z85" s="401"/>
      <c r="AA85" s="401"/>
      <c r="AB85" s="401"/>
      <c r="AC85" s="401"/>
      <c r="AD85" s="401"/>
      <c r="AE85" s="401"/>
      <c r="AF85" s="401"/>
      <c r="AG85" s="401"/>
      <c r="AH85" s="401"/>
      <c r="AI85" s="402"/>
      <c r="AJ85" s="402"/>
      <c r="AK85" s="402"/>
      <c r="AL85" s="402"/>
      <c r="AM85" s="402"/>
      <c r="AN85" s="402"/>
      <c r="AO85" s="402"/>
      <c r="AP85" s="401"/>
      <c r="AQ85" s="401"/>
      <c r="AR85" s="401"/>
      <c r="AS85" s="401"/>
      <c r="AT85" s="401"/>
      <c r="AU85" s="401"/>
      <c r="AV85" s="401"/>
      <c r="AW85" s="402"/>
      <c r="AX85" s="402">
        <f>'С № 3'!AH85</f>
        <v>4.1733333333333338</v>
      </c>
      <c r="AY85" s="402"/>
      <c r="AZ85" s="402"/>
      <c r="BA85" s="402">
        <v>0.60499999999999998</v>
      </c>
      <c r="BB85" s="402"/>
      <c r="BC85" s="402"/>
      <c r="BD85" s="401"/>
      <c r="BE85" s="402">
        <f>'С № 3'!AA85+'С № 3'!AC85</f>
        <v>4.1733333333333338</v>
      </c>
      <c r="BF85" s="402"/>
      <c r="BG85" s="402"/>
      <c r="BH85" s="402">
        <f>BA85</f>
        <v>0.60499999999999998</v>
      </c>
      <c r="BI85" s="401"/>
      <c r="BJ85" s="401"/>
      <c r="BK85" s="402"/>
      <c r="BL85" s="402">
        <f t="shared" si="62"/>
        <v>4.1733333333333338</v>
      </c>
      <c r="BM85" s="402">
        <f t="shared" si="63"/>
        <v>0</v>
      </c>
      <c r="BN85" s="402">
        <f t="shared" si="64"/>
        <v>0</v>
      </c>
      <c r="BO85" s="402">
        <f t="shared" si="65"/>
        <v>0.60499999999999998</v>
      </c>
      <c r="BP85" s="402">
        <f t="shared" si="66"/>
        <v>0</v>
      </c>
      <c r="BQ85" s="402">
        <f t="shared" si="67"/>
        <v>0</v>
      </c>
      <c r="BR85" s="513">
        <v>0</v>
      </c>
      <c r="BS85" s="402">
        <f>O85+AC85+AQ85+BE85</f>
        <v>4.1733333333333338</v>
      </c>
      <c r="BT85" s="402">
        <f t="shared" si="68"/>
        <v>0</v>
      </c>
      <c r="BU85" s="402">
        <f t="shared" si="69"/>
        <v>0</v>
      </c>
      <c r="BV85" s="402">
        <f t="shared" si="73"/>
        <v>0.60499999999999998</v>
      </c>
      <c r="BW85" s="402">
        <f t="shared" si="70"/>
        <v>0</v>
      </c>
      <c r="BX85" s="402">
        <f t="shared" si="71"/>
        <v>0</v>
      </c>
      <c r="BY85" s="77" t="s">
        <v>1768</v>
      </c>
      <c r="BZ85" s="112"/>
    </row>
    <row r="86" spans="1:78" s="704" customFormat="1" ht="33" customHeight="1" x14ac:dyDescent="0.25">
      <c r="B86" s="76" t="s">
        <v>183</v>
      </c>
      <c r="C86" s="399" t="s">
        <v>805</v>
      </c>
      <c r="D86" s="76" t="s">
        <v>842</v>
      </c>
      <c r="E86" s="402">
        <f>'С № 3'!AN86</f>
        <v>7.3966666666666665</v>
      </c>
      <c r="F86" s="402">
        <f>'С № 3'!AC86+'С № 3'!AA86</f>
        <v>6.702</v>
      </c>
      <c r="G86" s="401"/>
      <c r="H86" s="401"/>
      <c r="I86" s="401"/>
      <c r="J86" s="401"/>
      <c r="K86" s="401"/>
      <c r="L86" s="401"/>
      <c r="M86" s="401"/>
      <c r="N86" s="402"/>
      <c r="O86" s="402">
        <v>0</v>
      </c>
      <c r="P86" s="402"/>
      <c r="Q86" s="402"/>
      <c r="R86" s="402"/>
      <c r="S86" s="402"/>
      <c r="T86" s="402"/>
      <c r="U86" s="401"/>
      <c r="V86" s="401"/>
      <c r="W86" s="401"/>
      <c r="X86" s="401"/>
      <c r="Y86" s="401"/>
      <c r="Z86" s="401"/>
      <c r="AA86" s="401"/>
      <c r="AB86" s="401"/>
      <c r="AC86" s="401"/>
      <c r="AD86" s="401"/>
      <c r="AE86" s="401"/>
      <c r="AF86" s="401"/>
      <c r="AG86" s="401"/>
      <c r="AH86" s="401"/>
      <c r="AI86" s="402"/>
      <c r="AJ86" s="402"/>
      <c r="AK86" s="402"/>
      <c r="AL86" s="402"/>
      <c r="AM86" s="402"/>
      <c r="AN86" s="402"/>
      <c r="AO86" s="402"/>
      <c r="AP86" s="401"/>
      <c r="AQ86" s="401"/>
      <c r="AR86" s="401"/>
      <c r="AS86" s="401"/>
      <c r="AT86" s="401"/>
      <c r="AU86" s="401"/>
      <c r="AV86" s="401"/>
      <c r="AW86" s="402"/>
      <c r="AX86" s="402">
        <f>'С № 3'!AH86</f>
        <v>7.3966666666666665</v>
      </c>
      <c r="AY86" s="402">
        <v>0.5</v>
      </c>
      <c r="AZ86" s="402"/>
      <c r="BA86" s="402">
        <v>1.0940000000000001</v>
      </c>
      <c r="BB86" s="402"/>
      <c r="BC86" s="402"/>
      <c r="BD86" s="401"/>
      <c r="BE86" s="402">
        <f>'С № 3'!AA86+'С № 3'!AC86</f>
        <v>6.702</v>
      </c>
      <c r="BF86" s="402">
        <f>AY86</f>
        <v>0.5</v>
      </c>
      <c r="BG86" s="402"/>
      <c r="BH86" s="402">
        <f>BA86</f>
        <v>1.0940000000000001</v>
      </c>
      <c r="BI86" s="401"/>
      <c r="BJ86" s="401"/>
      <c r="BK86" s="402"/>
      <c r="BL86" s="402">
        <f t="shared" si="62"/>
        <v>7.3966666666666665</v>
      </c>
      <c r="BM86" s="402">
        <f>I86+W86+AK86+AY86</f>
        <v>0.5</v>
      </c>
      <c r="BN86" s="402">
        <f>J86+X86+AL86+AZ86</f>
        <v>0</v>
      </c>
      <c r="BO86" s="402">
        <f>K86+Y86+AM86+BA86</f>
        <v>1.0940000000000001</v>
      </c>
      <c r="BP86" s="402">
        <f>L86+Z86+AN86+BB86</f>
        <v>0</v>
      </c>
      <c r="BQ86" s="402">
        <f>M86+AA86+AO86+BC86</f>
        <v>0</v>
      </c>
      <c r="BR86" s="513">
        <v>0</v>
      </c>
      <c r="BS86" s="402">
        <f t="shared" si="74"/>
        <v>6.702</v>
      </c>
      <c r="BT86" s="402">
        <f t="shared" si="68"/>
        <v>0.5</v>
      </c>
      <c r="BU86" s="402">
        <f t="shared" si="69"/>
        <v>0</v>
      </c>
      <c r="BV86" s="402">
        <f t="shared" si="73"/>
        <v>1.0940000000000001</v>
      </c>
      <c r="BW86" s="402">
        <f t="shared" si="70"/>
        <v>0</v>
      </c>
      <c r="BX86" s="402">
        <f t="shared" si="71"/>
        <v>0</v>
      </c>
      <c r="BY86" s="77" t="s">
        <v>1768</v>
      </c>
      <c r="BZ86" s="112"/>
    </row>
    <row r="87" spans="1:78" s="465" customFormat="1" ht="33" customHeight="1" x14ac:dyDescent="0.25">
      <c r="B87" s="76" t="s">
        <v>183</v>
      </c>
      <c r="C87" s="399" t="s">
        <v>732</v>
      </c>
      <c r="D87" s="76" t="s">
        <v>843</v>
      </c>
      <c r="E87" s="402">
        <f>'С № 3'!AN87</f>
        <v>10.45</v>
      </c>
      <c r="F87" s="402">
        <f>'С № 3'!AC87+'С № 3'!AA87</f>
        <v>9.6166666666666671</v>
      </c>
      <c r="G87" s="401"/>
      <c r="H87" s="401"/>
      <c r="I87" s="401"/>
      <c r="J87" s="401"/>
      <c r="K87" s="401"/>
      <c r="L87" s="401"/>
      <c r="M87" s="401"/>
      <c r="N87" s="402"/>
      <c r="O87" s="402">
        <v>0</v>
      </c>
      <c r="P87" s="402"/>
      <c r="Q87" s="402"/>
      <c r="R87" s="402"/>
      <c r="S87" s="402"/>
      <c r="T87" s="402"/>
      <c r="U87" s="401"/>
      <c r="V87" s="401"/>
      <c r="W87" s="401"/>
      <c r="X87" s="401"/>
      <c r="Y87" s="401"/>
      <c r="Z87" s="401"/>
      <c r="AA87" s="401"/>
      <c r="AB87" s="401"/>
      <c r="AC87" s="401"/>
      <c r="AD87" s="401"/>
      <c r="AE87" s="401"/>
      <c r="AF87" s="401"/>
      <c r="AG87" s="401"/>
      <c r="AH87" s="401"/>
      <c r="AI87" s="402"/>
      <c r="AJ87" s="402"/>
      <c r="AK87" s="402"/>
      <c r="AL87" s="402"/>
      <c r="AM87" s="402"/>
      <c r="AN87" s="402"/>
      <c r="AO87" s="402"/>
      <c r="AP87" s="401"/>
      <c r="AQ87" s="401"/>
      <c r="AR87" s="401"/>
      <c r="AS87" s="401"/>
      <c r="AT87" s="401"/>
      <c r="AU87" s="401"/>
      <c r="AV87" s="401"/>
      <c r="AW87" s="402"/>
      <c r="AX87" s="402">
        <f>'С № 3'!AH87</f>
        <v>10.45</v>
      </c>
      <c r="AY87" s="402">
        <v>0.25</v>
      </c>
      <c r="AZ87" s="402"/>
      <c r="BA87" s="402">
        <v>1.1000000000000001</v>
      </c>
      <c r="BB87" s="402"/>
      <c r="BC87" s="402"/>
      <c r="BD87" s="401"/>
      <c r="BE87" s="402">
        <f>'С № 3'!AA87+'С № 3'!AC87</f>
        <v>9.6166666666666671</v>
      </c>
      <c r="BF87" s="402">
        <f>AY87</f>
        <v>0.25</v>
      </c>
      <c r="BG87" s="402"/>
      <c r="BH87" s="402">
        <f>BA87</f>
        <v>1.1000000000000001</v>
      </c>
      <c r="BI87" s="401"/>
      <c r="BJ87" s="401"/>
      <c r="BK87" s="402"/>
      <c r="BL87" s="402">
        <f t="shared" si="62"/>
        <v>10.45</v>
      </c>
      <c r="BM87" s="402">
        <f t="shared" si="63"/>
        <v>0.25</v>
      </c>
      <c r="BN87" s="402">
        <f t="shared" si="64"/>
        <v>0</v>
      </c>
      <c r="BO87" s="402">
        <f t="shared" si="65"/>
        <v>1.1000000000000001</v>
      </c>
      <c r="BP87" s="402">
        <f t="shared" si="66"/>
        <v>0</v>
      </c>
      <c r="BQ87" s="402">
        <f t="shared" si="67"/>
        <v>0</v>
      </c>
      <c r="BR87" s="513">
        <v>0</v>
      </c>
      <c r="BS87" s="402">
        <f t="shared" si="74"/>
        <v>9.6166666666666671</v>
      </c>
      <c r="BT87" s="402">
        <f t="shared" si="68"/>
        <v>0.25</v>
      </c>
      <c r="BU87" s="402">
        <f t="shared" si="69"/>
        <v>0</v>
      </c>
      <c r="BV87" s="402">
        <f t="shared" si="73"/>
        <v>1.1000000000000001</v>
      </c>
      <c r="BW87" s="402">
        <f t="shared" si="70"/>
        <v>0</v>
      </c>
      <c r="BX87" s="402">
        <f t="shared" si="71"/>
        <v>0</v>
      </c>
      <c r="BY87" s="77" t="s">
        <v>1768</v>
      </c>
      <c r="BZ87" s="112"/>
    </row>
    <row r="88" spans="1:78" ht="48" customHeight="1" x14ac:dyDescent="0.25">
      <c r="A88" s="105"/>
      <c r="B88" s="394" t="s">
        <v>185</v>
      </c>
      <c r="C88" s="395" t="s">
        <v>186</v>
      </c>
      <c r="D88" s="394" t="s">
        <v>93</v>
      </c>
      <c r="E88" s="405">
        <v>0</v>
      </c>
      <c r="F88" s="405">
        <v>0</v>
      </c>
      <c r="G88" s="405">
        <v>0</v>
      </c>
      <c r="H88" s="405">
        <v>0</v>
      </c>
      <c r="I88" s="405">
        <v>0</v>
      </c>
      <c r="J88" s="405">
        <v>0</v>
      </c>
      <c r="K88" s="405">
        <v>0</v>
      </c>
      <c r="L88" s="405">
        <v>0</v>
      </c>
      <c r="M88" s="405">
        <v>0</v>
      </c>
      <c r="N88" s="405">
        <v>0</v>
      </c>
      <c r="O88" s="405">
        <v>0</v>
      </c>
      <c r="P88" s="405">
        <v>0</v>
      </c>
      <c r="Q88" s="405">
        <v>0</v>
      </c>
      <c r="R88" s="405">
        <v>0</v>
      </c>
      <c r="S88" s="405">
        <v>0</v>
      </c>
      <c r="T88" s="405">
        <v>0</v>
      </c>
      <c r="U88" s="405">
        <v>0</v>
      </c>
      <c r="V88" s="405">
        <v>0</v>
      </c>
      <c r="W88" s="405">
        <v>0</v>
      </c>
      <c r="X88" s="405">
        <v>0</v>
      </c>
      <c r="Y88" s="405">
        <v>0</v>
      </c>
      <c r="Z88" s="405">
        <v>0</v>
      </c>
      <c r="AA88" s="405">
        <v>0</v>
      </c>
      <c r="AB88" s="405">
        <v>0</v>
      </c>
      <c r="AC88" s="405">
        <v>0</v>
      </c>
      <c r="AD88" s="405">
        <v>0</v>
      </c>
      <c r="AE88" s="405">
        <v>0</v>
      </c>
      <c r="AF88" s="405">
        <v>0</v>
      </c>
      <c r="AG88" s="405">
        <v>0</v>
      </c>
      <c r="AH88" s="405">
        <v>0</v>
      </c>
      <c r="AI88" s="405">
        <v>0</v>
      </c>
      <c r="AJ88" s="405">
        <v>0</v>
      </c>
      <c r="AK88" s="405">
        <v>0</v>
      </c>
      <c r="AL88" s="405">
        <v>0</v>
      </c>
      <c r="AM88" s="405">
        <v>0</v>
      </c>
      <c r="AN88" s="405">
        <v>0</v>
      </c>
      <c r="AO88" s="405">
        <v>0</v>
      </c>
      <c r="AP88" s="405">
        <v>0</v>
      </c>
      <c r="AQ88" s="405">
        <v>0</v>
      </c>
      <c r="AR88" s="405">
        <v>0</v>
      </c>
      <c r="AS88" s="405">
        <v>0</v>
      </c>
      <c r="AT88" s="405">
        <v>0</v>
      </c>
      <c r="AU88" s="405">
        <v>0</v>
      </c>
      <c r="AV88" s="405">
        <v>0</v>
      </c>
      <c r="AW88" s="405">
        <v>0</v>
      </c>
      <c r="AX88" s="405">
        <v>0</v>
      </c>
      <c r="AY88" s="405">
        <v>0</v>
      </c>
      <c r="AZ88" s="405">
        <v>0</v>
      </c>
      <c r="BA88" s="405">
        <v>0</v>
      </c>
      <c r="BB88" s="405">
        <v>0</v>
      </c>
      <c r="BC88" s="405">
        <v>0</v>
      </c>
      <c r="BD88" s="405">
        <v>0</v>
      </c>
      <c r="BE88" s="405">
        <v>0</v>
      </c>
      <c r="BF88" s="405">
        <v>0</v>
      </c>
      <c r="BG88" s="405">
        <v>0</v>
      </c>
      <c r="BH88" s="405">
        <v>0</v>
      </c>
      <c r="BI88" s="405">
        <v>0</v>
      </c>
      <c r="BJ88" s="405">
        <v>0</v>
      </c>
      <c r="BK88" s="405">
        <v>0</v>
      </c>
      <c r="BL88" s="405">
        <v>0</v>
      </c>
      <c r="BM88" s="405">
        <v>0</v>
      </c>
      <c r="BN88" s="405">
        <v>0</v>
      </c>
      <c r="BO88" s="405">
        <v>0</v>
      </c>
      <c r="BP88" s="405">
        <v>0</v>
      </c>
      <c r="BQ88" s="405">
        <v>0</v>
      </c>
      <c r="BR88" s="405">
        <v>0</v>
      </c>
      <c r="BS88" s="405">
        <v>0</v>
      </c>
      <c r="BT88" s="405">
        <v>0</v>
      </c>
      <c r="BU88" s="405">
        <v>0</v>
      </c>
      <c r="BV88" s="405">
        <v>0</v>
      </c>
      <c r="BW88" s="405">
        <v>0</v>
      </c>
      <c r="BX88" s="405">
        <v>0</v>
      </c>
      <c r="BY88" s="488" t="s">
        <v>190</v>
      </c>
      <c r="BZ88" s="146"/>
    </row>
    <row r="89" spans="1:78" ht="48" customHeight="1" x14ac:dyDescent="0.25">
      <c r="A89" s="105"/>
      <c r="B89" s="394" t="s">
        <v>187</v>
      </c>
      <c r="C89" s="395" t="s">
        <v>188</v>
      </c>
      <c r="D89" s="394" t="s">
        <v>93</v>
      </c>
      <c r="E89" s="396">
        <f t="shared" ref="E89:U89" si="75">SUBTOTAL(9,E90:E94)</f>
        <v>1.4167500000000002</v>
      </c>
      <c r="F89" s="396">
        <f t="shared" si="75"/>
        <v>8.2733333333333334</v>
      </c>
      <c r="G89" s="396">
        <f t="shared" si="75"/>
        <v>0</v>
      </c>
      <c r="H89" s="396">
        <f t="shared" si="75"/>
        <v>0</v>
      </c>
      <c r="I89" s="396">
        <f t="shared" si="75"/>
        <v>0</v>
      </c>
      <c r="J89" s="396">
        <f t="shared" si="75"/>
        <v>0</v>
      </c>
      <c r="K89" s="396">
        <f t="shared" si="75"/>
        <v>0</v>
      </c>
      <c r="L89" s="396">
        <f t="shared" si="75"/>
        <v>0</v>
      </c>
      <c r="M89" s="396">
        <f t="shared" si="75"/>
        <v>0</v>
      </c>
      <c r="N89" s="396">
        <f t="shared" si="75"/>
        <v>0</v>
      </c>
      <c r="O89" s="396">
        <f t="shared" si="75"/>
        <v>7.7733333333333334</v>
      </c>
      <c r="P89" s="396">
        <f t="shared" si="75"/>
        <v>0</v>
      </c>
      <c r="Q89" s="396">
        <f t="shared" si="75"/>
        <v>0</v>
      </c>
      <c r="R89" s="396">
        <f t="shared" si="75"/>
        <v>0</v>
      </c>
      <c r="S89" s="396">
        <f t="shared" si="75"/>
        <v>0</v>
      </c>
      <c r="T89" s="396">
        <f t="shared" si="75"/>
        <v>0</v>
      </c>
      <c r="U89" s="396">
        <f t="shared" si="75"/>
        <v>0</v>
      </c>
      <c r="V89" s="396">
        <f>SUBTOTAL(9,V90:V93)</f>
        <v>0.91676666666666673</v>
      </c>
      <c r="W89" s="396">
        <f t="shared" ref="W89:BW89" si="76">SUBTOTAL(9,W90:W93)</f>
        <v>0</v>
      </c>
      <c r="X89" s="396">
        <f t="shared" si="76"/>
        <v>0</v>
      </c>
      <c r="Y89" s="396">
        <f t="shared" si="76"/>
        <v>0</v>
      </c>
      <c r="Z89" s="396">
        <f t="shared" si="76"/>
        <v>0</v>
      </c>
      <c r="AA89" s="396">
        <f t="shared" si="76"/>
        <v>0</v>
      </c>
      <c r="AB89" s="396">
        <f t="shared" si="76"/>
        <v>0</v>
      </c>
      <c r="AC89" s="396">
        <f t="shared" si="76"/>
        <v>7.5833333333333339</v>
      </c>
      <c r="AD89" s="396">
        <f t="shared" si="76"/>
        <v>0</v>
      </c>
      <c r="AE89" s="396">
        <f t="shared" si="76"/>
        <v>0</v>
      </c>
      <c r="AF89" s="396">
        <f t="shared" si="76"/>
        <v>0</v>
      </c>
      <c r="AG89" s="396">
        <f t="shared" si="76"/>
        <v>0</v>
      </c>
      <c r="AH89" s="396">
        <f t="shared" si="76"/>
        <v>0</v>
      </c>
      <c r="AI89" s="396">
        <f t="shared" si="76"/>
        <v>0</v>
      </c>
      <c r="AJ89" s="396">
        <f t="shared" si="76"/>
        <v>0.25</v>
      </c>
      <c r="AK89" s="396">
        <f t="shared" si="76"/>
        <v>0</v>
      </c>
      <c r="AL89" s="396">
        <f t="shared" si="76"/>
        <v>0</v>
      </c>
      <c r="AM89" s="396">
        <f t="shared" si="76"/>
        <v>0</v>
      </c>
      <c r="AN89" s="396">
        <f t="shared" si="76"/>
        <v>0</v>
      </c>
      <c r="AO89" s="396">
        <f t="shared" si="76"/>
        <v>0</v>
      </c>
      <c r="AP89" s="396">
        <f t="shared" si="76"/>
        <v>0</v>
      </c>
      <c r="AQ89" s="396">
        <f t="shared" si="76"/>
        <v>0.25009999999999999</v>
      </c>
      <c r="AR89" s="396">
        <f t="shared" si="76"/>
        <v>0</v>
      </c>
      <c r="AS89" s="396">
        <f t="shared" si="76"/>
        <v>0</v>
      </c>
      <c r="AT89" s="396">
        <f t="shared" si="76"/>
        <v>0</v>
      </c>
      <c r="AU89" s="396">
        <f t="shared" si="76"/>
        <v>0</v>
      </c>
      <c r="AV89" s="396">
        <f t="shared" si="76"/>
        <v>0</v>
      </c>
      <c r="AW89" s="396">
        <f t="shared" si="76"/>
        <v>0</v>
      </c>
      <c r="AX89" s="396">
        <f t="shared" si="76"/>
        <v>0.25</v>
      </c>
      <c r="AY89" s="396">
        <f t="shared" si="76"/>
        <v>0</v>
      </c>
      <c r="AZ89" s="396">
        <f t="shared" si="76"/>
        <v>0</v>
      </c>
      <c r="BA89" s="396">
        <f t="shared" si="76"/>
        <v>0</v>
      </c>
      <c r="BB89" s="396">
        <f t="shared" si="76"/>
        <v>0</v>
      </c>
      <c r="BC89" s="396">
        <f t="shared" si="76"/>
        <v>0</v>
      </c>
      <c r="BD89" s="396">
        <f t="shared" si="76"/>
        <v>0</v>
      </c>
      <c r="BE89" s="396">
        <f t="shared" si="76"/>
        <v>0.25</v>
      </c>
      <c r="BF89" s="396">
        <f t="shared" si="76"/>
        <v>0</v>
      </c>
      <c r="BG89" s="396">
        <f t="shared" si="76"/>
        <v>0</v>
      </c>
      <c r="BH89" s="396">
        <f t="shared" si="76"/>
        <v>0</v>
      </c>
      <c r="BI89" s="396">
        <f t="shared" si="76"/>
        <v>0</v>
      </c>
      <c r="BJ89" s="396">
        <f t="shared" si="76"/>
        <v>0</v>
      </c>
      <c r="BK89" s="396">
        <f t="shared" si="76"/>
        <v>0</v>
      </c>
      <c r="BL89" s="396">
        <f t="shared" si="76"/>
        <v>1.4167666666666667</v>
      </c>
      <c r="BM89" s="396">
        <f t="shared" si="76"/>
        <v>0</v>
      </c>
      <c r="BN89" s="396">
        <f t="shared" si="76"/>
        <v>0</v>
      </c>
      <c r="BO89" s="396">
        <f t="shared" si="76"/>
        <v>0</v>
      </c>
      <c r="BP89" s="396">
        <f t="shared" si="76"/>
        <v>0</v>
      </c>
      <c r="BQ89" s="396">
        <f t="shared" si="76"/>
        <v>0</v>
      </c>
      <c r="BR89" s="396">
        <f t="shared" si="76"/>
        <v>0</v>
      </c>
      <c r="BS89" s="396">
        <f t="shared" si="76"/>
        <v>8.2734333333333332</v>
      </c>
      <c r="BT89" s="396">
        <f t="shared" si="76"/>
        <v>0</v>
      </c>
      <c r="BU89" s="396">
        <f t="shared" si="76"/>
        <v>0</v>
      </c>
      <c r="BV89" s="396">
        <f t="shared" si="76"/>
        <v>0</v>
      </c>
      <c r="BW89" s="396">
        <f t="shared" si="76"/>
        <v>0</v>
      </c>
      <c r="BX89" s="396">
        <f>SUBTOTAL(9,BX90:BX94)</f>
        <v>0</v>
      </c>
      <c r="BY89" s="488" t="s">
        <v>190</v>
      </c>
      <c r="BZ89" s="146"/>
    </row>
    <row r="90" spans="1:78" ht="33" customHeight="1" x14ac:dyDescent="0.25">
      <c r="B90" s="209" t="s">
        <v>187</v>
      </c>
      <c r="C90" s="483" t="s">
        <v>713</v>
      </c>
      <c r="D90" s="709" t="s">
        <v>794</v>
      </c>
      <c r="E90" s="204">
        <f>'С № 3'!AN90</f>
        <v>0.375</v>
      </c>
      <c r="F90" s="204">
        <f>'С № 3'!AA90+'С № 3'!AC90</f>
        <v>0.97666666666666668</v>
      </c>
      <c r="G90" s="209"/>
      <c r="H90" s="209"/>
      <c r="I90" s="209"/>
      <c r="J90" s="209"/>
      <c r="K90" s="209"/>
      <c r="L90" s="209"/>
      <c r="M90" s="209"/>
      <c r="N90" s="209"/>
      <c r="O90" s="204">
        <f>'С № 3'!AC90</f>
        <v>0.72666666666666668</v>
      </c>
      <c r="P90" s="209"/>
      <c r="Q90" s="209"/>
      <c r="R90" s="209"/>
      <c r="S90" s="209"/>
      <c r="T90" s="209"/>
      <c r="U90" s="209"/>
      <c r="V90" s="204">
        <f>'С № 3'!AD90</f>
        <v>0.125</v>
      </c>
      <c r="W90" s="209"/>
      <c r="X90" s="209"/>
      <c r="Y90" s="209"/>
      <c r="Z90" s="209"/>
      <c r="AA90" s="209"/>
      <c r="AB90" s="209"/>
      <c r="AC90" s="204">
        <f>'С № 3'!AE90</f>
        <v>0.125</v>
      </c>
      <c r="AD90" s="209"/>
      <c r="AE90" s="209"/>
      <c r="AF90" s="209"/>
      <c r="AG90" s="209"/>
      <c r="AH90" s="209"/>
      <c r="AI90" s="209"/>
      <c r="AJ90" s="204">
        <f>'С № 3'!AF90</f>
        <v>0.125</v>
      </c>
      <c r="AK90" s="209"/>
      <c r="AL90" s="209"/>
      <c r="AM90" s="209"/>
      <c r="AN90" s="209"/>
      <c r="AO90" s="209"/>
      <c r="AP90" s="209"/>
      <c r="AQ90" s="209">
        <f>'С № 3'!AG90</f>
        <v>0.125</v>
      </c>
      <c r="AR90" s="209"/>
      <c r="AS90" s="209"/>
      <c r="AT90" s="209"/>
      <c r="AU90" s="209"/>
      <c r="AV90" s="209"/>
      <c r="AW90" s="209"/>
      <c r="AX90" s="209">
        <f>'С № 3'!AH90</f>
        <v>0.125</v>
      </c>
      <c r="AY90" s="209"/>
      <c r="AZ90" s="209"/>
      <c r="BA90" s="209"/>
      <c r="BB90" s="209"/>
      <c r="BC90" s="209"/>
      <c r="BD90" s="209"/>
      <c r="BE90" s="209">
        <f>'С № 3'!AI90</f>
        <v>0.125</v>
      </c>
      <c r="BF90" s="209"/>
      <c r="BG90" s="209"/>
      <c r="BH90" s="209"/>
      <c r="BI90" s="209"/>
      <c r="BJ90" s="209"/>
      <c r="BK90" s="209"/>
      <c r="BL90" s="204">
        <f>H90+V90+AJ90+AX90</f>
        <v>0.375</v>
      </c>
      <c r="BM90" s="513">
        <v>0</v>
      </c>
      <c r="BN90" s="513">
        <v>0</v>
      </c>
      <c r="BO90" s="513">
        <v>0</v>
      </c>
      <c r="BP90" s="513">
        <v>0</v>
      </c>
      <c r="BQ90" s="513">
        <v>0</v>
      </c>
      <c r="BR90" s="513">
        <v>0</v>
      </c>
      <c r="BS90" s="708">
        <f>O90+AQ90+BE90</f>
        <v>0.97666666666666668</v>
      </c>
      <c r="BT90" s="513">
        <v>0</v>
      </c>
      <c r="BU90" s="513">
        <v>0</v>
      </c>
      <c r="BV90" s="513">
        <v>0</v>
      </c>
      <c r="BW90" s="513">
        <v>0</v>
      </c>
      <c r="BX90" s="513">
        <v>0</v>
      </c>
      <c r="BY90" s="469" t="s">
        <v>1790</v>
      </c>
    </row>
    <row r="91" spans="1:78" ht="33" customHeight="1" x14ac:dyDescent="0.25">
      <c r="B91" s="209" t="s">
        <v>187</v>
      </c>
      <c r="C91" s="483" t="s">
        <v>714</v>
      </c>
      <c r="D91" s="709" t="s">
        <v>844</v>
      </c>
      <c r="E91" s="204">
        <f>'С № 3'!AN91</f>
        <v>0.375</v>
      </c>
      <c r="F91" s="204">
        <f>'С № 3'!AA91+'С № 3'!AC91</f>
        <v>1.1150000000000002</v>
      </c>
      <c r="G91" s="209"/>
      <c r="H91" s="209"/>
      <c r="I91" s="209"/>
      <c r="J91" s="209"/>
      <c r="K91" s="209"/>
      <c r="L91" s="209"/>
      <c r="M91" s="209"/>
      <c r="N91" s="209"/>
      <c r="O91" s="204">
        <f>'С № 3'!AC91</f>
        <v>0.8650000000000001</v>
      </c>
      <c r="P91" s="209"/>
      <c r="Q91" s="209"/>
      <c r="R91" s="209"/>
      <c r="S91" s="209"/>
      <c r="T91" s="209"/>
      <c r="U91" s="209"/>
      <c r="V91" s="204">
        <f>'С № 3'!AD91</f>
        <v>0.125</v>
      </c>
      <c r="W91" s="209"/>
      <c r="X91" s="209"/>
      <c r="Y91" s="209"/>
      <c r="Z91" s="209"/>
      <c r="AA91" s="209"/>
      <c r="AB91" s="209"/>
      <c r="AC91" s="204">
        <f>'С № 3'!AE91</f>
        <v>0.125</v>
      </c>
      <c r="AD91" s="209"/>
      <c r="AE91" s="209"/>
      <c r="AF91" s="209"/>
      <c r="AG91" s="209"/>
      <c r="AH91" s="209"/>
      <c r="AI91" s="209"/>
      <c r="AJ91" s="204">
        <f>'С № 3'!AF91</f>
        <v>0.125</v>
      </c>
      <c r="AK91" s="209"/>
      <c r="AL91" s="209"/>
      <c r="AM91" s="209"/>
      <c r="AN91" s="209"/>
      <c r="AO91" s="209"/>
      <c r="AP91" s="209"/>
      <c r="AQ91" s="209">
        <f>'С № 3'!AG91</f>
        <v>0.125</v>
      </c>
      <c r="AR91" s="209"/>
      <c r="AS91" s="209"/>
      <c r="AT91" s="209"/>
      <c r="AU91" s="209"/>
      <c r="AV91" s="209"/>
      <c r="AW91" s="209"/>
      <c r="AX91" s="209">
        <f>'С № 3'!AH91</f>
        <v>0.125</v>
      </c>
      <c r="AY91" s="209"/>
      <c r="AZ91" s="209"/>
      <c r="BA91" s="209"/>
      <c r="BB91" s="209"/>
      <c r="BC91" s="209"/>
      <c r="BD91" s="209"/>
      <c r="BE91" s="209">
        <f>'С № 3'!AI91</f>
        <v>0.125</v>
      </c>
      <c r="BF91" s="209"/>
      <c r="BG91" s="209"/>
      <c r="BH91" s="209"/>
      <c r="BI91" s="209"/>
      <c r="BJ91" s="209"/>
      <c r="BK91" s="209"/>
      <c r="BL91" s="204">
        <f>H91+V91+AJ91+AX91</f>
        <v>0.375</v>
      </c>
      <c r="BM91" s="513">
        <v>0</v>
      </c>
      <c r="BN91" s="513">
        <v>0</v>
      </c>
      <c r="BO91" s="513">
        <v>0</v>
      </c>
      <c r="BP91" s="513">
        <v>0</v>
      </c>
      <c r="BQ91" s="513">
        <v>0</v>
      </c>
      <c r="BR91" s="513">
        <v>0</v>
      </c>
      <c r="BS91" s="708">
        <f t="shared" ref="BS91:BS93" si="77">O91+AQ91+BE91</f>
        <v>1.1150000000000002</v>
      </c>
      <c r="BT91" s="513">
        <v>0</v>
      </c>
      <c r="BU91" s="513">
        <v>0</v>
      </c>
      <c r="BV91" s="513">
        <v>0</v>
      </c>
      <c r="BW91" s="513">
        <v>0</v>
      </c>
      <c r="BX91" s="513">
        <v>0</v>
      </c>
      <c r="BY91" s="999" t="s">
        <v>1791</v>
      </c>
    </row>
    <row r="92" spans="1:78" ht="33" customHeight="1" x14ac:dyDescent="0.25">
      <c r="B92" s="209" t="s">
        <v>187</v>
      </c>
      <c r="C92" s="483" t="s">
        <v>715</v>
      </c>
      <c r="D92" s="709" t="s">
        <v>845</v>
      </c>
      <c r="E92" s="204">
        <f>'С № 3'!AN92</f>
        <v>0.66666666666666674</v>
      </c>
      <c r="F92" s="204">
        <f>'С № 3'!AA92+'С № 3'!AC92</f>
        <v>0.56500000000000006</v>
      </c>
      <c r="G92" s="209"/>
      <c r="H92" s="209"/>
      <c r="I92" s="209"/>
      <c r="J92" s="209"/>
      <c r="K92" s="209"/>
      <c r="L92" s="209"/>
      <c r="M92" s="209"/>
      <c r="N92" s="209"/>
      <c r="O92" s="204">
        <f>'С № 3'!AC92</f>
        <v>0.56500000000000006</v>
      </c>
      <c r="P92" s="209"/>
      <c r="Q92" s="209"/>
      <c r="R92" s="209"/>
      <c r="S92" s="209"/>
      <c r="T92" s="209"/>
      <c r="U92" s="209"/>
      <c r="V92" s="204">
        <f>'С № 3'!AD92</f>
        <v>0.66666666666666674</v>
      </c>
      <c r="W92" s="209"/>
      <c r="X92" s="209"/>
      <c r="Y92" s="209"/>
      <c r="Z92" s="209"/>
      <c r="AA92" s="209"/>
      <c r="AB92" s="209"/>
      <c r="AC92" s="204">
        <f>'С № 3'!AE92</f>
        <v>0.66666666666666674</v>
      </c>
      <c r="AD92" s="209"/>
      <c r="AE92" s="209"/>
      <c r="AF92" s="209"/>
      <c r="AG92" s="209"/>
      <c r="AH92" s="209"/>
      <c r="AI92" s="209"/>
      <c r="AJ92" s="204">
        <v>0</v>
      </c>
      <c r="AK92" s="209"/>
      <c r="AL92" s="209"/>
      <c r="AM92" s="209"/>
      <c r="AN92" s="209"/>
      <c r="AO92" s="209"/>
      <c r="AP92" s="209"/>
      <c r="AQ92" s="204">
        <v>0</v>
      </c>
      <c r="AR92" s="209"/>
      <c r="AS92" s="209"/>
      <c r="AT92" s="209"/>
      <c r="AU92" s="209"/>
      <c r="AV92" s="209"/>
      <c r="AW92" s="209"/>
      <c r="AX92" s="209"/>
      <c r="AY92" s="209"/>
      <c r="AZ92" s="209"/>
      <c r="BA92" s="209"/>
      <c r="BB92" s="209"/>
      <c r="BC92" s="209"/>
      <c r="BD92" s="209"/>
      <c r="BE92" s="209"/>
      <c r="BF92" s="209"/>
      <c r="BG92" s="209"/>
      <c r="BH92" s="209"/>
      <c r="BI92" s="209"/>
      <c r="BJ92" s="209"/>
      <c r="BK92" s="209"/>
      <c r="BL92" s="204">
        <f>H92+V92+AJ92+AX92</f>
        <v>0.66666666666666674</v>
      </c>
      <c r="BM92" s="513">
        <v>0</v>
      </c>
      <c r="BN92" s="513">
        <v>0</v>
      </c>
      <c r="BO92" s="513">
        <v>0</v>
      </c>
      <c r="BP92" s="513">
        <v>0</v>
      </c>
      <c r="BQ92" s="513">
        <v>0</v>
      </c>
      <c r="BR92" s="513">
        <v>0</v>
      </c>
      <c r="BS92" s="708">
        <f t="shared" si="77"/>
        <v>0.56500000000000006</v>
      </c>
      <c r="BT92" s="513">
        <v>0</v>
      </c>
      <c r="BU92" s="513">
        <v>0</v>
      </c>
      <c r="BV92" s="513">
        <v>0</v>
      </c>
      <c r="BW92" s="513">
        <v>0</v>
      </c>
      <c r="BX92" s="513">
        <v>0</v>
      </c>
      <c r="BY92" s="470"/>
    </row>
    <row r="93" spans="1:78" ht="33" customHeight="1" x14ac:dyDescent="0.25">
      <c r="B93" s="209" t="s">
        <v>187</v>
      </c>
      <c r="C93" s="483" t="s">
        <v>761</v>
      </c>
      <c r="D93" s="709" t="s">
        <v>846</v>
      </c>
      <c r="E93" s="204">
        <f>'С № 3'!AN93</f>
        <v>8.3333333333333344E-5</v>
      </c>
      <c r="F93" s="204">
        <f>'С № 3'!AA93+'С № 3'!AC93</f>
        <v>5.6166666666666671</v>
      </c>
      <c r="G93" s="209"/>
      <c r="H93" s="209"/>
      <c r="I93" s="209"/>
      <c r="J93" s="209"/>
      <c r="K93" s="209"/>
      <c r="L93" s="209"/>
      <c r="M93" s="209"/>
      <c r="N93" s="209"/>
      <c r="O93" s="204">
        <f>'С № 3'!AC93</f>
        <v>5.6166666666666671</v>
      </c>
      <c r="P93" s="209"/>
      <c r="Q93" s="209"/>
      <c r="R93" s="209"/>
      <c r="S93" s="209"/>
      <c r="T93" s="209"/>
      <c r="U93" s="209"/>
      <c r="V93" s="204">
        <v>1E-4</v>
      </c>
      <c r="W93" s="209"/>
      <c r="X93" s="209"/>
      <c r="Y93" s="209"/>
      <c r="Z93" s="209"/>
      <c r="AA93" s="209"/>
      <c r="AB93" s="209"/>
      <c r="AC93" s="204">
        <f>'С № 3'!AE93</f>
        <v>6.666666666666667</v>
      </c>
      <c r="AD93" s="209"/>
      <c r="AE93" s="209"/>
      <c r="AF93" s="209"/>
      <c r="AG93" s="209"/>
      <c r="AH93" s="209"/>
      <c r="AI93" s="209"/>
      <c r="AJ93" s="204">
        <f>'С № 3'!AF93</f>
        <v>0</v>
      </c>
      <c r="AK93" s="209"/>
      <c r="AL93" s="209"/>
      <c r="AM93" s="209"/>
      <c r="AN93" s="209"/>
      <c r="AO93" s="209"/>
      <c r="AP93" s="209"/>
      <c r="AQ93" s="204">
        <f>'С № 3'!AG93</f>
        <v>1E-4</v>
      </c>
      <c r="AR93" s="209"/>
      <c r="AS93" s="209"/>
      <c r="AT93" s="209"/>
      <c r="AU93" s="209"/>
      <c r="AV93" s="209"/>
      <c r="AW93" s="209"/>
      <c r="AX93" s="209"/>
      <c r="AY93" s="209"/>
      <c r="AZ93" s="209"/>
      <c r="BA93" s="209"/>
      <c r="BB93" s="209"/>
      <c r="BC93" s="209"/>
      <c r="BD93" s="209"/>
      <c r="BE93" s="209"/>
      <c r="BF93" s="209"/>
      <c r="BG93" s="209"/>
      <c r="BH93" s="209"/>
      <c r="BI93" s="209"/>
      <c r="BJ93" s="209"/>
      <c r="BK93" s="209"/>
      <c r="BL93" s="204">
        <f>H93+V93+AJ93+AX93</f>
        <v>1E-4</v>
      </c>
      <c r="BM93" s="513">
        <v>0</v>
      </c>
      <c r="BN93" s="513">
        <v>0</v>
      </c>
      <c r="BO93" s="513">
        <v>0</v>
      </c>
      <c r="BP93" s="513">
        <v>0</v>
      </c>
      <c r="BQ93" s="513">
        <v>0</v>
      </c>
      <c r="BR93" s="513">
        <v>0</v>
      </c>
      <c r="BS93" s="708">
        <f t="shared" si="77"/>
        <v>5.6167666666666669</v>
      </c>
      <c r="BT93" s="513">
        <v>0</v>
      </c>
      <c r="BU93" s="513">
        <v>0</v>
      </c>
      <c r="BV93" s="513">
        <v>0</v>
      </c>
      <c r="BW93" s="513">
        <v>0</v>
      </c>
      <c r="BX93" s="513">
        <v>0</v>
      </c>
      <c r="BY93" s="470"/>
    </row>
  </sheetData>
  <sheetProtection formatCells="0" formatColumns="0" formatRows="0" insertColumns="0" insertRows="0" insertHyperlinks="0" deleteColumns="0" deleteRows="0" sort="0" autoFilter="0" pivotTables="0"/>
  <mergeCells count="45">
    <mergeCell ref="B13:BW13"/>
    <mergeCell ref="BW2:BY2"/>
    <mergeCell ref="BX3:BY3"/>
    <mergeCell ref="B4:BY4"/>
    <mergeCell ref="B5:AH5"/>
    <mergeCell ref="B6:BY6"/>
    <mergeCell ref="B7:BY7"/>
    <mergeCell ref="B8:AH8"/>
    <mergeCell ref="B9:BY9"/>
    <mergeCell ref="B10:AH10"/>
    <mergeCell ref="B11:BY11"/>
    <mergeCell ref="B12:BY12"/>
    <mergeCell ref="B15:B19"/>
    <mergeCell ref="C15:C19"/>
    <mergeCell ref="D15:D19"/>
    <mergeCell ref="E15:F17"/>
    <mergeCell ref="G15:T16"/>
    <mergeCell ref="BY15:BY19"/>
    <mergeCell ref="U16:AH16"/>
    <mergeCell ref="AI16:AV16"/>
    <mergeCell ref="AW16:BJ16"/>
    <mergeCell ref="BK16:BX16"/>
    <mergeCell ref="U17:AA17"/>
    <mergeCell ref="AB17:AH17"/>
    <mergeCell ref="AI17:AO17"/>
    <mergeCell ref="U15:BX15"/>
    <mergeCell ref="AP17:AV17"/>
    <mergeCell ref="AW17:BC17"/>
    <mergeCell ref="BD17:BJ17"/>
    <mergeCell ref="BK17:BQ17"/>
    <mergeCell ref="BE18:BJ18"/>
    <mergeCell ref="BL18:BQ18"/>
    <mergeCell ref="BS18:BX18"/>
    <mergeCell ref="BR17:BX17"/>
    <mergeCell ref="E18:E19"/>
    <mergeCell ref="F18:F19"/>
    <mergeCell ref="H18:M18"/>
    <mergeCell ref="O18:T18"/>
    <mergeCell ref="V18:AA18"/>
    <mergeCell ref="AC18:AH18"/>
    <mergeCell ref="AJ18:AO18"/>
    <mergeCell ref="AQ18:AV18"/>
    <mergeCell ref="AX18:BC18"/>
    <mergeCell ref="G17:M17"/>
    <mergeCell ref="N17:T17"/>
  </mergeCells>
  <conditionalFormatting sqref="AI36:AV37 AI41:AV41 G38:BJ39 V21:BJ23 AB28:BJ29 G30:BJ30 V26:BJ27 AI24:BJ24 AJ25:BJ25 B32:T33 AI76:AW77 AI31:AV31 BD76:BD77 BR57:BX57 BK64:BY65 G42:BX43 G35:BX35 BK28:BX30 G56:BQ57 BK53:BY53 G63:BJ69 BK63:BX63 AI55:AV55 E35:F39 G59:BX61 U70:BJ71 BK66:BX71 U73:U77 BY44:BY45 B54:BX54 C76:G77 B40:BY40 W73:BX73 U88:BX88 W74:BR75 B45:F53 F45:BX45 G46:BJ53 E34:T34 AI34:BX34 BS74:BX87 U78:BQ87 BK46:BX52 AI32:BY33">
    <cfRule type="cellIs" dxfId="2101" priority="370" operator="equal">
      <formula>0</formula>
    </cfRule>
  </conditionalFormatting>
  <conditionalFormatting sqref="B69:C69 B70:D75 D21:D30 B55:F56 AI36:AV37 AI41:AV41 G38:BJ39 D64:T65 G69:BJ69 B60:G60 D59:G59 H59:T60 AI76:AW77 AI31:AV34 BD76:BD77 B66:BJ68 BK64:BY65 G35:BX35 G42:BX43 G56:BQ56 BK53:BY53 B41:F43 B61:T61 BK63:BX63 U63:BJ65 AI55:AV55 E69:F71 E32:F39 E76:G77 U59:BX61 D57:BX58 U70:BJ71 BK66:BX71 E73:F75 E72:BX72 U73:U77 B63:T63 B62:BY62 B54:BX54 B78:D78 E40:BY40 B76:B77 B87:D89 E89:BX89 W73:BX73 U88:BX88 W74:BR75 B44:BY45 B46:BJ53 B82:D85 E78:F88 F74:F87 BS74:BX87 U78:BQ87 BK46:BX52">
    <cfRule type="containsText" dxfId="2100" priority="369" operator="containsText" text="Наименование инвестиционного проекта">
      <formula>NOT(ISERROR(SEARCH("Наименование инвестиционного проекта",B21)))</formula>
    </cfRule>
  </conditionalFormatting>
  <conditionalFormatting sqref="B69:C69 B70:D75 D64:F65 B66:F68 D57:F57 B55:F56 D21:F27 D29:F30 G29:AA29 D28:AA28 E31:F31 B41:F43 G24:AI24 B60:F61 E69:F71 D59:F59 D58:BX58 F45:BX45 E73:F75 E72:BX72 B63:F63 B62:BY62 B44:BY44 B78:D78 B76:B77 B87:D89 E89:BX89 B82:D85 E78:F88 F74:F87">
    <cfRule type="cellIs" dxfId="2099" priority="368" operator="equal">
      <formula>0</formula>
    </cfRule>
  </conditionalFormatting>
  <conditionalFormatting sqref="B21:C21 B30:C30 B29">
    <cfRule type="cellIs" dxfId="2098" priority="363" operator="equal">
      <formula>0</formula>
    </cfRule>
  </conditionalFormatting>
  <conditionalFormatting sqref="B21">
    <cfRule type="cellIs" dxfId="2097" priority="361" operator="equal">
      <formula>0</formula>
    </cfRule>
    <cfRule type="cellIs" dxfId="2096" priority="362" operator="equal">
      <formula>0</formula>
    </cfRule>
  </conditionalFormatting>
  <conditionalFormatting sqref="B31 D31">
    <cfRule type="cellIs" dxfId="2095" priority="360" operator="equal">
      <formula>0</formula>
    </cfRule>
  </conditionalFormatting>
  <conditionalFormatting sqref="B35 D35 B36:D39">
    <cfRule type="cellIs" dxfId="2094" priority="359" operator="equal">
      <formula>0</formula>
    </cfRule>
  </conditionalFormatting>
  <conditionalFormatting sqref="B57:C57">
    <cfRule type="cellIs" dxfId="2093" priority="357" operator="equal">
      <formula>0</formula>
    </cfRule>
  </conditionalFormatting>
  <conditionalFormatting sqref="B57:C57">
    <cfRule type="cellIs" dxfId="2092" priority="356" operator="equal">
      <formula>0</formula>
    </cfRule>
  </conditionalFormatting>
  <conditionalFormatting sqref="B58:C59">
    <cfRule type="cellIs" dxfId="2091" priority="355" operator="equal">
      <formula>0</formula>
    </cfRule>
  </conditionalFormatting>
  <conditionalFormatting sqref="B58:C59">
    <cfRule type="cellIs" dxfId="2090" priority="354" operator="equal">
      <formula>0</formula>
    </cfRule>
  </conditionalFormatting>
  <conditionalFormatting sqref="C31">
    <cfRule type="cellIs" dxfId="2089" priority="353" operator="equal">
      <formula>0</formula>
    </cfRule>
  </conditionalFormatting>
  <conditionalFormatting sqref="C35">
    <cfRule type="cellIs" dxfId="2088" priority="352" operator="equal">
      <formula>0</formula>
    </cfRule>
  </conditionalFormatting>
  <conditionalFormatting sqref="C28:C29">
    <cfRule type="cellIs" dxfId="2087" priority="351" operator="equal">
      <formula>0</formula>
    </cfRule>
  </conditionalFormatting>
  <conditionalFormatting sqref="E21:F27 E29:F31 G29:AA29 E28:AA28 V21:BJ23 AB28:BJ29 G30:BJ30 BY32:BY33 V26:BJ27 AJ25:BJ25 G24:BJ24 AI76:AW77 BD76:BD77 BK28:BX30 E76:G77 U76:U77 E40:BY40 AQ78:AQ84">
    <cfRule type="cellIs" dxfId="2086" priority="349" operator="equal">
      <formula>0</formula>
    </cfRule>
    <cfRule type="cellIs" dxfId="2085" priority="350" operator="equal">
      <formula>0</formula>
    </cfRule>
  </conditionalFormatting>
  <conditionalFormatting sqref="E21:F27 G29:AA29 E28:AA28 AI36:AV37 AI41:AV41 G38:BJ39 V21:BJ23 AB28:BJ29 G30:BJ30 E29:F31 V26:BJ27 AJ25:BJ25 G24:BJ24 G76:G77 E32:T34 AI76:AW77 AI31:AV31 BD76:BD77 BR57:BX57 BK64:BY65 G35:BX35 G42:BX43 BK28:BX30 G56:BQ57 BK53:BY53 G63:BJ69 BK63:BX63 AI55:AV55 E63:F71 E35:F39 E58:BX61 U70:BJ71 BK66:BX71 E72:BX72 U73:U77 BY44:BY45 E62:BY62 E55:F57 E54:BX54 E44:BX44 E41:F43 E40:BY40 E89:BX89 W73:BX73 U88:BX88 W74:BR75 E45:F53 F45:BX45 G46:BJ53 AI34:BX34 E73:F88 BS74:BX87 U78:BQ87 BK46:BX52 AI32:BY33">
    <cfRule type="cellIs" dxfId="2084" priority="348" operator="equal">
      <formula>0</formula>
    </cfRule>
  </conditionalFormatting>
  <conditionalFormatting sqref="E21:F27 G29:AA29 E28:AA28 AI36:AV37 AI41:AV41 G38:BJ39 V21:BJ23 AB28:BJ29 G30:BJ30 E29:F31 V26:BJ27 AJ25:BJ25 G24:BJ24 G76:G77 E32:T34 AI76:AW77 AI31:AV31 BD76:BD77 BR57:BX57 BK64:BY65 G35:BX35 G42:BX43 BK28:BX30 G56:BQ57 BK53:BY53 G63:BJ69 BK63:BX63 AI55:AV55 E63:F71 E35:F39 E58:BX61 U70:BJ71 BK66:BX71 E72:BX72 U73:U77 BY44:BY45 E62:BY62 E55:F57 E54:BX54 E44:BX44 E41:F43 E40:BY40 E89:BX89 W73:BX73 U88:BX88 W74:BR75 E45:F53 F45:BX45 G46:BJ53 AI34:BX34 E73:F88 BS74:BX87 U78:BQ87 AI32:BY33 BK46:BX52">
    <cfRule type="cellIs" dxfId="2083" priority="347" operator="equal">
      <formula>0</formula>
    </cfRule>
  </conditionalFormatting>
  <conditionalFormatting sqref="BK38:BY39">
    <cfRule type="containsText" dxfId="2082" priority="312" operator="containsText" text="Наименование инвестиционного проекта">
      <formula>NOT(ISERROR(SEARCH("Наименование инвестиционного проекта",BK38)))</formula>
    </cfRule>
  </conditionalFormatting>
  <conditionalFormatting sqref="BK38:BY39">
    <cfRule type="cellIs" dxfId="2081" priority="311" operator="equal">
      <formula>0</formula>
    </cfRule>
  </conditionalFormatting>
  <conditionalFormatting sqref="B64:C64">
    <cfRule type="cellIs" dxfId="2080" priority="346" operator="equal">
      <formula>0</formula>
    </cfRule>
  </conditionalFormatting>
  <conditionalFormatting sqref="B64:C64">
    <cfRule type="cellIs" dxfId="2079" priority="345" operator="equal">
      <formula>0</formula>
    </cfRule>
  </conditionalFormatting>
  <conditionalFormatting sqref="B65:C65">
    <cfRule type="cellIs" dxfId="2078" priority="344" operator="equal">
      <formula>0</formula>
    </cfRule>
  </conditionalFormatting>
  <conditionalFormatting sqref="B65:C65">
    <cfRule type="cellIs" dxfId="2077" priority="343" operator="equal">
      <formula>0</formula>
    </cfRule>
  </conditionalFormatting>
  <conditionalFormatting sqref="D69">
    <cfRule type="cellIs" dxfId="2076" priority="342" operator="equal">
      <formula>0</formula>
    </cfRule>
  </conditionalFormatting>
  <conditionalFormatting sqref="G22:T23 BY22:BY27 G25:T27">
    <cfRule type="cellIs" dxfId="2075" priority="341" operator="equal">
      <formula>0</formula>
    </cfRule>
  </conditionalFormatting>
  <conditionalFormatting sqref="G22:T23 BY22:BY27 G25:T27">
    <cfRule type="cellIs" dxfId="2074" priority="339" operator="equal">
      <formula>0</formula>
    </cfRule>
    <cfRule type="cellIs" dxfId="2073" priority="340" operator="equal">
      <formula>0</formula>
    </cfRule>
  </conditionalFormatting>
  <conditionalFormatting sqref="G22:T23 BY22:BY27 G25:T27">
    <cfRule type="cellIs" dxfId="2072" priority="338" operator="equal">
      <formula>0</formula>
    </cfRule>
  </conditionalFormatting>
  <conditionalFormatting sqref="G22:T23 BY22:BY27 G25:T27">
    <cfRule type="cellIs" dxfId="2071" priority="337" operator="equal">
      <formula>0</formula>
    </cfRule>
  </conditionalFormatting>
  <conditionalFormatting sqref="G21:T21 BK21:BY21">
    <cfRule type="cellIs" dxfId="2070" priority="336" operator="equal">
      <formula>0</formula>
    </cfRule>
  </conditionalFormatting>
  <conditionalFormatting sqref="G21:T21 BK21:BY21">
    <cfRule type="cellIs" dxfId="2069" priority="334" operator="equal">
      <formula>0</formula>
    </cfRule>
    <cfRule type="cellIs" dxfId="2068" priority="335" operator="equal">
      <formula>0</formula>
    </cfRule>
  </conditionalFormatting>
  <conditionalFormatting sqref="G21:T21 BK21:BY21">
    <cfRule type="cellIs" dxfId="2067" priority="333" operator="equal">
      <formula>0</formula>
    </cfRule>
  </conditionalFormatting>
  <conditionalFormatting sqref="G21:T21 BK21:BY21">
    <cfRule type="cellIs" dxfId="2066" priority="332" operator="equal">
      <formula>0</formula>
    </cfRule>
  </conditionalFormatting>
  <conditionalFormatting sqref="BY28:BY30">
    <cfRule type="cellIs" dxfId="2065" priority="331" operator="equal">
      <formula>0</formula>
    </cfRule>
  </conditionalFormatting>
  <conditionalFormatting sqref="BY28:BY30">
    <cfRule type="cellIs" dxfId="2064" priority="329" operator="equal">
      <formula>0</formula>
    </cfRule>
    <cfRule type="cellIs" dxfId="2063" priority="330" operator="equal">
      <formula>0</formula>
    </cfRule>
  </conditionalFormatting>
  <conditionalFormatting sqref="BY28:BY30">
    <cfRule type="cellIs" dxfId="2062" priority="328" operator="equal">
      <formula>0</formula>
    </cfRule>
  </conditionalFormatting>
  <conditionalFormatting sqref="BY28:BY30">
    <cfRule type="cellIs" dxfId="2061" priority="327" operator="equal">
      <formula>0</formula>
    </cfRule>
  </conditionalFormatting>
  <conditionalFormatting sqref="G32:T34 AW34:BX34 AI33:BR33 AW32:BY33">
    <cfRule type="containsText" dxfId="2060" priority="326" operator="containsText" text="Наименование инвестиционного проекта">
      <formula>NOT(ISERROR(SEARCH("Наименование инвестиционного проекта",G32)))</formula>
    </cfRule>
  </conditionalFormatting>
  <conditionalFormatting sqref="G31 AW31 BY31">
    <cfRule type="cellIs" dxfId="2059" priority="325" operator="equal">
      <formula>0</formula>
    </cfRule>
  </conditionalFormatting>
  <conditionalFormatting sqref="G31 AW31 BY31">
    <cfRule type="cellIs" dxfId="2058" priority="323" operator="equal">
      <formula>0</formula>
    </cfRule>
    <cfRule type="cellIs" dxfId="2057" priority="324" operator="equal">
      <formula>0</formula>
    </cfRule>
  </conditionalFormatting>
  <conditionalFormatting sqref="G31 AW31 BY31">
    <cfRule type="cellIs" dxfId="2056" priority="322" operator="equal">
      <formula>0</formula>
    </cfRule>
  </conditionalFormatting>
  <conditionalFormatting sqref="G31 AW31 BY31">
    <cfRule type="cellIs" dxfId="2055" priority="321" operator="equal">
      <formula>0</formula>
    </cfRule>
  </conditionalFormatting>
  <conditionalFormatting sqref="BY35">
    <cfRule type="containsText" dxfId="2054" priority="320" operator="containsText" text="Наименование инвестиционного проекта">
      <formula>NOT(ISERROR(SEARCH("Наименование инвестиционного проекта",BY35)))</formula>
    </cfRule>
  </conditionalFormatting>
  <conditionalFormatting sqref="BY35">
    <cfRule type="cellIs" dxfId="2053" priority="319" operator="equal">
      <formula>0</formula>
    </cfRule>
  </conditionalFormatting>
  <conditionalFormatting sqref="BY35">
    <cfRule type="cellIs" dxfId="2052" priority="318" operator="equal">
      <formula>0</formula>
    </cfRule>
  </conditionalFormatting>
  <conditionalFormatting sqref="BY35">
    <cfRule type="cellIs" dxfId="2051" priority="317" operator="equal">
      <formula>0</formula>
    </cfRule>
  </conditionalFormatting>
  <conditionalFormatting sqref="G36:T37 AW36:BY37">
    <cfRule type="containsText" dxfId="2050" priority="316" operator="containsText" text="Наименование инвестиционного проекта">
      <formula>NOT(ISERROR(SEARCH("Наименование инвестиционного проекта",G36)))</formula>
    </cfRule>
  </conditionalFormatting>
  <conditionalFormatting sqref="G36:T37 AW36:BY37">
    <cfRule type="cellIs" dxfId="2049" priority="315" operator="equal">
      <formula>0</formula>
    </cfRule>
  </conditionalFormatting>
  <conditionalFormatting sqref="G36:T37 AW36:BY37">
    <cfRule type="cellIs" dxfId="2048" priority="314" operator="equal">
      <formula>0</formula>
    </cfRule>
  </conditionalFormatting>
  <conditionalFormatting sqref="G36:T37 AW36:BY37">
    <cfRule type="cellIs" dxfId="2047" priority="313" operator="equal">
      <formula>0</formula>
    </cfRule>
  </conditionalFormatting>
  <conditionalFormatting sqref="BK38:BY39">
    <cfRule type="cellIs" dxfId="2046" priority="308" operator="equal">
      <formula>0</formula>
    </cfRule>
  </conditionalFormatting>
  <conditionalFormatting sqref="BK38:BY39">
    <cfRule type="cellIs" dxfId="2045" priority="307" operator="equal">
      <formula>0</formula>
    </cfRule>
  </conditionalFormatting>
  <conditionalFormatting sqref="BY42:BY43">
    <cfRule type="containsText" dxfId="2044" priority="306" operator="containsText" text="Наименование инвестиционного проекта">
      <formula>NOT(ISERROR(SEARCH("Наименование инвестиционного проекта",BY42)))</formula>
    </cfRule>
  </conditionalFormatting>
  <conditionalFormatting sqref="BY42:BY43">
    <cfRule type="cellIs" dxfId="2043" priority="305" operator="equal">
      <formula>0</formula>
    </cfRule>
  </conditionalFormatting>
  <conditionalFormatting sqref="BY42:BY43">
    <cfRule type="cellIs" dxfId="2042" priority="304" operator="equal">
      <formula>0</formula>
    </cfRule>
  </conditionalFormatting>
  <conditionalFormatting sqref="BY42:BY43">
    <cfRule type="cellIs" dxfId="2041" priority="303" operator="equal">
      <formula>0</formula>
    </cfRule>
  </conditionalFormatting>
  <conditionalFormatting sqref="BY54">
    <cfRule type="containsText" dxfId="2040" priority="298" operator="containsText" text="Наименование инвестиционного проекта">
      <formula>NOT(ISERROR(SEARCH("Наименование инвестиционного проекта",BY54)))</formula>
    </cfRule>
  </conditionalFormatting>
  <conditionalFormatting sqref="BY54">
    <cfRule type="cellIs" dxfId="2039" priority="297" operator="equal">
      <formula>0</formula>
    </cfRule>
  </conditionalFormatting>
  <conditionalFormatting sqref="BY54">
    <cfRule type="cellIs" dxfId="2038" priority="296" operator="equal">
      <formula>0</formula>
    </cfRule>
  </conditionalFormatting>
  <conditionalFormatting sqref="BY54">
    <cfRule type="cellIs" dxfId="2037" priority="295" operator="equal">
      <formula>0</formula>
    </cfRule>
  </conditionalFormatting>
  <conditionalFormatting sqref="G55:T55 BY55">
    <cfRule type="containsText" dxfId="2036" priority="294" operator="containsText" text="Наименование инвестиционного проекта">
      <formula>NOT(ISERROR(SEARCH("Наименование инвестиционного проекта",G55)))</formula>
    </cfRule>
  </conditionalFormatting>
  <conditionalFormatting sqref="G55:T55 BY55">
    <cfRule type="cellIs" dxfId="2035" priority="293" operator="equal">
      <formula>0</formula>
    </cfRule>
  </conditionalFormatting>
  <conditionalFormatting sqref="G55:T55 BY55">
    <cfRule type="cellIs" dxfId="2034" priority="292" operator="equal">
      <formula>0</formula>
    </cfRule>
  </conditionalFormatting>
  <conditionalFormatting sqref="G55:T55 BY55">
    <cfRule type="cellIs" dxfId="2033" priority="291" operator="equal">
      <formula>0</formula>
    </cfRule>
  </conditionalFormatting>
  <conditionalFormatting sqref="BY56">
    <cfRule type="containsText" dxfId="2032" priority="290" operator="containsText" text="Наименование инвестиционного проекта">
      <formula>NOT(ISERROR(SEARCH("Наименование инвестиционного проекта",BY56)))</formula>
    </cfRule>
  </conditionalFormatting>
  <conditionalFormatting sqref="BY56">
    <cfRule type="cellIs" dxfId="2031" priority="289" operator="equal">
      <formula>0</formula>
    </cfRule>
  </conditionalFormatting>
  <conditionalFormatting sqref="BY56">
    <cfRule type="cellIs" dxfId="2030" priority="288" operator="equal">
      <formula>0</formula>
    </cfRule>
  </conditionalFormatting>
  <conditionalFormatting sqref="BY56">
    <cfRule type="cellIs" dxfId="2029" priority="287" operator="equal">
      <formula>0</formula>
    </cfRule>
  </conditionalFormatting>
  <conditionalFormatting sqref="BY57:BY58">
    <cfRule type="containsText" dxfId="2028" priority="286" operator="containsText" text="Наименование инвестиционного проекта">
      <formula>NOT(ISERROR(SEARCH("Наименование инвестиционного проекта",BY57)))</formula>
    </cfRule>
  </conditionalFormatting>
  <conditionalFormatting sqref="BY57:BY58">
    <cfRule type="cellIs" dxfId="2027" priority="285" operator="equal">
      <formula>0</formula>
    </cfRule>
  </conditionalFormatting>
  <conditionalFormatting sqref="BY57:BY58">
    <cfRule type="cellIs" dxfId="2026" priority="284" operator="equal">
      <formula>0</formula>
    </cfRule>
  </conditionalFormatting>
  <conditionalFormatting sqref="BY57:BY58">
    <cfRule type="cellIs" dxfId="2025" priority="283" operator="equal">
      <formula>0</formula>
    </cfRule>
  </conditionalFormatting>
  <conditionalFormatting sqref="BY61 BY63">
    <cfRule type="containsText" dxfId="2024" priority="282" operator="containsText" text="Наименование инвестиционного проекта">
      <formula>NOT(ISERROR(SEARCH("Наименование инвестиционного проекта",BY61)))</formula>
    </cfRule>
  </conditionalFormatting>
  <conditionalFormatting sqref="BY61 BY63">
    <cfRule type="cellIs" dxfId="2023" priority="281" operator="equal">
      <formula>0</formula>
    </cfRule>
  </conditionalFormatting>
  <conditionalFormatting sqref="BY61 BY63">
    <cfRule type="cellIs" dxfId="2022" priority="280" operator="equal">
      <formula>0</formula>
    </cfRule>
  </conditionalFormatting>
  <conditionalFormatting sqref="BY61 BY63">
    <cfRule type="cellIs" dxfId="2021" priority="279" operator="equal">
      <formula>0</formula>
    </cfRule>
  </conditionalFormatting>
  <conditionalFormatting sqref="M71 T71">
    <cfRule type="containsText" dxfId="2020" priority="278" operator="containsText" text="Наименование инвестиционного проекта">
      <formula>NOT(ISERROR(SEARCH("Наименование инвестиционного проекта",M71)))</formula>
    </cfRule>
  </conditionalFormatting>
  <conditionalFormatting sqref="M71 T71">
    <cfRule type="cellIs" dxfId="2019" priority="277" operator="equal">
      <formula>0</formula>
    </cfRule>
  </conditionalFormatting>
  <conditionalFormatting sqref="M71 T71">
    <cfRule type="cellIs" dxfId="2018" priority="276" operator="equal">
      <formula>0</formula>
    </cfRule>
  </conditionalFormatting>
  <conditionalFormatting sqref="M71 T71">
    <cfRule type="cellIs" dxfId="2017" priority="275" operator="equal">
      <formula>0</formula>
    </cfRule>
  </conditionalFormatting>
  <conditionalFormatting sqref="G41:T41 BY41">
    <cfRule type="containsText" dxfId="2016" priority="274" operator="containsText" text="Наименование инвестиционного проекта">
      <formula>NOT(ISERROR(SEARCH("Наименование инвестиционного проекта",G41)))</formula>
    </cfRule>
  </conditionalFormatting>
  <conditionalFormatting sqref="G41:T41 BY41">
    <cfRule type="cellIs" dxfId="2015" priority="273" operator="equal">
      <formula>0</formula>
    </cfRule>
  </conditionalFormatting>
  <conditionalFormatting sqref="G41:T41 BY41">
    <cfRule type="cellIs" dxfId="2014" priority="272" operator="equal">
      <formula>0</formula>
    </cfRule>
  </conditionalFormatting>
  <conditionalFormatting sqref="G41:T41 BY41">
    <cfRule type="cellIs" dxfId="2013" priority="271" operator="equal">
      <formula>0</formula>
    </cfRule>
  </conditionalFormatting>
  <conditionalFormatting sqref="U32:AH34">
    <cfRule type="containsText" dxfId="2012" priority="266" operator="containsText" text="Наименование инвестиционного проекта">
      <formula>NOT(ISERROR(SEARCH("Наименование инвестиционного проекта",U32)))</formula>
    </cfRule>
  </conditionalFormatting>
  <conditionalFormatting sqref="U32:AH34">
    <cfRule type="cellIs" dxfId="2011" priority="265" operator="equal">
      <formula>0</formula>
    </cfRule>
  </conditionalFormatting>
  <conditionalFormatting sqref="U32:AH34">
    <cfRule type="cellIs" dxfId="2010" priority="264" operator="equal">
      <formula>0</formula>
    </cfRule>
  </conditionalFormatting>
  <conditionalFormatting sqref="U32:AH34">
    <cfRule type="cellIs" dxfId="2009" priority="263" operator="equal">
      <formula>0</formula>
    </cfRule>
  </conditionalFormatting>
  <conditionalFormatting sqref="U36:AH37">
    <cfRule type="containsText" dxfId="2008" priority="262" operator="containsText" text="Наименование инвестиционного проекта">
      <formula>NOT(ISERROR(SEARCH("Наименование инвестиционного проекта",U36)))</formula>
    </cfRule>
  </conditionalFormatting>
  <conditionalFormatting sqref="U36:AH37">
    <cfRule type="cellIs" dxfId="2007" priority="261" operator="equal">
      <formula>0</formula>
    </cfRule>
  </conditionalFormatting>
  <conditionalFormatting sqref="U36:AH37">
    <cfRule type="cellIs" dxfId="2006" priority="260" operator="equal">
      <formula>0</formula>
    </cfRule>
  </conditionalFormatting>
  <conditionalFormatting sqref="U36:AH37">
    <cfRule type="cellIs" dxfId="2005" priority="259" operator="equal">
      <formula>0</formula>
    </cfRule>
  </conditionalFormatting>
  <conditionalFormatting sqref="U55:AH55">
    <cfRule type="containsText" dxfId="2004" priority="254" operator="containsText" text="Наименование инвестиционного проекта">
      <formula>NOT(ISERROR(SEARCH("Наименование инвестиционного проекта",U55)))</formula>
    </cfRule>
  </conditionalFormatting>
  <conditionalFormatting sqref="U55:AH55">
    <cfRule type="cellIs" dxfId="2003" priority="253" operator="equal">
      <formula>0</formula>
    </cfRule>
  </conditionalFormatting>
  <conditionalFormatting sqref="U55:AH55">
    <cfRule type="cellIs" dxfId="2002" priority="252" operator="equal">
      <formula>0</formula>
    </cfRule>
  </conditionalFormatting>
  <conditionalFormatting sqref="U55:AH55">
    <cfRule type="cellIs" dxfId="2001" priority="251" operator="equal">
      <formula>0</formula>
    </cfRule>
  </conditionalFormatting>
  <conditionalFormatting sqref="U41:AH41">
    <cfRule type="containsText" dxfId="2000" priority="250" operator="containsText" text="Наименование инвестиционного проекта">
      <formula>NOT(ISERROR(SEARCH("Наименование инвестиционного проекта",U41)))</formula>
    </cfRule>
  </conditionalFormatting>
  <conditionalFormatting sqref="U41:AH41">
    <cfRule type="cellIs" dxfId="1999" priority="249" operator="equal">
      <formula>0</formula>
    </cfRule>
  </conditionalFormatting>
  <conditionalFormatting sqref="U41:AH41">
    <cfRule type="cellIs" dxfId="1998" priority="248" operator="equal">
      <formula>0</formula>
    </cfRule>
  </conditionalFormatting>
  <conditionalFormatting sqref="U41:AH41">
    <cfRule type="cellIs" dxfId="1997" priority="247" operator="equal">
      <formula>0</formula>
    </cfRule>
  </conditionalFormatting>
  <conditionalFormatting sqref="AW55:BJ55">
    <cfRule type="containsText" dxfId="1996" priority="230" operator="containsText" text="Наименование инвестиционного проекта">
      <formula>NOT(ISERROR(SEARCH("Наименование инвестиционного проекта",AW55)))</formula>
    </cfRule>
  </conditionalFormatting>
  <conditionalFormatting sqref="AW55:BJ55">
    <cfRule type="cellIs" dxfId="1995" priority="229" operator="equal">
      <formula>0</formula>
    </cfRule>
  </conditionalFormatting>
  <conditionalFormatting sqref="AW55:BJ55">
    <cfRule type="cellIs" dxfId="1994" priority="228" operator="equal">
      <formula>0</formula>
    </cfRule>
  </conditionalFormatting>
  <conditionalFormatting sqref="AW55:BJ55">
    <cfRule type="cellIs" dxfId="1993" priority="227" operator="equal">
      <formula>0</formula>
    </cfRule>
  </conditionalFormatting>
  <conditionalFormatting sqref="AW41:BJ41">
    <cfRule type="containsText" dxfId="1992" priority="226" operator="containsText" text="Наименование инвестиционного проекта">
      <formula>NOT(ISERROR(SEARCH("Наименование инвестиционного проекта",AW41)))</formula>
    </cfRule>
  </conditionalFormatting>
  <conditionalFormatting sqref="AW41:BJ41">
    <cfRule type="cellIs" dxfId="1991" priority="225" operator="equal">
      <formula>0</formula>
    </cfRule>
  </conditionalFormatting>
  <conditionalFormatting sqref="AW41:BJ41">
    <cfRule type="cellIs" dxfId="1990" priority="224" operator="equal">
      <formula>0</formula>
    </cfRule>
  </conditionalFormatting>
  <conditionalFormatting sqref="AW41:BJ41">
    <cfRule type="cellIs" dxfId="1989" priority="223" operator="equal">
      <formula>0</formula>
    </cfRule>
  </conditionalFormatting>
  <conditionalFormatting sqref="BK55:BX55">
    <cfRule type="containsText" dxfId="1988" priority="210" operator="containsText" text="Наименование инвестиционного проекта">
      <formula>NOT(ISERROR(SEARCH("Наименование инвестиционного проекта",BK55)))</formula>
    </cfRule>
  </conditionalFormatting>
  <conditionalFormatting sqref="BK55:BX55">
    <cfRule type="cellIs" dxfId="1987" priority="209" operator="equal">
      <formula>0</formula>
    </cfRule>
  </conditionalFormatting>
  <conditionalFormatting sqref="BK55:BX55">
    <cfRule type="cellIs" dxfId="1986" priority="208" operator="equal">
      <formula>0</formula>
    </cfRule>
  </conditionalFormatting>
  <conditionalFormatting sqref="BK55:BX55">
    <cfRule type="cellIs" dxfId="1985" priority="207" operator="equal">
      <formula>0</formula>
    </cfRule>
  </conditionalFormatting>
  <conditionalFormatting sqref="BR56:BX56">
    <cfRule type="containsText" dxfId="1984" priority="206" operator="containsText" text="Наименование инвестиционного проекта">
      <formula>NOT(ISERROR(SEARCH("Наименование инвестиционного проекта",BR56)))</formula>
    </cfRule>
  </conditionalFormatting>
  <conditionalFormatting sqref="BR56:BX56">
    <cfRule type="cellIs" dxfId="1983" priority="205" operator="equal">
      <formula>0</formula>
    </cfRule>
  </conditionalFormatting>
  <conditionalFormatting sqref="BR56:BX56">
    <cfRule type="cellIs" dxfId="1982" priority="204" operator="equal">
      <formula>0</formula>
    </cfRule>
  </conditionalFormatting>
  <conditionalFormatting sqref="BR56:BX56">
    <cfRule type="cellIs" dxfId="1981" priority="203" operator="equal">
      <formula>0</formula>
    </cfRule>
  </conditionalFormatting>
  <conditionalFormatting sqref="BK41:BX41">
    <cfRule type="containsText" dxfId="1980" priority="202" operator="containsText" text="Наименование инвестиционного проекта">
      <formula>NOT(ISERROR(SEARCH("Наименование инвестиционного проекта",BK41)))</formula>
    </cfRule>
  </conditionalFormatting>
  <conditionalFormatting sqref="BK41:BX41">
    <cfRule type="cellIs" dxfId="1979" priority="201" operator="equal">
      <formula>0</formula>
    </cfRule>
  </conditionalFormatting>
  <conditionalFormatting sqref="BK41:BX41">
    <cfRule type="cellIs" dxfId="1978" priority="200" operator="equal">
      <formula>0</formula>
    </cfRule>
  </conditionalFormatting>
  <conditionalFormatting sqref="BK41:BX41">
    <cfRule type="cellIs" dxfId="1977" priority="199" operator="equal">
      <formula>0</formula>
    </cfRule>
  </conditionalFormatting>
  <conditionalFormatting sqref="BY66">
    <cfRule type="containsText" dxfId="1976" priority="198" operator="containsText" text="Наименование инвестиционного проекта">
      <formula>NOT(ISERROR(SEARCH("Наименование инвестиционного проекта",BY66)))</formula>
    </cfRule>
  </conditionalFormatting>
  <conditionalFormatting sqref="BY66">
    <cfRule type="cellIs" dxfId="1975" priority="197" operator="equal">
      <formula>0</formula>
    </cfRule>
  </conditionalFormatting>
  <conditionalFormatting sqref="BY66">
    <cfRule type="cellIs" dxfId="1974" priority="196" operator="equal">
      <formula>0</formula>
    </cfRule>
  </conditionalFormatting>
  <conditionalFormatting sqref="BY66">
    <cfRule type="cellIs" dxfId="1973" priority="195" operator="equal">
      <formula>0</formula>
    </cfRule>
  </conditionalFormatting>
  <conditionalFormatting sqref="BY67">
    <cfRule type="containsText" dxfId="1972" priority="194" operator="containsText" text="Наименование инвестиционного проекта">
      <formula>NOT(ISERROR(SEARCH("Наименование инвестиционного проекта",BY67)))</formula>
    </cfRule>
  </conditionalFormatting>
  <conditionalFormatting sqref="BY67">
    <cfRule type="cellIs" dxfId="1971" priority="193" operator="equal">
      <formula>0</formula>
    </cfRule>
  </conditionalFormatting>
  <conditionalFormatting sqref="BY67">
    <cfRule type="cellIs" dxfId="1970" priority="192" operator="equal">
      <formula>0</formula>
    </cfRule>
  </conditionalFormatting>
  <conditionalFormatting sqref="BY67">
    <cfRule type="cellIs" dxfId="1969" priority="191" operator="equal">
      <formula>0</formula>
    </cfRule>
  </conditionalFormatting>
  <conditionalFormatting sqref="BY68">
    <cfRule type="containsText" dxfId="1968" priority="190" operator="containsText" text="Наименование инвестиционного проекта">
      <formula>NOT(ISERROR(SEARCH("Наименование инвестиционного проекта",BY68)))</formula>
    </cfRule>
  </conditionalFormatting>
  <conditionalFormatting sqref="BY68">
    <cfRule type="cellIs" dxfId="1967" priority="189" operator="equal">
      <formula>0</formula>
    </cfRule>
  </conditionalFormatting>
  <conditionalFormatting sqref="BY68">
    <cfRule type="cellIs" dxfId="1966" priority="188" operator="equal">
      <formula>0</formula>
    </cfRule>
  </conditionalFormatting>
  <conditionalFormatting sqref="BY68">
    <cfRule type="cellIs" dxfId="1965" priority="187" operator="equal">
      <formula>0</formula>
    </cfRule>
  </conditionalFormatting>
  <conditionalFormatting sqref="U21:U23 U25:U27 V25:AI25">
    <cfRule type="cellIs" dxfId="1964" priority="186" operator="equal">
      <formula>0</formula>
    </cfRule>
  </conditionalFormatting>
  <conditionalFormatting sqref="U21:U23 U25:U27 V25:AI25">
    <cfRule type="cellIs" dxfId="1963" priority="184" operator="equal">
      <formula>0</formula>
    </cfRule>
    <cfRule type="cellIs" dxfId="1962" priority="185" operator="equal">
      <formula>0</formula>
    </cfRule>
  </conditionalFormatting>
  <conditionalFormatting sqref="U21:U23 U25:U27 V25:AI25">
    <cfRule type="cellIs" dxfId="1961" priority="183" operator="equal">
      <formula>0</formula>
    </cfRule>
  </conditionalFormatting>
  <conditionalFormatting sqref="U21:U23 U25:U27 V25:AI25">
    <cfRule type="cellIs" dxfId="1960" priority="182" operator="equal">
      <formula>0</formula>
    </cfRule>
  </conditionalFormatting>
  <conditionalFormatting sqref="BK22:BX27">
    <cfRule type="cellIs" dxfId="1959" priority="181" operator="equal">
      <formula>0</formula>
    </cfRule>
  </conditionalFormatting>
  <conditionalFormatting sqref="BK22:BX27">
    <cfRule type="cellIs" dxfId="1958" priority="179" operator="equal">
      <formula>0</formula>
    </cfRule>
    <cfRule type="cellIs" dxfId="1957" priority="180" operator="equal">
      <formula>0</formula>
    </cfRule>
  </conditionalFormatting>
  <conditionalFormatting sqref="BK22:BX27">
    <cfRule type="cellIs" dxfId="1956" priority="178" operator="equal">
      <formula>0</formula>
    </cfRule>
  </conditionalFormatting>
  <conditionalFormatting sqref="BK22:BX27">
    <cfRule type="cellIs" dxfId="1955" priority="177" operator="equal">
      <formula>0</formula>
    </cfRule>
  </conditionalFormatting>
  <conditionalFormatting sqref="G70:H71">
    <cfRule type="containsText" dxfId="1954" priority="176" operator="containsText" text="Наименование инвестиционного проекта">
      <formula>NOT(ISERROR(SEARCH("Наименование инвестиционного проекта",G70)))</formula>
    </cfRule>
  </conditionalFormatting>
  <conditionalFormatting sqref="G70:H71">
    <cfRule type="cellIs" dxfId="1953" priority="175" operator="equal">
      <formula>0</formula>
    </cfRule>
  </conditionalFormatting>
  <conditionalFormatting sqref="G70:H71">
    <cfRule type="cellIs" dxfId="1952" priority="174" operator="equal">
      <formula>0</formula>
    </cfRule>
  </conditionalFormatting>
  <conditionalFormatting sqref="G70:H71">
    <cfRule type="cellIs" dxfId="1951" priority="173" operator="equal">
      <formula>0</formula>
    </cfRule>
  </conditionalFormatting>
  <conditionalFormatting sqref="I70:J71">
    <cfRule type="containsText" dxfId="1950" priority="172" operator="containsText" text="Наименование инвестиционного проекта">
      <formula>NOT(ISERROR(SEARCH("Наименование инвестиционного проекта",I70)))</formula>
    </cfRule>
  </conditionalFormatting>
  <conditionalFormatting sqref="I70:J71">
    <cfRule type="cellIs" dxfId="1949" priority="171" operator="equal">
      <formula>0</formula>
    </cfRule>
  </conditionalFormatting>
  <conditionalFormatting sqref="I70:J71">
    <cfRule type="cellIs" dxfId="1948" priority="170" operator="equal">
      <formula>0</formula>
    </cfRule>
  </conditionalFormatting>
  <conditionalFormatting sqref="I70:J71">
    <cfRule type="cellIs" dxfId="1947" priority="169" operator="equal">
      <formula>0</formula>
    </cfRule>
  </conditionalFormatting>
  <conditionalFormatting sqref="K70:L71">
    <cfRule type="containsText" dxfId="1946" priority="168" operator="containsText" text="Наименование инвестиционного проекта">
      <formula>NOT(ISERROR(SEARCH("Наименование инвестиционного проекта",K70)))</formula>
    </cfRule>
  </conditionalFormatting>
  <conditionalFormatting sqref="K70:L71">
    <cfRule type="cellIs" dxfId="1945" priority="167" operator="equal">
      <formula>0</formula>
    </cfRule>
  </conditionalFormatting>
  <conditionalFormatting sqref="K70:L71">
    <cfRule type="cellIs" dxfId="1944" priority="166" operator="equal">
      <formula>0</formula>
    </cfRule>
  </conditionalFormatting>
  <conditionalFormatting sqref="K70:L71">
    <cfRule type="cellIs" dxfId="1943" priority="165" operator="equal">
      <formula>0</formula>
    </cfRule>
  </conditionalFormatting>
  <conditionalFormatting sqref="N70:O71">
    <cfRule type="containsText" dxfId="1942" priority="164" operator="containsText" text="Наименование инвестиционного проекта">
      <formula>NOT(ISERROR(SEARCH("Наименование инвестиционного проекта",N70)))</formula>
    </cfRule>
  </conditionalFormatting>
  <conditionalFormatting sqref="N70:O71">
    <cfRule type="cellIs" dxfId="1941" priority="163" operator="equal">
      <formula>0</formula>
    </cfRule>
  </conditionalFormatting>
  <conditionalFormatting sqref="N70:O71">
    <cfRule type="cellIs" dxfId="1940" priority="162" operator="equal">
      <formula>0</formula>
    </cfRule>
  </conditionalFormatting>
  <conditionalFormatting sqref="N70:O71">
    <cfRule type="cellIs" dxfId="1939" priority="161" operator="equal">
      <formula>0</formula>
    </cfRule>
  </conditionalFormatting>
  <conditionalFormatting sqref="P70:Q71">
    <cfRule type="containsText" dxfId="1938" priority="160" operator="containsText" text="Наименование инвестиционного проекта">
      <formula>NOT(ISERROR(SEARCH("Наименование инвестиционного проекта",P70)))</formula>
    </cfRule>
  </conditionalFormatting>
  <conditionalFormatting sqref="P70:Q71">
    <cfRule type="cellIs" dxfId="1937" priority="159" operator="equal">
      <formula>0</formula>
    </cfRule>
  </conditionalFormatting>
  <conditionalFormatting sqref="P70:Q71">
    <cfRule type="cellIs" dxfId="1936" priority="158" operator="equal">
      <formula>0</formula>
    </cfRule>
  </conditionalFormatting>
  <conditionalFormatting sqref="P70:Q71">
    <cfRule type="cellIs" dxfId="1935" priority="157" operator="equal">
      <formula>0</formula>
    </cfRule>
  </conditionalFormatting>
  <conditionalFormatting sqref="R70:S71">
    <cfRule type="containsText" dxfId="1934" priority="156" operator="containsText" text="Наименование инвестиционного проекта">
      <formula>NOT(ISERROR(SEARCH("Наименование инвестиционного проекта",R70)))</formula>
    </cfRule>
  </conditionalFormatting>
  <conditionalFormatting sqref="R70:S71">
    <cfRule type="cellIs" dxfId="1933" priority="155" operator="equal">
      <formula>0</formula>
    </cfRule>
  </conditionalFormatting>
  <conditionalFormatting sqref="R70:S71">
    <cfRule type="cellIs" dxfId="1932" priority="154" operator="equal">
      <formula>0</formula>
    </cfRule>
  </conditionalFormatting>
  <conditionalFormatting sqref="R70:S71">
    <cfRule type="cellIs" dxfId="1931" priority="153" operator="equal">
      <formula>0</formula>
    </cfRule>
  </conditionalFormatting>
  <conditionalFormatting sqref="T70">
    <cfRule type="containsText" dxfId="1930" priority="152" operator="containsText" text="Наименование инвестиционного проекта">
      <formula>NOT(ISERROR(SEARCH("Наименование инвестиционного проекта",T70)))</formula>
    </cfRule>
  </conditionalFormatting>
  <conditionalFormatting sqref="T70">
    <cfRule type="cellIs" dxfId="1929" priority="151" operator="equal">
      <formula>0</formula>
    </cfRule>
  </conditionalFormatting>
  <conditionalFormatting sqref="T70">
    <cfRule type="cellIs" dxfId="1928" priority="150" operator="equal">
      <formula>0</formula>
    </cfRule>
  </conditionalFormatting>
  <conditionalFormatting sqref="T70">
    <cfRule type="cellIs" dxfId="1927" priority="149" operator="equal">
      <formula>0</formula>
    </cfRule>
  </conditionalFormatting>
  <conditionalFormatting sqref="M70">
    <cfRule type="containsText" dxfId="1926" priority="148" operator="containsText" text="Наименование инвестиционного проекта">
      <formula>NOT(ISERROR(SEARCH("Наименование инвестиционного проекта",M70)))</formula>
    </cfRule>
  </conditionalFormatting>
  <conditionalFormatting sqref="M70">
    <cfRule type="cellIs" dxfId="1925" priority="147" operator="equal">
      <formula>0</formula>
    </cfRule>
  </conditionalFormatting>
  <conditionalFormatting sqref="M70">
    <cfRule type="cellIs" dxfId="1924" priority="146" operator="equal">
      <formula>0</formula>
    </cfRule>
  </conditionalFormatting>
  <conditionalFormatting sqref="M70">
    <cfRule type="cellIs" dxfId="1923" priority="145" operator="equal">
      <formula>0</formula>
    </cfRule>
  </conditionalFormatting>
  <conditionalFormatting sqref="G32:O32 H33:O34">
    <cfRule type="containsText" dxfId="1922" priority="136" operator="containsText" text="Наименование инвестиционного проекта">
      <formula>NOT(ISERROR(SEARCH("Наименование инвестиционного проекта",G32)))</formula>
    </cfRule>
  </conditionalFormatting>
  <conditionalFormatting sqref="G73:T75 G78:T88">
    <cfRule type="containsText" dxfId="1921" priority="135" operator="containsText" text="Наименование инвестиционного проекта">
      <formula>NOT(ISERROR(SEARCH("Наименование инвестиционного проекта",G73)))</formula>
    </cfRule>
  </conditionalFormatting>
  <conditionalFormatting sqref="G73:T75 G78:T88">
    <cfRule type="cellIs" dxfId="1920" priority="134" operator="equal">
      <formula>0</formula>
    </cfRule>
  </conditionalFormatting>
  <conditionalFormatting sqref="G73:T75 G78:T88">
    <cfRule type="cellIs" dxfId="1919" priority="133" operator="equal">
      <formula>0</formula>
    </cfRule>
  </conditionalFormatting>
  <conditionalFormatting sqref="G73:T75 G78:T88">
    <cfRule type="cellIs" dxfId="1918" priority="132" operator="equal">
      <formula>0</formula>
    </cfRule>
  </conditionalFormatting>
  <conditionalFormatting sqref="H76:T77">
    <cfRule type="cellIs" dxfId="1917" priority="122" operator="equal">
      <formula>0</formula>
    </cfRule>
  </conditionalFormatting>
  <conditionalFormatting sqref="H76:T77">
    <cfRule type="containsText" dxfId="1916" priority="123" operator="containsText" text="Наименование инвестиционного проекта">
      <formula>NOT(ISERROR(SEARCH("Наименование инвестиционного проекта",H76)))</formula>
    </cfRule>
  </conditionalFormatting>
  <conditionalFormatting sqref="H76:T77">
    <cfRule type="cellIs" dxfId="1915" priority="121" operator="equal">
      <formula>0</formula>
    </cfRule>
  </conditionalFormatting>
  <conditionalFormatting sqref="H76:T77">
    <cfRule type="cellIs" dxfId="1914" priority="120" operator="equal">
      <formula>0</formula>
    </cfRule>
  </conditionalFormatting>
  <conditionalFormatting sqref="H31:T31">
    <cfRule type="cellIs" dxfId="1913" priority="119" operator="equal">
      <formula>0</formula>
    </cfRule>
  </conditionalFormatting>
  <conditionalFormatting sqref="H31:T31">
    <cfRule type="cellIs" dxfId="1912" priority="118" operator="equal">
      <formula>0</formula>
    </cfRule>
  </conditionalFormatting>
  <conditionalFormatting sqref="H31:T31">
    <cfRule type="cellIs" dxfId="1911" priority="117" operator="equal">
      <formula>0</formula>
    </cfRule>
  </conditionalFormatting>
  <conditionalFormatting sqref="H31:T31">
    <cfRule type="containsText" dxfId="1910" priority="116" operator="containsText" text="Наименование инвестиционного проекта">
      <formula>NOT(ISERROR(SEARCH("Наименование инвестиционного проекта",H31)))</formula>
    </cfRule>
  </conditionalFormatting>
  <conditionalFormatting sqref="U31">
    <cfRule type="containsText" dxfId="1909" priority="115" operator="containsText" text="Наименование инвестиционного проекта">
      <formula>NOT(ISERROR(SEARCH("Наименование инвестиционного проекта",U31)))</formula>
    </cfRule>
  </conditionalFormatting>
  <conditionalFormatting sqref="U31">
    <cfRule type="cellIs" dxfId="1908" priority="114" operator="equal">
      <formula>0</formula>
    </cfRule>
  </conditionalFormatting>
  <conditionalFormatting sqref="U31">
    <cfRule type="cellIs" dxfId="1907" priority="113" operator="equal">
      <formula>0</formula>
    </cfRule>
  </conditionalFormatting>
  <conditionalFormatting sqref="U31">
    <cfRule type="cellIs" dxfId="1906" priority="112" operator="equal">
      <formula>0</formula>
    </cfRule>
  </conditionalFormatting>
  <conditionalFormatting sqref="H31:O31">
    <cfRule type="containsText" dxfId="1905" priority="111" operator="containsText" text="Наименование инвестиционного проекта">
      <formula>NOT(ISERROR(SEARCH("Наименование инвестиционного проекта",H31)))</formula>
    </cfRule>
  </conditionalFormatting>
  <conditionalFormatting sqref="V31:AH31">
    <cfRule type="containsText" dxfId="1904" priority="110" operator="containsText" text="Наименование инвестиционного проекта">
      <formula>NOT(ISERROR(SEARCH("Наименование инвестиционного проекта",V31)))</formula>
    </cfRule>
  </conditionalFormatting>
  <conditionalFormatting sqref="V31:AH31">
    <cfRule type="cellIs" dxfId="1903" priority="109" operator="equal">
      <formula>0</formula>
    </cfRule>
  </conditionalFormatting>
  <conditionalFormatting sqref="V31:AH31">
    <cfRule type="cellIs" dxfId="1902" priority="108" operator="equal">
      <formula>0</formula>
    </cfRule>
  </conditionalFormatting>
  <conditionalFormatting sqref="V31:AH31">
    <cfRule type="cellIs" dxfId="1901" priority="107" operator="equal">
      <formula>0</formula>
    </cfRule>
  </conditionalFormatting>
  <conditionalFormatting sqref="V77:AH77 W76:AH76 V73:V76">
    <cfRule type="containsText" dxfId="1900" priority="106" operator="containsText" text="Наименование инвестиционного проекта">
      <formula>NOT(ISERROR(SEARCH("Наименование инвестиционного проекта",V73)))</formula>
    </cfRule>
  </conditionalFormatting>
  <conditionalFormatting sqref="V77:AH77 W76:AH76 V73:V76">
    <cfRule type="cellIs" dxfId="1899" priority="105" operator="equal">
      <formula>0</formula>
    </cfRule>
  </conditionalFormatting>
  <conditionalFormatting sqref="V77:AH77 W76:AH76 V73:V76">
    <cfRule type="cellIs" dxfId="1898" priority="104" operator="equal">
      <formula>0</formula>
    </cfRule>
  </conditionalFormatting>
  <conditionalFormatting sqref="V77:AH77 W76:AH76 V73:V76">
    <cfRule type="cellIs" dxfId="1897" priority="103" operator="equal">
      <formula>0</formula>
    </cfRule>
  </conditionalFormatting>
  <conditionalFormatting sqref="AX76:BC77">
    <cfRule type="containsText" dxfId="1896" priority="102" operator="containsText" text="Наименование инвестиционного проекта">
      <formula>NOT(ISERROR(SEARCH("Наименование инвестиционного проекта",AX76)))</formula>
    </cfRule>
  </conditionalFormatting>
  <conditionalFormatting sqref="AX76:BC77">
    <cfRule type="cellIs" dxfId="1895" priority="101" operator="equal">
      <formula>0</formula>
    </cfRule>
  </conditionalFormatting>
  <conditionalFormatting sqref="AX76:BC77">
    <cfRule type="cellIs" dxfId="1894" priority="100" operator="equal">
      <formula>0</formula>
    </cfRule>
  </conditionalFormatting>
  <conditionalFormatting sqref="AX76:BC77">
    <cfRule type="cellIs" dxfId="1893" priority="99" operator="equal">
      <formula>0</formula>
    </cfRule>
  </conditionalFormatting>
  <conditionalFormatting sqref="AX31:BD31">
    <cfRule type="cellIs" dxfId="1892" priority="98" operator="equal">
      <formula>0</formula>
    </cfRule>
  </conditionalFormatting>
  <conditionalFormatting sqref="AX31:BD31">
    <cfRule type="cellIs" dxfId="1891" priority="97" operator="equal">
      <formula>0</formula>
    </cfRule>
  </conditionalFormatting>
  <conditionalFormatting sqref="AX31:BD31">
    <cfRule type="cellIs" dxfId="1890" priority="96" operator="equal">
      <formula>0</formula>
    </cfRule>
  </conditionalFormatting>
  <conditionalFormatting sqref="AX31:BD31">
    <cfRule type="containsText" dxfId="1889" priority="95" operator="containsText" text="Наименование инвестиционного проекта">
      <formula>NOT(ISERROR(SEARCH("Наименование инвестиционного проекта",AX31)))</formula>
    </cfRule>
  </conditionalFormatting>
  <conditionalFormatting sqref="BE76:BJ77">
    <cfRule type="containsText" dxfId="1888" priority="94" operator="containsText" text="Наименование инвестиционного проекта">
      <formula>NOT(ISERROR(SEARCH("Наименование инвестиционного проекта",BE76)))</formula>
    </cfRule>
  </conditionalFormatting>
  <conditionalFormatting sqref="BE76:BJ77">
    <cfRule type="cellIs" dxfId="1887" priority="93" operator="equal">
      <formula>0</formula>
    </cfRule>
  </conditionalFormatting>
  <conditionalFormatting sqref="BE76:BJ77">
    <cfRule type="cellIs" dxfId="1886" priority="92" operator="equal">
      <formula>0</formula>
    </cfRule>
  </conditionalFormatting>
  <conditionalFormatting sqref="BE76:BJ77">
    <cfRule type="cellIs" dxfId="1885" priority="91" operator="equal">
      <formula>0</formula>
    </cfRule>
  </conditionalFormatting>
  <conditionalFormatting sqref="BK76:BQ77">
    <cfRule type="containsText" dxfId="1884" priority="90" operator="containsText" text="Наименование инвестиционного проекта">
      <formula>NOT(ISERROR(SEARCH("Наименование инвестиционного проекта",BK76)))</formula>
    </cfRule>
  </conditionalFormatting>
  <conditionalFormatting sqref="BK76:BQ77">
    <cfRule type="cellIs" dxfId="1883" priority="89" operator="equal">
      <formula>0</formula>
    </cfRule>
  </conditionalFormatting>
  <conditionalFormatting sqref="BK76:BQ77">
    <cfRule type="cellIs" dxfId="1882" priority="88" operator="equal">
      <formula>0</formula>
    </cfRule>
  </conditionalFormatting>
  <conditionalFormatting sqref="BK76:BQ77">
    <cfRule type="cellIs" dxfId="1881" priority="87" operator="equal">
      <formula>0</formula>
    </cfRule>
  </conditionalFormatting>
  <conditionalFormatting sqref="BE31:BX31">
    <cfRule type="cellIs" dxfId="1880" priority="86" operator="equal">
      <formula>0</formula>
    </cfRule>
  </conditionalFormatting>
  <conditionalFormatting sqref="BE31:BX31">
    <cfRule type="cellIs" dxfId="1879" priority="85" operator="equal">
      <formula>0</formula>
    </cfRule>
  </conditionalFormatting>
  <conditionalFormatting sqref="BE31:BX31">
    <cfRule type="cellIs" dxfId="1878" priority="84" operator="equal">
      <formula>0</formula>
    </cfRule>
  </conditionalFormatting>
  <conditionalFormatting sqref="BE31:BX31">
    <cfRule type="containsText" dxfId="1877" priority="83" operator="containsText" text="Наименование инвестиционного проекта">
      <formula>NOT(ISERROR(SEARCH("Наименование инвестиционного проекта",BE31)))</formula>
    </cfRule>
  </conditionalFormatting>
  <conditionalFormatting sqref="B86:D86">
    <cfRule type="cellIs" dxfId="1876" priority="39" operator="equal">
      <formula>0</formula>
    </cfRule>
  </conditionalFormatting>
  <conditionalFormatting sqref="B86:D86">
    <cfRule type="containsText" dxfId="1875" priority="40" operator="containsText" text="Наименование инвестиционного проекта">
      <formula>NOT(ISERROR(SEARCH("Наименование инвестиционного проекта",B86)))</formula>
    </cfRule>
  </conditionalFormatting>
  <conditionalFormatting sqref="D34">
    <cfRule type="cellIs" dxfId="1874" priority="34" operator="equal">
      <formula>0</formula>
    </cfRule>
  </conditionalFormatting>
  <conditionalFormatting sqref="B34">
    <cfRule type="cellIs" dxfId="1873" priority="38" operator="equal">
      <formula>0</formula>
    </cfRule>
  </conditionalFormatting>
  <conditionalFormatting sqref="C34">
    <cfRule type="cellIs" dxfId="1872" priority="36" operator="equal">
      <formula>0</formula>
    </cfRule>
  </conditionalFormatting>
  <conditionalFormatting sqref="C34">
    <cfRule type="containsText" dxfId="1871" priority="37" operator="containsText" text="Наименование инвестиционного проекта">
      <formula>NOT(ISERROR(SEARCH("Наименование инвестиционного проекта",C34)))</formula>
    </cfRule>
  </conditionalFormatting>
  <conditionalFormatting sqref="D34">
    <cfRule type="containsText" dxfId="1870" priority="35" operator="containsText" text="Наименование инвестиционного проекта">
      <formula>NOT(ISERROR(SEARCH("Наименование инвестиционного проекта",D34)))</formula>
    </cfRule>
  </conditionalFormatting>
  <conditionalFormatting sqref="BY46:BY52">
    <cfRule type="cellIs" dxfId="1869" priority="33" operator="equal">
      <formula>0</formula>
    </cfRule>
  </conditionalFormatting>
  <conditionalFormatting sqref="BY46:BY52">
    <cfRule type="cellIs" dxfId="1868" priority="32" operator="equal">
      <formula>0</formula>
    </cfRule>
  </conditionalFormatting>
  <conditionalFormatting sqref="BY46:BY52">
    <cfRule type="cellIs" dxfId="1867" priority="31" operator="equal">
      <formula>0</formula>
    </cfRule>
  </conditionalFormatting>
  <conditionalFormatting sqref="BY46:BY52">
    <cfRule type="containsText" dxfId="1866" priority="30" operator="containsText" text="Наименование инвестиционного проекта">
      <formula>NOT(ISERROR(SEARCH("Наименование инвестиционного проекта",BY46)))</formula>
    </cfRule>
  </conditionalFormatting>
  <conditionalFormatting sqref="BY34">
    <cfRule type="containsText" dxfId="1865" priority="29" operator="containsText" text="Наименование инвестиционного проекта">
      <formula>NOT(ISERROR(SEARCH("Наименование инвестиционного проекта",BY34)))</formula>
    </cfRule>
  </conditionalFormatting>
  <conditionalFormatting sqref="BY34">
    <cfRule type="cellIs" dxfId="1864" priority="28" operator="equal">
      <formula>0</formula>
    </cfRule>
  </conditionalFormatting>
  <conditionalFormatting sqref="BY34">
    <cfRule type="cellIs" dxfId="1863" priority="27" operator="equal">
      <formula>0</formula>
    </cfRule>
  </conditionalFormatting>
  <conditionalFormatting sqref="BY34">
    <cfRule type="cellIs" dxfId="1862" priority="26" operator="equal">
      <formula>0</formula>
    </cfRule>
  </conditionalFormatting>
  <conditionalFormatting sqref="BY59">
    <cfRule type="containsText" dxfId="1861" priority="22" operator="containsText" text="Наименование инвестиционного проекта">
      <formula>NOT(ISERROR(SEARCH("Наименование инвестиционного проекта",BY59)))</formula>
    </cfRule>
  </conditionalFormatting>
  <conditionalFormatting sqref="BY59">
    <cfRule type="cellIs" dxfId="1860" priority="25" operator="equal">
      <formula>0</formula>
    </cfRule>
  </conditionalFormatting>
  <conditionalFormatting sqref="BY59">
    <cfRule type="cellIs" dxfId="1859" priority="24" operator="equal">
      <formula>0</formula>
    </cfRule>
  </conditionalFormatting>
  <conditionalFormatting sqref="BY59">
    <cfRule type="cellIs" dxfId="1858" priority="23" operator="equal">
      <formula>0</formula>
    </cfRule>
  </conditionalFormatting>
  <conditionalFormatting sqref="D79:D81">
    <cfRule type="containsText" dxfId="1857" priority="21" operator="containsText" text="Наименование инвестиционного проекта">
      <formula>NOT(ISERROR(SEARCH("Наименование инвестиционного проекта",D79)))</formula>
    </cfRule>
  </conditionalFormatting>
  <conditionalFormatting sqref="D79:D81">
    <cfRule type="cellIs" dxfId="1856" priority="20" operator="equal">
      <formula>0</formula>
    </cfRule>
  </conditionalFormatting>
  <conditionalFormatting sqref="B79:B81">
    <cfRule type="containsText" dxfId="1855" priority="19" operator="containsText" text="Наименование инвестиционного проекта">
      <formula>NOT(ISERROR(SEARCH("Наименование инвестиционного проекта",B79)))</formula>
    </cfRule>
  </conditionalFormatting>
  <conditionalFormatting sqref="B79:B81">
    <cfRule type="cellIs" dxfId="1854" priority="18" operator="equal">
      <formula>0</formula>
    </cfRule>
  </conditionalFormatting>
  <conditionalFormatting sqref="BY77">
    <cfRule type="cellIs" dxfId="1853" priority="17" operator="equal">
      <formula>0</formula>
    </cfRule>
  </conditionalFormatting>
  <conditionalFormatting sqref="BY77">
    <cfRule type="cellIs" dxfId="1852" priority="16" operator="equal">
      <formula>0</formula>
    </cfRule>
  </conditionalFormatting>
  <conditionalFormatting sqref="BY77">
    <cfRule type="cellIs" dxfId="1851" priority="15" operator="equal">
      <formula>0</formula>
    </cfRule>
  </conditionalFormatting>
  <conditionalFormatting sqref="BY77">
    <cfRule type="containsText" dxfId="1850" priority="14" operator="containsText" text="Наименование инвестиционного проекта">
      <formula>NOT(ISERROR(SEARCH("Наименование инвестиционного проекта",BY77)))</formula>
    </cfRule>
  </conditionalFormatting>
  <conditionalFormatting sqref="BY73:BY74 BY78:BY84">
    <cfRule type="containsText" dxfId="1849" priority="13" operator="containsText" text="Наименование инвестиционного проекта">
      <formula>NOT(ISERROR(SEARCH("Наименование инвестиционного проекта",BY73)))</formula>
    </cfRule>
  </conditionalFormatting>
  <conditionalFormatting sqref="BY73:BY74 BY78:BY84">
    <cfRule type="cellIs" dxfId="1848" priority="12" operator="equal">
      <formula>0</formula>
    </cfRule>
  </conditionalFormatting>
  <conditionalFormatting sqref="BY73:BY74 BY78:BY84">
    <cfRule type="cellIs" dxfId="1847" priority="11" operator="equal">
      <formula>0</formula>
    </cfRule>
  </conditionalFormatting>
  <conditionalFormatting sqref="BY73:BY74 BY78:BY84">
    <cfRule type="cellIs" dxfId="1846" priority="10" operator="equal">
      <formula>0</formula>
    </cfRule>
  </conditionalFormatting>
  <conditionalFormatting sqref="BY85:BY87">
    <cfRule type="cellIs" dxfId="1845" priority="9" operator="equal">
      <formula>0</formula>
    </cfRule>
  </conditionalFormatting>
  <conditionalFormatting sqref="BY85:BY87">
    <cfRule type="cellIs" dxfId="1844" priority="8" operator="equal">
      <formula>0</formula>
    </cfRule>
  </conditionalFormatting>
  <conditionalFormatting sqref="BY85:BY87">
    <cfRule type="cellIs" dxfId="1843" priority="7" operator="equal">
      <formula>0</formula>
    </cfRule>
  </conditionalFormatting>
  <conditionalFormatting sqref="BY85:BY87">
    <cfRule type="containsText" dxfId="1842" priority="6" operator="containsText" text="Наименование инвестиционного проекта">
      <formula>NOT(ISERROR(SEARCH("Наименование инвестиционного проекта",BY85)))</formula>
    </cfRule>
  </conditionalFormatting>
  <conditionalFormatting sqref="BY75:BY76">
    <cfRule type="containsText" dxfId="1841" priority="5" operator="containsText" text="Наименование инвестиционного проекта">
      <formula>NOT(ISERROR(SEARCH("Наименование инвестиционного проекта",BY75)))</formula>
    </cfRule>
  </conditionalFormatting>
  <conditionalFormatting sqref="BY75:BY76">
    <cfRule type="cellIs" dxfId="1840" priority="4" operator="equal">
      <formula>0</formula>
    </cfRule>
  </conditionalFormatting>
  <conditionalFormatting sqref="BY75:BY76">
    <cfRule type="cellIs" dxfId="1839" priority="3" operator="equal">
      <formula>0</formula>
    </cfRule>
  </conditionalFormatting>
  <conditionalFormatting sqref="BY75:BY76">
    <cfRule type="cellIs" dxfId="1838" priority="2" operator="equal">
      <formula>0</formula>
    </cfRule>
  </conditionalFormatting>
  <conditionalFormatting sqref="BY90">
    <cfRule type="cellIs" dxfId="1837" priority="1" operator="equal">
      <formula>0</formula>
    </cfRule>
  </conditionalFormatting>
  <pageMargins left="0.70866141732283472" right="0.70866141732283472" top="0.74803149606299213" bottom="0.74803149606299213" header="0.31496062992125984" footer="0.31496062992125984"/>
  <pageSetup paperSize="8" scale="18" fitToHeight="0" orientation="landscape" r:id="rId1"/>
  <headerFooter differentFirst="1">
    <oddHeader>&amp;C&amp;P</oddHeader>
  </headerFooter>
  <colBreaks count="1" manualBreakCount="1">
    <brk id="34" max="74" man="1"/>
  </colBreaks>
  <ignoredErrors>
    <ignoredError sqref="G23:S23 G27:O27 BV73:BV76 BT76:BU76 BS77 BV77:BV78 BS84 BS23 BS25:BU25 BS24 BS26 BV25 BV22" formula="1"/>
    <ignoredError sqref="W72:AI72 AK72:AW72 U72 BR72 AY72:BK72"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BO87"/>
  <sheetViews>
    <sheetView view="pageBreakPreview" zoomScale="70" zoomScaleNormal="100" zoomScaleSheetLayoutView="70" workbookViewId="0">
      <pane xSplit="4" ySplit="24" topLeftCell="E74" activePane="bottomRight" state="frozen"/>
      <selection activeCell="A18" sqref="A18"/>
      <selection pane="topRight" activeCell="E18" sqref="E18"/>
      <selection pane="bottomLeft" activeCell="A25" sqref="A25"/>
      <selection pane="bottomRight" activeCell="F80" sqref="F80"/>
    </sheetView>
  </sheetViews>
  <sheetFormatPr defaultRowHeight="15.75" outlineLevelRow="1" x14ac:dyDescent="0.25"/>
  <cols>
    <col min="1" max="1" width="9.140625" style="147"/>
    <col min="2" max="2" width="13.28515625" style="147" customWidth="1"/>
    <col min="3" max="3" width="82.7109375" style="147" bestFit="1" customWidth="1"/>
    <col min="4" max="4" width="26.28515625" style="147" customWidth="1"/>
    <col min="5" max="5" width="20.5703125" style="147" customWidth="1"/>
    <col min="6" max="6" width="17.7109375" style="147" customWidth="1"/>
    <col min="7" max="11" width="8.7109375" style="147" customWidth="1"/>
    <col min="12" max="12" width="20.5703125" style="147" customWidth="1"/>
    <col min="13" max="13" width="17.140625" style="147" customWidth="1"/>
    <col min="14" max="18" width="8.7109375" style="147" customWidth="1"/>
    <col min="19" max="19" width="20.5703125" style="147" customWidth="1"/>
    <col min="20" max="20" width="15.7109375" style="147" customWidth="1"/>
    <col min="21" max="25" width="8.7109375" style="147" customWidth="1"/>
    <col min="26" max="26" width="20.5703125" style="147" customWidth="1"/>
    <col min="27" max="27" width="17.7109375" style="147" customWidth="1"/>
    <col min="28" max="28" width="11.140625" style="147" customWidth="1"/>
    <col min="29" max="32" width="8.7109375" style="147" bestFit="1" customWidth="1"/>
    <col min="33" max="33" width="20.5703125" style="147" customWidth="1"/>
    <col min="34" max="34" width="15.28515625" style="147" customWidth="1"/>
    <col min="35" max="35" width="12.140625" style="147" customWidth="1"/>
    <col min="36" max="38" width="8.7109375" style="147" bestFit="1" customWidth="1"/>
    <col min="39" max="39" width="17.42578125" style="147" customWidth="1"/>
    <col min="40" max="40" width="6.5703125" style="148" customWidth="1"/>
    <col min="41" max="41" width="18.42578125" style="147" customWidth="1"/>
    <col min="42" max="42" width="24.28515625" style="147" customWidth="1"/>
    <col min="43" max="43" width="14.42578125" style="147" customWidth="1"/>
    <col min="44" max="44" width="25.5703125" style="147" customWidth="1"/>
    <col min="45" max="45" width="12.42578125" style="147" customWidth="1"/>
    <col min="46" max="46" width="19.85546875" style="147" customWidth="1"/>
    <col min="47" max="48" width="4.7109375" style="147" customWidth="1"/>
    <col min="49" max="49" width="4.28515625" style="147" customWidth="1"/>
    <col min="50" max="50" width="4.42578125" style="147" customWidth="1"/>
    <col min="51" max="51" width="5.140625" style="147" customWidth="1"/>
    <col min="52" max="52" width="5.7109375" style="147" customWidth="1"/>
    <col min="53" max="53" width="6.28515625" style="147" customWidth="1"/>
    <col min="54" max="54" width="6.5703125" style="147" customWidth="1"/>
    <col min="55" max="55" width="6.28515625" style="147" customWidth="1"/>
    <col min="56" max="57" width="5.7109375" style="147" customWidth="1"/>
    <col min="58" max="58" width="14.7109375" style="147" customWidth="1"/>
    <col min="59" max="68" width="5.7109375" style="147" customWidth="1"/>
    <col min="69" max="16384" width="9.140625" style="147"/>
  </cols>
  <sheetData>
    <row r="1" spans="2:67" ht="18.75" outlineLevel="1" x14ac:dyDescent="0.25">
      <c r="AM1" s="119" t="s">
        <v>416</v>
      </c>
    </row>
    <row r="2" spans="2:67" ht="18.75" outlineLevel="1" x14ac:dyDescent="0.3">
      <c r="AM2" s="149" t="s">
        <v>1</v>
      </c>
    </row>
    <row r="3" spans="2:67" ht="18.75" outlineLevel="1" x14ac:dyDescent="0.3">
      <c r="AM3" s="149" t="s">
        <v>327</v>
      </c>
    </row>
    <row r="4" spans="2:67" ht="18.75" outlineLevel="1" x14ac:dyDescent="0.3">
      <c r="B4" s="1174" t="s">
        <v>417</v>
      </c>
      <c r="C4" s="1174"/>
      <c r="D4" s="1174"/>
      <c r="E4" s="1174"/>
      <c r="F4" s="1174"/>
      <c r="G4" s="1174"/>
      <c r="H4" s="1174"/>
      <c r="I4" s="1174"/>
      <c r="J4" s="1174"/>
      <c r="K4" s="1174"/>
      <c r="L4" s="1174"/>
      <c r="M4" s="1174"/>
      <c r="N4" s="1174"/>
      <c r="O4" s="1174"/>
      <c r="P4" s="1174"/>
      <c r="Q4" s="1174"/>
      <c r="R4" s="1174"/>
      <c r="S4" s="1174"/>
      <c r="T4" s="1174"/>
      <c r="U4" s="1174"/>
      <c r="V4" s="1174"/>
      <c r="W4" s="1174"/>
      <c r="X4" s="1174"/>
      <c r="Y4" s="1174"/>
      <c r="Z4" s="1174"/>
      <c r="AA4" s="1174"/>
      <c r="AB4" s="1174"/>
      <c r="AC4" s="1174"/>
      <c r="AD4" s="1174"/>
      <c r="AE4" s="1174"/>
      <c r="AF4" s="1174"/>
      <c r="AG4" s="1174"/>
      <c r="AH4" s="1174"/>
      <c r="AI4" s="1174"/>
      <c r="AJ4" s="1174"/>
      <c r="AK4" s="1174"/>
      <c r="AL4" s="1174"/>
      <c r="AM4" s="1174"/>
    </row>
    <row r="5" spans="2:67" ht="18.75" outlineLevel="1" x14ac:dyDescent="0.3">
      <c r="B5" s="1175" t="s">
        <v>457</v>
      </c>
      <c r="C5" s="1175"/>
      <c r="D5" s="1175"/>
      <c r="E5" s="1175"/>
      <c r="F5" s="1175"/>
      <c r="G5" s="1175"/>
      <c r="H5" s="1175"/>
      <c r="I5" s="1175"/>
      <c r="J5" s="1175"/>
      <c r="K5" s="1175"/>
      <c r="L5" s="1175"/>
      <c r="M5" s="1175"/>
      <c r="N5" s="1175"/>
      <c r="O5" s="1175"/>
      <c r="P5" s="1175"/>
      <c r="Q5" s="1175"/>
      <c r="R5" s="1175"/>
      <c r="S5" s="1175"/>
      <c r="T5" s="1175"/>
      <c r="U5" s="1175"/>
      <c r="V5" s="1175"/>
      <c r="W5" s="1175"/>
      <c r="X5" s="1175"/>
      <c r="Y5" s="1175"/>
      <c r="Z5" s="1175"/>
      <c r="AA5" s="1175"/>
      <c r="AB5" s="1175"/>
      <c r="AC5" s="1175"/>
      <c r="AD5" s="1175"/>
      <c r="AE5" s="1175"/>
      <c r="AF5" s="1175"/>
      <c r="AG5" s="1175"/>
      <c r="AH5" s="1175"/>
      <c r="AI5" s="1175"/>
      <c r="AJ5" s="1175"/>
      <c r="AK5" s="1175"/>
      <c r="AL5" s="1175"/>
      <c r="AM5" s="1175"/>
    </row>
    <row r="6" spans="2:67" outlineLevel="1" x14ac:dyDescent="0.25">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row>
    <row r="7" spans="2:67" ht="18.75" outlineLevel="1" x14ac:dyDescent="0.25">
      <c r="B7" s="1122" t="str">
        <f>'С № 1 (2020)'!B7:AY7</f>
        <v>Инвестиционная программа  ГУП НАО "Нарьян-Марская электростанция"</v>
      </c>
      <c r="C7" s="1122"/>
      <c r="D7" s="1122"/>
      <c r="E7" s="1122"/>
      <c r="F7" s="1122"/>
      <c r="G7" s="1122"/>
      <c r="H7" s="1122"/>
      <c r="I7" s="1122"/>
      <c r="J7" s="1122"/>
      <c r="K7" s="1122"/>
      <c r="L7" s="1122"/>
      <c r="M7" s="1122"/>
      <c r="N7" s="1122"/>
      <c r="O7" s="1122"/>
      <c r="P7" s="1122"/>
      <c r="Q7" s="1122"/>
      <c r="R7" s="1122"/>
      <c r="S7" s="1122"/>
      <c r="T7" s="1122"/>
      <c r="U7" s="1122"/>
      <c r="V7" s="1122"/>
      <c r="W7" s="1122"/>
      <c r="X7" s="1122"/>
      <c r="Y7" s="1122"/>
      <c r="Z7" s="1122"/>
      <c r="AA7" s="1122"/>
      <c r="AB7" s="1122"/>
      <c r="AC7" s="1122"/>
      <c r="AD7" s="1122"/>
      <c r="AE7" s="1122"/>
      <c r="AF7" s="1122"/>
      <c r="AG7" s="1122"/>
      <c r="AH7" s="1122"/>
      <c r="AI7" s="1122"/>
      <c r="AJ7" s="1122"/>
      <c r="AK7" s="1122"/>
      <c r="AL7" s="1122"/>
      <c r="AM7" s="1122"/>
      <c r="AN7" s="151"/>
      <c r="AO7" s="152"/>
      <c r="AP7" s="152"/>
      <c r="AQ7" s="152"/>
      <c r="AR7" s="152"/>
      <c r="AS7" s="152"/>
      <c r="AT7" s="152"/>
      <c r="AU7" s="152"/>
      <c r="AV7" s="152"/>
      <c r="AW7" s="152"/>
      <c r="AX7" s="152"/>
      <c r="AY7" s="152"/>
      <c r="AZ7" s="152"/>
      <c r="BA7" s="152"/>
      <c r="BB7" s="152"/>
      <c r="BC7" s="152"/>
      <c r="BD7" s="152"/>
      <c r="BE7" s="152"/>
      <c r="BF7" s="152"/>
      <c r="BG7" s="152"/>
      <c r="BH7" s="152"/>
      <c r="BI7" s="152"/>
      <c r="BJ7" s="152"/>
      <c r="BK7" s="152"/>
      <c r="BL7" s="152"/>
      <c r="BM7" s="152"/>
      <c r="BN7" s="152"/>
      <c r="BO7" s="152"/>
    </row>
    <row r="8" spans="2:67" outlineLevel="1" x14ac:dyDescent="0.25">
      <c r="B8" s="1176" t="s">
        <v>4</v>
      </c>
      <c r="C8" s="1176"/>
      <c r="D8" s="1176"/>
      <c r="E8" s="1176"/>
      <c r="F8" s="1176"/>
      <c r="G8" s="1176"/>
      <c r="H8" s="1176"/>
      <c r="I8" s="1176"/>
      <c r="J8" s="1176"/>
      <c r="K8" s="1176"/>
      <c r="L8" s="1176"/>
      <c r="M8" s="1176"/>
      <c r="N8" s="1176"/>
      <c r="O8" s="1176"/>
      <c r="P8" s="1176"/>
      <c r="Q8" s="1176"/>
      <c r="R8" s="1176"/>
      <c r="S8" s="1176"/>
      <c r="T8" s="1176"/>
      <c r="U8" s="1176"/>
      <c r="V8" s="1176"/>
      <c r="W8" s="1176"/>
      <c r="X8" s="1176"/>
      <c r="Y8" s="1176"/>
      <c r="Z8" s="1176"/>
      <c r="AA8" s="1176"/>
      <c r="AB8" s="1176"/>
      <c r="AC8" s="1176"/>
      <c r="AD8" s="1176"/>
      <c r="AE8" s="1176"/>
      <c r="AF8" s="1176"/>
      <c r="AG8" s="1176"/>
      <c r="AH8" s="1176"/>
      <c r="AI8" s="1176"/>
      <c r="AJ8" s="1176"/>
      <c r="AK8" s="1176"/>
      <c r="AL8" s="1176"/>
      <c r="AM8" s="1176"/>
      <c r="AN8" s="153"/>
      <c r="AO8" s="154"/>
      <c r="AP8" s="154"/>
      <c r="AQ8" s="154"/>
      <c r="AR8" s="154"/>
      <c r="AS8" s="154"/>
      <c r="AT8" s="154"/>
      <c r="AU8" s="154"/>
      <c r="AV8" s="154"/>
      <c r="AW8" s="154"/>
      <c r="AX8" s="154"/>
      <c r="AY8" s="154"/>
      <c r="AZ8" s="154"/>
      <c r="BA8" s="154"/>
      <c r="BB8" s="154"/>
      <c r="BC8" s="154"/>
      <c r="BD8" s="154"/>
      <c r="BE8" s="154"/>
      <c r="BF8" s="154"/>
      <c r="BG8" s="154"/>
      <c r="BH8" s="154"/>
      <c r="BI8" s="154"/>
      <c r="BJ8" s="154"/>
      <c r="BK8" s="154"/>
      <c r="BL8" s="154"/>
      <c r="BM8" s="154"/>
      <c r="BN8" s="154"/>
      <c r="BO8" s="154"/>
    </row>
    <row r="9" spans="2:67" outlineLevel="1" x14ac:dyDescent="0.25">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3"/>
      <c r="AO9" s="154"/>
      <c r="AP9" s="154"/>
      <c r="AQ9" s="154"/>
      <c r="AR9" s="154"/>
      <c r="AS9" s="154"/>
      <c r="AT9" s="154"/>
      <c r="AU9" s="154"/>
      <c r="AV9" s="154"/>
      <c r="AW9" s="154"/>
      <c r="AX9" s="154"/>
      <c r="AY9" s="154"/>
      <c r="AZ9" s="154"/>
      <c r="BA9" s="154"/>
      <c r="BB9" s="154"/>
      <c r="BC9" s="154"/>
      <c r="BD9" s="154"/>
      <c r="BE9" s="154"/>
      <c r="BF9" s="154"/>
      <c r="BG9" s="154"/>
      <c r="BH9" s="154"/>
      <c r="BI9" s="154"/>
      <c r="BJ9" s="154"/>
      <c r="BK9" s="154"/>
      <c r="BL9" s="154"/>
      <c r="BM9" s="154"/>
      <c r="BN9" s="154"/>
      <c r="BO9" s="154"/>
    </row>
    <row r="10" spans="2:67" outlineLevel="1" x14ac:dyDescent="0.25">
      <c r="B10" s="1177" t="s">
        <v>1741</v>
      </c>
      <c r="C10" s="1178"/>
      <c r="D10" s="1178"/>
      <c r="E10" s="1178"/>
      <c r="F10" s="1178"/>
      <c r="G10" s="1178"/>
      <c r="H10" s="1178"/>
      <c r="I10" s="1178"/>
      <c r="J10" s="1178"/>
      <c r="K10" s="1178"/>
      <c r="L10" s="1178"/>
      <c r="M10" s="1178"/>
      <c r="N10" s="1178"/>
      <c r="O10" s="1178"/>
      <c r="P10" s="1178"/>
      <c r="Q10" s="1178"/>
      <c r="R10" s="1178"/>
      <c r="S10" s="1178"/>
      <c r="T10" s="1178"/>
      <c r="U10" s="1178"/>
      <c r="V10" s="1178"/>
      <c r="W10" s="1178"/>
      <c r="X10" s="1178"/>
      <c r="Y10" s="1178"/>
      <c r="Z10" s="1178"/>
      <c r="AA10" s="1178"/>
      <c r="AB10" s="1178"/>
      <c r="AC10" s="1178"/>
      <c r="AD10" s="1178"/>
      <c r="AE10" s="1178"/>
      <c r="AF10" s="1178"/>
      <c r="AG10" s="1178"/>
      <c r="AH10" s="1178"/>
      <c r="AI10" s="1178"/>
      <c r="AJ10" s="1178"/>
      <c r="AK10" s="1178"/>
      <c r="AL10" s="1178"/>
      <c r="AM10" s="1178"/>
      <c r="AN10" s="156"/>
      <c r="AO10" s="157"/>
      <c r="AP10" s="157"/>
      <c r="AQ10" s="157"/>
      <c r="AR10" s="157"/>
      <c r="AS10" s="157"/>
      <c r="AT10" s="157"/>
      <c r="AU10" s="157"/>
      <c r="AV10" s="157"/>
      <c r="AW10" s="157"/>
      <c r="AX10" s="157"/>
      <c r="AY10" s="157"/>
      <c r="AZ10" s="157"/>
      <c r="BA10" s="157"/>
      <c r="BB10" s="157"/>
      <c r="BC10" s="157"/>
      <c r="BD10" s="157"/>
      <c r="BE10" s="157"/>
      <c r="BF10" s="157"/>
    </row>
    <row r="11" spans="2:67" ht="18.75" outlineLevel="1" x14ac:dyDescent="0.3">
      <c r="B11" s="158"/>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9"/>
      <c r="AO11" s="160"/>
      <c r="AP11" s="160"/>
      <c r="AQ11" s="160"/>
      <c r="AR11" s="160"/>
      <c r="AS11" s="160"/>
      <c r="AT11" s="160"/>
      <c r="AU11" s="160"/>
      <c r="AV11" s="160"/>
      <c r="AW11" s="160"/>
      <c r="AX11" s="160"/>
    </row>
    <row r="12" spans="2:67" ht="18.75" outlineLevel="1" x14ac:dyDescent="0.25">
      <c r="B12" s="1068" t="str">
        <f>'С № 1 (2020)'!B12:AY12</f>
        <v>Утвержденные плановые значения показателей приведены в соответствии с:  "решение об утверждении инвестиционной программы отсутствует"</v>
      </c>
      <c r="C12" s="1068"/>
      <c r="D12" s="1068"/>
      <c r="E12" s="1068"/>
      <c r="F12" s="1068"/>
      <c r="G12" s="1068"/>
      <c r="H12" s="1068"/>
      <c r="I12" s="1068"/>
      <c r="J12" s="1068"/>
      <c r="K12" s="1068"/>
      <c r="L12" s="1068"/>
      <c r="M12" s="1068"/>
      <c r="N12" s="1068"/>
      <c r="O12" s="1068"/>
      <c r="P12" s="1068"/>
      <c r="Q12" s="1068"/>
      <c r="R12" s="1068"/>
      <c r="S12" s="1068"/>
      <c r="T12" s="1068"/>
      <c r="U12" s="1068"/>
      <c r="V12" s="1068"/>
      <c r="W12" s="1068"/>
      <c r="X12" s="1068"/>
      <c r="Y12" s="1068"/>
      <c r="Z12" s="1068"/>
      <c r="AA12" s="1068"/>
      <c r="AB12" s="1068"/>
      <c r="AC12" s="1068"/>
      <c r="AD12" s="1068"/>
      <c r="AE12" s="1068"/>
      <c r="AF12" s="1068"/>
      <c r="AG12" s="1068"/>
      <c r="AH12" s="1068"/>
      <c r="AI12" s="1068"/>
      <c r="AJ12" s="1068"/>
      <c r="AK12" s="1068"/>
      <c r="AL12" s="1068"/>
      <c r="AM12" s="1068"/>
      <c r="AN12" s="161"/>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row>
    <row r="13" spans="2:67" outlineLevel="1" x14ac:dyDescent="0.25">
      <c r="B13" s="1070" t="s">
        <v>6</v>
      </c>
      <c r="C13" s="1070"/>
      <c r="D13" s="1070"/>
      <c r="E13" s="1070"/>
      <c r="F13" s="1070"/>
      <c r="G13" s="1070"/>
      <c r="H13" s="1070"/>
      <c r="I13" s="1070"/>
      <c r="J13" s="1070"/>
      <c r="K13" s="1070"/>
      <c r="L13" s="1070"/>
      <c r="M13" s="1070"/>
      <c r="N13" s="1070"/>
      <c r="O13" s="1070"/>
      <c r="P13" s="1070"/>
      <c r="Q13" s="1070"/>
      <c r="R13" s="1070"/>
      <c r="S13" s="1070"/>
      <c r="T13" s="1070"/>
      <c r="U13" s="1070"/>
      <c r="V13" s="1070"/>
      <c r="W13" s="1070"/>
      <c r="X13" s="1070"/>
      <c r="Y13" s="1070"/>
      <c r="Z13" s="1070"/>
      <c r="AA13" s="1070"/>
      <c r="AB13" s="1070"/>
      <c r="AC13" s="1070"/>
      <c r="AD13" s="1070"/>
      <c r="AE13" s="1070"/>
      <c r="AF13" s="1070"/>
      <c r="AG13" s="1070"/>
      <c r="AH13" s="1070"/>
      <c r="AI13" s="1070"/>
      <c r="AJ13" s="1070"/>
      <c r="AK13" s="1070"/>
      <c r="AL13" s="1070"/>
      <c r="AM13" s="1070"/>
      <c r="AN13" s="163"/>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c r="BN13" s="164"/>
      <c r="BO13" s="164"/>
    </row>
    <row r="14" spans="2:67" outlineLevel="1" x14ac:dyDescent="0.25">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63"/>
      <c r="AO14" s="164"/>
      <c r="AP14" s="164"/>
      <c r="AQ14" s="164"/>
      <c r="AR14" s="164"/>
      <c r="AS14" s="164"/>
      <c r="AT14" s="164"/>
      <c r="AU14" s="164"/>
      <c r="AV14" s="164"/>
      <c r="AW14" s="164"/>
      <c r="AX14" s="164"/>
      <c r="AY14" s="164"/>
      <c r="AZ14" s="164"/>
      <c r="BA14" s="164"/>
      <c r="BB14" s="164"/>
      <c r="BC14" s="164"/>
      <c r="BD14" s="164"/>
      <c r="BE14" s="164"/>
      <c r="BF14" s="164"/>
      <c r="BG14" s="164"/>
      <c r="BH14" s="164"/>
      <c r="BI14" s="164"/>
      <c r="BJ14" s="164"/>
      <c r="BK14" s="164"/>
      <c r="BL14" s="164"/>
      <c r="BM14" s="164"/>
      <c r="BN14" s="164"/>
      <c r="BO14" s="164"/>
    </row>
    <row r="15" spans="2:67" outlineLevel="1" x14ac:dyDescent="0.25">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63"/>
      <c r="AO15" s="164"/>
      <c r="AP15" s="164"/>
      <c r="AQ15" s="164"/>
      <c r="AR15" s="164"/>
      <c r="AS15" s="164"/>
      <c r="AT15" s="164"/>
      <c r="AU15" s="164"/>
      <c r="AV15" s="164"/>
      <c r="AW15" s="164"/>
      <c r="AX15" s="164"/>
      <c r="AY15" s="164"/>
      <c r="AZ15" s="164"/>
      <c r="BA15" s="164"/>
      <c r="BB15" s="164"/>
      <c r="BC15" s="164"/>
      <c r="BD15" s="164"/>
      <c r="BE15" s="164"/>
      <c r="BF15" s="164"/>
      <c r="BG15" s="164"/>
      <c r="BH15" s="164"/>
      <c r="BI15" s="164"/>
      <c r="BJ15" s="164"/>
      <c r="BK15" s="164"/>
      <c r="BL15" s="164"/>
      <c r="BM15" s="164"/>
      <c r="BN15" s="164"/>
      <c r="BO15" s="164"/>
    </row>
    <row r="16" spans="2:67" outlineLevel="1" x14ac:dyDescent="0.25">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63"/>
      <c r="AO16" s="164"/>
      <c r="AP16" s="164"/>
      <c r="AQ16" s="164"/>
      <c r="AR16" s="164"/>
      <c r="AS16" s="164"/>
      <c r="AT16" s="164"/>
      <c r="AU16" s="164"/>
      <c r="AV16" s="164"/>
      <c r="AW16" s="164"/>
      <c r="AX16" s="164"/>
      <c r="AY16" s="164"/>
      <c r="AZ16" s="164"/>
      <c r="BA16" s="164"/>
      <c r="BB16" s="164"/>
      <c r="BC16" s="164"/>
      <c r="BD16" s="164"/>
      <c r="BE16" s="164"/>
      <c r="BF16" s="164"/>
      <c r="BG16" s="164"/>
      <c r="BH16" s="164"/>
      <c r="BI16" s="164"/>
      <c r="BJ16" s="164"/>
      <c r="BK16" s="164"/>
      <c r="BL16" s="164"/>
      <c r="BM16" s="164"/>
      <c r="BN16" s="164"/>
      <c r="BO16" s="164"/>
    </row>
    <row r="17" spans="1:58" ht="16.5" outlineLevel="1" thickBot="1" x14ac:dyDescent="0.3">
      <c r="B17" s="1166"/>
      <c r="C17" s="1166"/>
      <c r="D17" s="1166"/>
      <c r="E17" s="1166"/>
      <c r="F17" s="1166"/>
      <c r="G17" s="1166"/>
      <c r="H17" s="1166"/>
      <c r="I17" s="1166"/>
      <c r="J17" s="1166"/>
      <c r="K17" s="1166"/>
      <c r="L17" s="1166"/>
      <c r="M17" s="1166"/>
      <c r="N17" s="1166"/>
      <c r="O17" s="1166"/>
      <c r="P17" s="1166"/>
      <c r="Q17" s="1166"/>
      <c r="R17" s="1166"/>
      <c r="S17" s="1166"/>
      <c r="T17" s="1166"/>
      <c r="U17" s="1166"/>
      <c r="V17" s="1166"/>
      <c r="W17" s="1166"/>
      <c r="X17" s="1166"/>
      <c r="Y17" s="1166"/>
      <c r="Z17" s="1166"/>
      <c r="AA17" s="1166"/>
      <c r="AB17" s="1166"/>
      <c r="AC17" s="1166"/>
      <c r="AD17" s="1166"/>
      <c r="AE17" s="1166"/>
      <c r="AF17" s="1166"/>
      <c r="AG17" s="1166"/>
      <c r="AH17" s="1166"/>
      <c r="AI17" s="1166"/>
      <c r="AJ17" s="1166"/>
      <c r="AK17" s="1166"/>
      <c r="AL17" s="1166"/>
      <c r="AM17" s="1166"/>
      <c r="AN17" s="165"/>
      <c r="AO17" s="166"/>
      <c r="AP17" s="166"/>
      <c r="AQ17" s="167"/>
      <c r="AR17" s="167"/>
      <c r="AS17" s="167"/>
      <c r="AT17" s="167"/>
      <c r="AU17" s="167"/>
      <c r="AV17" s="167"/>
      <c r="AW17" s="167"/>
      <c r="AX17" s="167"/>
      <c r="AY17" s="167"/>
      <c r="AZ17" s="167"/>
      <c r="BA17" s="167"/>
      <c r="BB17" s="167"/>
      <c r="BC17" s="167"/>
      <c r="BD17" s="167"/>
      <c r="BE17" s="167"/>
      <c r="BF17" s="167"/>
    </row>
    <row r="18" spans="1:58" ht="29.25" customHeight="1" thickBot="1" x14ac:dyDescent="0.3">
      <c r="A18" s="148"/>
      <c r="B18" s="1146" t="s">
        <v>7</v>
      </c>
      <c r="C18" s="1167" t="s">
        <v>8</v>
      </c>
      <c r="D18" s="1146" t="s">
        <v>9</v>
      </c>
      <c r="E18" s="1138" t="s">
        <v>458</v>
      </c>
      <c r="F18" s="1139"/>
      <c r="G18" s="1139"/>
      <c r="H18" s="1139"/>
      <c r="I18" s="1139"/>
      <c r="J18" s="1139"/>
      <c r="K18" s="1139"/>
      <c r="L18" s="1139"/>
      <c r="M18" s="1139"/>
      <c r="N18" s="1139"/>
      <c r="O18" s="1139"/>
      <c r="P18" s="1139"/>
      <c r="Q18" s="1139"/>
      <c r="R18" s="1139"/>
      <c r="S18" s="1139"/>
      <c r="T18" s="1139"/>
      <c r="U18" s="1139"/>
      <c r="V18" s="1139"/>
      <c r="W18" s="1139"/>
      <c r="X18" s="1139"/>
      <c r="Y18" s="1139"/>
      <c r="Z18" s="1139"/>
      <c r="AA18" s="1139"/>
      <c r="AB18" s="1139"/>
      <c r="AC18" s="1139"/>
      <c r="AD18" s="1139"/>
      <c r="AE18" s="1139"/>
      <c r="AF18" s="1139"/>
      <c r="AG18" s="1139"/>
      <c r="AH18" s="1139"/>
      <c r="AI18" s="1139"/>
      <c r="AJ18" s="1139"/>
      <c r="AK18" s="1139"/>
      <c r="AL18" s="1139"/>
      <c r="AM18" s="1140"/>
      <c r="AN18" s="168"/>
      <c r="AO18" s="169"/>
      <c r="AP18" s="169"/>
    </row>
    <row r="19" spans="1:58" ht="43.5" customHeight="1" thickBot="1" x14ac:dyDescent="0.3">
      <c r="A19" s="148"/>
      <c r="B19" s="1147"/>
      <c r="C19" s="1168"/>
      <c r="D19" s="1147"/>
      <c r="E19" s="1138" t="s">
        <v>418</v>
      </c>
      <c r="F19" s="1139"/>
      <c r="G19" s="1139"/>
      <c r="H19" s="1139"/>
      <c r="I19" s="1139"/>
      <c r="J19" s="1139"/>
      <c r="K19" s="1140"/>
      <c r="L19" s="1170" t="s">
        <v>419</v>
      </c>
      <c r="M19" s="1139"/>
      <c r="N19" s="1139"/>
      <c r="O19" s="1139"/>
      <c r="P19" s="1139"/>
      <c r="Q19" s="1139"/>
      <c r="R19" s="1140"/>
      <c r="S19" s="1138" t="s">
        <v>420</v>
      </c>
      <c r="T19" s="1139"/>
      <c r="U19" s="1139"/>
      <c r="V19" s="1139"/>
      <c r="W19" s="1139"/>
      <c r="X19" s="1139"/>
      <c r="Y19" s="1140"/>
      <c r="Z19" s="1170" t="s">
        <v>421</v>
      </c>
      <c r="AA19" s="1139"/>
      <c r="AB19" s="1139"/>
      <c r="AC19" s="1139"/>
      <c r="AD19" s="1139"/>
      <c r="AE19" s="1139"/>
      <c r="AF19" s="1140"/>
      <c r="AG19" s="1171" t="s">
        <v>459</v>
      </c>
      <c r="AH19" s="1172"/>
      <c r="AI19" s="1172"/>
      <c r="AJ19" s="1172"/>
      <c r="AK19" s="1172"/>
      <c r="AL19" s="1172"/>
      <c r="AM19" s="1173"/>
      <c r="AN19" s="168"/>
      <c r="AO19" s="169"/>
      <c r="AP19" s="169"/>
    </row>
    <row r="20" spans="1:58" ht="43.5" customHeight="1" thickBot="1" x14ac:dyDescent="0.3">
      <c r="A20" s="148"/>
      <c r="B20" s="1147"/>
      <c r="C20" s="1168"/>
      <c r="D20" s="1147"/>
      <c r="E20" s="126" t="s">
        <v>336</v>
      </c>
      <c r="F20" s="1138" t="s">
        <v>337</v>
      </c>
      <c r="G20" s="1139"/>
      <c r="H20" s="1139"/>
      <c r="I20" s="1139"/>
      <c r="J20" s="1139"/>
      <c r="K20" s="1140"/>
      <c r="L20" s="170" t="s">
        <v>336</v>
      </c>
      <c r="M20" s="1131" t="s">
        <v>337</v>
      </c>
      <c r="N20" s="1132"/>
      <c r="O20" s="1132"/>
      <c r="P20" s="1132"/>
      <c r="Q20" s="1132"/>
      <c r="R20" s="1133"/>
      <c r="S20" s="126" t="s">
        <v>336</v>
      </c>
      <c r="T20" s="1131" t="s">
        <v>337</v>
      </c>
      <c r="U20" s="1132"/>
      <c r="V20" s="1132"/>
      <c r="W20" s="1132"/>
      <c r="X20" s="1132"/>
      <c r="Y20" s="1133"/>
      <c r="Z20" s="170" t="s">
        <v>336</v>
      </c>
      <c r="AA20" s="1131" t="s">
        <v>337</v>
      </c>
      <c r="AB20" s="1132"/>
      <c r="AC20" s="1132"/>
      <c r="AD20" s="1132"/>
      <c r="AE20" s="1132"/>
      <c r="AF20" s="1133"/>
      <c r="AG20" s="126" t="s">
        <v>336</v>
      </c>
      <c r="AH20" s="1131" t="s">
        <v>337</v>
      </c>
      <c r="AI20" s="1132"/>
      <c r="AJ20" s="1132"/>
      <c r="AK20" s="1132"/>
      <c r="AL20" s="1132"/>
      <c r="AM20" s="1133"/>
    </row>
    <row r="21" spans="1:58" ht="87.75" customHeight="1" thickBot="1" x14ac:dyDescent="0.3">
      <c r="A21" s="148"/>
      <c r="B21" s="1148"/>
      <c r="C21" s="1169"/>
      <c r="D21" s="1148"/>
      <c r="E21" s="171" t="s">
        <v>422</v>
      </c>
      <c r="F21" s="171" t="s">
        <v>338</v>
      </c>
      <c r="G21" s="172" t="s">
        <v>339</v>
      </c>
      <c r="H21" s="173" t="s">
        <v>340</v>
      </c>
      <c r="I21" s="173" t="s">
        <v>341</v>
      </c>
      <c r="J21" s="173" t="s">
        <v>342</v>
      </c>
      <c r="K21" s="174" t="s">
        <v>343</v>
      </c>
      <c r="L21" s="175" t="s">
        <v>422</v>
      </c>
      <c r="M21" s="171" t="s">
        <v>338</v>
      </c>
      <c r="N21" s="176" t="s">
        <v>339</v>
      </c>
      <c r="O21" s="177" t="s">
        <v>340</v>
      </c>
      <c r="P21" s="177" t="s">
        <v>341</v>
      </c>
      <c r="Q21" s="177" t="s">
        <v>342</v>
      </c>
      <c r="R21" s="178" t="s">
        <v>343</v>
      </c>
      <c r="S21" s="127" t="s">
        <v>422</v>
      </c>
      <c r="T21" s="127" t="s">
        <v>338</v>
      </c>
      <c r="U21" s="179" t="s">
        <v>339</v>
      </c>
      <c r="V21" s="180" t="s">
        <v>340</v>
      </c>
      <c r="W21" s="180" t="s">
        <v>341</v>
      </c>
      <c r="X21" s="180" t="s">
        <v>342</v>
      </c>
      <c r="Y21" s="181" t="s">
        <v>343</v>
      </c>
      <c r="Z21" s="182" t="s">
        <v>422</v>
      </c>
      <c r="AA21" s="171" t="s">
        <v>338</v>
      </c>
      <c r="AB21" s="176" t="s">
        <v>339</v>
      </c>
      <c r="AC21" s="177" t="s">
        <v>340</v>
      </c>
      <c r="AD21" s="177" t="s">
        <v>341</v>
      </c>
      <c r="AE21" s="177" t="s">
        <v>342</v>
      </c>
      <c r="AF21" s="178" t="s">
        <v>343</v>
      </c>
      <c r="AG21" s="171" t="s">
        <v>422</v>
      </c>
      <c r="AH21" s="171" t="s">
        <v>338</v>
      </c>
      <c r="AI21" s="183" t="s">
        <v>339</v>
      </c>
      <c r="AJ21" s="173" t="s">
        <v>340</v>
      </c>
      <c r="AK21" s="173" t="s">
        <v>341</v>
      </c>
      <c r="AL21" s="173" t="s">
        <v>342</v>
      </c>
      <c r="AM21" s="174" t="s">
        <v>343</v>
      </c>
    </row>
    <row r="22" spans="1:58" x14ac:dyDescent="0.25">
      <c r="A22" s="148"/>
      <c r="B22" s="207">
        <v>1</v>
      </c>
      <c r="C22" s="207">
        <v>2</v>
      </c>
      <c r="D22" s="207">
        <v>3</v>
      </c>
      <c r="E22" s="184" t="s">
        <v>423</v>
      </c>
      <c r="F22" s="140" t="s">
        <v>424</v>
      </c>
      <c r="G22" s="140" t="s">
        <v>425</v>
      </c>
      <c r="H22" s="140" t="s">
        <v>426</v>
      </c>
      <c r="I22" s="140" t="s">
        <v>427</v>
      </c>
      <c r="J22" s="140" t="s">
        <v>428</v>
      </c>
      <c r="K22" s="140" t="s">
        <v>429</v>
      </c>
      <c r="L22" s="140" t="s">
        <v>430</v>
      </c>
      <c r="M22" s="140" t="s">
        <v>431</v>
      </c>
      <c r="N22" s="140" t="s">
        <v>432</v>
      </c>
      <c r="O22" s="140" t="s">
        <v>433</v>
      </c>
      <c r="P22" s="140" t="s">
        <v>434</v>
      </c>
      <c r="Q22" s="140" t="s">
        <v>435</v>
      </c>
      <c r="R22" s="141" t="s">
        <v>436</v>
      </c>
      <c r="S22" s="144" t="s">
        <v>437</v>
      </c>
      <c r="T22" s="145" t="s">
        <v>438</v>
      </c>
      <c r="U22" s="185" t="s">
        <v>439</v>
      </c>
      <c r="V22" s="185" t="s">
        <v>440</v>
      </c>
      <c r="W22" s="185" t="s">
        <v>441</v>
      </c>
      <c r="X22" s="185" t="s">
        <v>442</v>
      </c>
      <c r="Y22" s="186" t="s">
        <v>443</v>
      </c>
      <c r="Z22" s="184" t="s">
        <v>444</v>
      </c>
      <c r="AA22" s="140" t="s">
        <v>445</v>
      </c>
      <c r="AB22" s="140" t="s">
        <v>446</v>
      </c>
      <c r="AC22" s="140" t="s">
        <v>447</v>
      </c>
      <c r="AD22" s="140" t="s">
        <v>448</v>
      </c>
      <c r="AE22" s="140" t="s">
        <v>449</v>
      </c>
      <c r="AF22" s="486" t="s">
        <v>450</v>
      </c>
      <c r="AG22" s="184" t="s">
        <v>451</v>
      </c>
      <c r="AH22" s="140" t="s">
        <v>452</v>
      </c>
      <c r="AI22" s="140" t="s">
        <v>453</v>
      </c>
      <c r="AJ22" s="140" t="s">
        <v>454</v>
      </c>
      <c r="AK22" s="140" t="s">
        <v>415</v>
      </c>
      <c r="AL22" s="140" t="s">
        <v>455</v>
      </c>
      <c r="AM22" s="141" t="s">
        <v>456</v>
      </c>
    </row>
    <row r="23" spans="1:58" ht="48" customHeight="1" x14ac:dyDescent="0.25">
      <c r="A23" s="148"/>
      <c r="B23" s="440">
        <v>0</v>
      </c>
      <c r="C23" s="440" t="s">
        <v>92</v>
      </c>
      <c r="D23" s="441" t="s">
        <v>93</v>
      </c>
      <c r="E23" s="440">
        <f t="shared" ref="E23:K23" si="0">SUM(E24:E29)</f>
        <v>0</v>
      </c>
      <c r="F23" s="440">
        <f>SUM(F24:F29)</f>
        <v>0</v>
      </c>
      <c r="G23" s="440">
        <f t="shared" si="0"/>
        <v>0</v>
      </c>
      <c r="H23" s="440">
        <f t="shared" si="0"/>
        <v>0</v>
      </c>
      <c r="I23" s="440">
        <f t="shared" si="0"/>
        <v>0</v>
      </c>
      <c r="J23" s="440">
        <f t="shared" si="0"/>
        <v>0</v>
      </c>
      <c r="K23" s="440">
        <f t="shared" si="0"/>
        <v>0</v>
      </c>
      <c r="L23" s="440">
        <f t="shared" ref="L23:Y23" si="1">SUM(L24:L29)</f>
        <v>0</v>
      </c>
      <c r="M23" s="440">
        <f t="shared" si="1"/>
        <v>0</v>
      </c>
      <c r="N23" s="440">
        <f t="shared" si="1"/>
        <v>0</v>
      </c>
      <c r="O23" s="440">
        <f t="shared" si="1"/>
        <v>0</v>
      </c>
      <c r="P23" s="440">
        <f t="shared" si="1"/>
        <v>0</v>
      </c>
      <c r="Q23" s="440">
        <f t="shared" si="1"/>
        <v>0</v>
      </c>
      <c r="R23" s="440">
        <f t="shared" si="1"/>
        <v>0</v>
      </c>
      <c r="S23" s="440">
        <f t="shared" si="1"/>
        <v>0</v>
      </c>
      <c r="T23" s="440">
        <f t="shared" si="1"/>
        <v>0</v>
      </c>
      <c r="U23" s="440">
        <f t="shared" si="1"/>
        <v>0</v>
      </c>
      <c r="V23" s="440">
        <f t="shared" si="1"/>
        <v>0</v>
      </c>
      <c r="W23" s="440">
        <f t="shared" si="1"/>
        <v>0</v>
      </c>
      <c r="X23" s="440">
        <f t="shared" si="1"/>
        <v>0</v>
      </c>
      <c r="Y23" s="440">
        <f t="shared" si="1"/>
        <v>0</v>
      </c>
      <c r="Z23" s="440">
        <f>SUM(Z24:Z29)</f>
        <v>0</v>
      </c>
      <c r="AA23" s="440">
        <f t="shared" ref="AA23:AF23" si="2">SUM(AA24:AA29)</f>
        <v>58.335833333333341</v>
      </c>
      <c r="AB23" s="440">
        <f t="shared" si="2"/>
        <v>0.55000000000000004</v>
      </c>
      <c r="AC23" s="440">
        <f t="shared" si="2"/>
        <v>0</v>
      </c>
      <c r="AD23" s="440">
        <f t="shared" si="2"/>
        <v>10.304</v>
      </c>
      <c r="AE23" s="440">
        <f t="shared" si="2"/>
        <v>0</v>
      </c>
      <c r="AF23" s="440">
        <f t="shared" si="2"/>
        <v>0</v>
      </c>
      <c r="AG23" s="440">
        <f>SUM(AG24:AG29)</f>
        <v>0</v>
      </c>
      <c r="AH23" s="440">
        <f t="shared" ref="AH23:AM23" si="3">SUM(AH24:AH29)</f>
        <v>58.335833333333341</v>
      </c>
      <c r="AI23" s="440">
        <f t="shared" si="3"/>
        <v>0.55000000000000004</v>
      </c>
      <c r="AJ23" s="440">
        <f t="shared" si="3"/>
        <v>0</v>
      </c>
      <c r="AK23" s="440">
        <f t="shared" si="3"/>
        <v>10.304</v>
      </c>
      <c r="AL23" s="440">
        <f t="shared" si="3"/>
        <v>0</v>
      </c>
      <c r="AM23" s="440">
        <f t="shared" si="3"/>
        <v>0</v>
      </c>
    </row>
    <row r="24" spans="1:58" ht="42" customHeight="1" x14ac:dyDescent="0.25">
      <c r="A24" s="148"/>
      <c r="B24" s="443" t="s">
        <v>94</v>
      </c>
      <c r="C24" s="451" t="s">
        <v>95</v>
      </c>
      <c r="D24" s="444" t="s">
        <v>93</v>
      </c>
      <c r="E24" s="72">
        <f>E31</f>
        <v>0</v>
      </c>
      <c r="F24" s="72">
        <f>F31</f>
        <v>0</v>
      </c>
      <c r="G24" s="72">
        <f t="shared" ref="G24:AM24" si="4">G31</f>
        <v>0</v>
      </c>
      <c r="H24" s="72">
        <f t="shared" si="4"/>
        <v>0</v>
      </c>
      <c r="I24" s="72">
        <f t="shared" si="4"/>
        <v>0</v>
      </c>
      <c r="J24" s="72">
        <f t="shared" si="4"/>
        <v>0</v>
      </c>
      <c r="K24" s="72">
        <f t="shared" si="4"/>
        <v>0</v>
      </c>
      <c r="L24" s="72">
        <f t="shared" si="4"/>
        <v>0</v>
      </c>
      <c r="M24" s="72">
        <f t="shared" si="4"/>
        <v>0</v>
      </c>
      <c r="N24" s="72">
        <f t="shared" si="4"/>
        <v>0</v>
      </c>
      <c r="O24" s="72">
        <f t="shared" si="4"/>
        <v>0</v>
      </c>
      <c r="P24" s="72">
        <f t="shared" si="4"/>
        <v>0</v>
      </c>
      <c r="Q24" s="72">
        <f t="shared" si="4"/>
        <v>0</v>
      </c>
      <c r="R24" s="72">
        <f t="shared" si="4"/>
        <v>0</v>
      </c>
      <c r="S24" s="72">
        <f t="shared" si="4"/>
        <v>0</v>
      </c>
      <c r="T24" s="72">
        <f t="shared" si="4"/>
        <v>0</v>
      </c>
      <c r="U24" s="72">
        <f t="shared" si="4"/>
        <v>0</v>
      </c>
      <c r="V24" s="72">
        <f t="shared" si="4"/>
        <v>0</v>
      </c>
      <c r="W24" s="72">
        <f t="shared" si="4"/>
        <v>0</v>
      </c>
      <c r="X24" s="72">
        <f t="shared" si="4"/>
        <v>0</v>
      </c>
      <c r="Y24" s="72">
        <f t="shared" si="4"/>
        <v>0</v>
      </c>
      <c r="Z24" s="72">
        <f t="shared" si="4"/>
        <v>0</v>
      </c>
      <c r="AA24" s="72">
        <f t="shared" si="4"/>
        <v>0</v>
      </c>
      <c r="AB24" s="72">
        <f t="shared" si="4"/>
        <v>0</v>
      </c>
      <c r="AC24" s="72">
        <f t="shared" si="4"/>
        <v>0</v>
      </c>
      <c r="AD24" s="72">
        <f t="shared" si="4"/>
        <v>0</v>
      </c>
      <c r="AE24" s="72">
        <f t="shared" si="4"/>
        <v>0</v>
      </c>
      <c r="AF24" s="72">
        <f t="shared" si="4"/>
        <v>0</v>
      </c>
      <c r="AG24" s="72">
        <f t="shared" si="4"/>
        <v>0</v>
      </c>
      <c r="AH24" s="72">
        <f t="shared" si="4"/>
        <v>0</v>
      </c>
      <c r="AI24" s="72">
        <f t="shared" si="4"/>
        <v>0</v>
      </c>
      <c r="AJ24" s="72">
        <f t="shared" si="4"/>
        <v>0</v>
      </c>
      <c r="AK24" s="72">
        <f t="shared" si="4"/>
        <v>0</v>
      </c>
      <c r="AL24" s="72">
        <f t="shared" si="4"/>
        <v>0</v>
      </c>
      <c r="AM24" s="72">
        <f t="shared" si="4"/>
        <v>0</v>
      </c>
    </row>
    <row r="25" spans="1:58" ht="42" customHeight="1" x14ac:dyDescent="0.25">
      <c r="A25" s="148"/>
      <c r="B25" s="443" t="s">
        <v>96</v>
      </c>
      <c r="C25" s="451" t="s">
        <v>97</v>
      </c>
      <c r="D25" s="444" t="s">
        <v>93</v>
      </c>
      <c r="E25" s="72">
        <f>E43</f>
        <v>0</v>
      </c>
      <c r="F25" s="72">
        <f>F43</f>
        <v>0</v>
      </c>
      <c r="G25" s="72">
        <f t="shared" ref="G25:AM25" si="5">G43</f>
        <v>0</v>
      </c>
      <c r="H25" s="72">
        <f t="shared" si="5"/>
        <v>0</v>
      </c>
      <c r="I25" s="72">
        <f t="shared" si="5"/>
        <v>0</v>
      </c>
      <c r="J25" s="72">
        <f t="shared" si="5"/>
        <v>0</v>
      </c>
      <c r="K25" s="72">
        <f t="shared" si="5"/>
        <v>0</v>
      </c>
      <c r="L25" s="72">
        <f t="shared" si="5"/>
        <v>0</v>
      </c>
      <c r="M25" s="72">
        <f t="shared" si="5"/>
        <v>0</v>
      </c>
      <c r="N25" s="72">
        <f t="shared" si="5"/>
        <v>0</v>
      </c>
      <c r="O25" s="72">
        <f t="shared" si="5"/>
        <v>0</v>
      </c>
      <c r="P25" s="72">
        <f t="shared" si="5"/>
        <v>0</v>
      </c>
      <c r="Q25" s="72">
        <f t="shared" si="5"/>
        <v>0</v>
      </c>
      <c r="R25" s="72">
        <f t="shared" si="5"/>
        <v>0</v>
      </c>
      <c r="S25" s="72">
        <f t="shared" si="5"/>
        <v>0</v>
      </c>
      <c r="T25" s="72">
        <f t="shared" si="5"/>
        <v>0</v>
      </c>
      <c r="U25" s="72">
        <f t="shared" si="5"/>
        <v>0</v>
      </c>
      <c r="V25" s="72">
        <f t="shared" si="5"/>
        <v>0</v>
      </c>
      <c r="W25" s="72">
        <f t="shared" si="5"/>
        <v>0</v>
      </c>
      <c r="X25" s="72">
        <f t="shared" si="5"/>
        <v>0</v>
      </c>
      <c r="Y25" s="72">
        <f t="shared" si="5"/>
        <v>0</v>
      </c>
      <c r="Z25" s="72">
        <f t="shared" si="5"/>
        <v>0</v>
      </c>
      <c r="AA25" s="72">
        <f t="shared" si="5"/>
        <v>0</v>
      </c>
      <c r="AB25" s="72">
        <f t="shared" si="5"/>
        <v>0</v>
      </c>
      <c r="AC25" s="72">
        <f t="shared" si="5"/>
        <v>0</v>
      </c>
      <c r="AD25" s="72">
        <f t="shared" si="5"/>
        <v>0</v>
      </c>
      <c r="AE25" s="72">
        <f t="shared" si="5"/>
        <v>0</v>
      </c>
      <c r="AF25" s="72">
        <f t="shared" si="5"/>
        <v>0</v>
      </c>
      <c r="AG25" s="72">
        <f t="shared" si="5"/>
        <v>0</v>
      </c>
      <c r="AH25" s="72">
        <f t="shared" si="5"/>
        <v>0</v>
      </c>
      <c r="AI25" s="72">
        <f t="shared" si="5"/>
        <v>0</v>
      </c>
      <c r="AJ25" s="72">
        <f t="shared" si="5"/>
        <v>0</v>
      </c>
      <c r="AK25" s="72">
        <f t="shared" si="5"/>
        <v>0</v>
      </c>
      <c r="AL25" s="72">
        <f t="shared" si="5"/>
        <v>0</v>
      </c>
      <c r="AM25" s="72">
        <f t="shared" si="5"/>
        <v>0</v>
      </c>
    </row>
    <row r="26" spans="1:58" ht="42" customHeight="1" x14ac:dyDescent="0.25">
      <c r="A26" s="148"/>
      <c r="B26" s="443" t="s">
        <v>98</v>
      </c>
      <c r="C26" s="451" t="s">
        <v>99</v>
      </c>
      <c r="D26" s="444" t="s">
        <v>93</v>
      </c>
      <c r="E26" s="72">
        <f>E71</f>
        <v>0</v>
      </c>
      <c r="F26" s="72">
        <f>F71</f>
        <v>0</v>
      </c>
      <c r="G26" s="72">
        <f t="shared" ref="G26:AM26" si="6">G71</f>
        <v>0</v>
      </c>
      <c r="H26" s="72">
        <f t="shared" si="6"/>
        <v>0</v>
      </c>
      <c r="I26" s="72">
        <f t="shared" si="6"/>
        <v>0</v>
      </c>
      <c r="J26" s="72">
        <f t="shared" si="6"/>
        <v>0</v>
      </c>
      <c r="K26" s="72">
        <f t="shared" si="6"/>
        <v>0</v>
      </c>
      <c r="L26" s="72">
        <f t="shared" si="6"/>
        <v>0</v>
      </c>
      <c r="M26" s="72">
        <f t="shared" si="6"/>
        <v>0</v>
      </c>
      <c r="N26" s="72">
        <f t="shared" si="6"/>
        <v>0</v>
      </c>
      <c r="O26" s="72">
        <f t="shared" si="6"/>
        <v>0</v>
      </c>
      <c r="P26" s="72">
        <f t="shared" si="6"/>
        <v>0</v>
      </c>
      <c r="Q26" s="72">
        <f t="shared" si="6"/>
        <v>0</v>
      </c>
      <c r="R26" s="72">
        <f t="shared" si="6"/>
        <v>0</v>
      </c>
      <c r="S26" s="72">
        <f t="shared" si="6"/>
        <v>0</v>
      </c>
      <c r="T26" s="72">
        <f t="shared" si="6"/>
        <v>0</v>
      </c>
      <c r="U26" s="72">
        <f t="shared" si="6"/>
        <v>0</v>
      </c>
      <c r="V26" s="72">
        <f t="shared" si="6"/>
        <v>0</v>
      </c>
      <c r="W26" s="72">
        <f t="shared" si="6"/>
        <v>0</v>
      </c>
      <c r="X26" s="72">
        <f t="shared" si="6"/>
        <v>0</v>
      </c>
      <c r="Y26" s="72">
        <f t="shared" si="6"/>
        <v>0</v>
      </c>
      <c r="Z26" s="72">
        <f t="shared" si="6"/>
        <v>0</v>
      </c>
      <c r="AA26" s="72">
        <f t="shared" si="6"/>
        <v>0</v>
      </c>
      <c r="AB26" s="72">
        <f t="shared" si="6"/>
        <v>0</v>
      </c>
      <c r="AC26" s="72">
        <f t="shared" si="6"/>
        <v>0</v>
      </c>
      <c r="AD26" s="72">
        <f t="shared" si="6"/>
        <v>0</v>
      </c>
      <c r="AE26" s="72">
        <f t="shared" si="6"/>
        <v>0</v>
      </c>
      <c r="AF26" s="72">
        <f t="shared" si="6"/>
        <v>0</v>
      </c>
      <c r="AG26" s="72">
        <f t="shared" si="6"/>
        <v>0</v>
      </c>
      <c r="AH26" s="72">
        <f t="shared" si="6"/>
        <v>0</v>
      </c>
      <c r="AI26" s="72">
        <f t="shared" si="6"/>
        <v>0</v>
      </c>
      <c r="AJ26" s="72">
        <f t="shared" si="6"/>
        <v>0</v>
      </c>
      <c r="AK26" s="72">
        <f t="shared" si="6"/>
        <v>0</v>
      </c>
      <c r="AL26" s="72">
        <f t="shared" si="6"/>
        <v>0</v>
      </c>
      <c r="AM26" s="72">
        <f t="shared" si="6"/>
        <v>0</v>
      </c>
    </row>
    <row r="27" spans="1:58" ht="42" customHeight="1" x14ac:dyDescent="0.25">
      <c r="A27" s="148"/>
      <c r="B27" s="443" t="s">
        <v>100</v>
      </c>
      <c r="C27" s="451" t="s">
        <v>101</v>
      </c>
      <c r="D27" s="444" t="s">
        <v>93</v>
      </c>
      <c r="E27" s="72">
        <f t="shared" ref="E27:AM27" si="7">E74</f>
        <v>0</v>
      </c>
      <c r="F27" s="72">
        <f t="shared" si="7"/>
        <v>0</v>
      </c>
      <c r="G27" s="72">
        <f t="shared" si="7"/>
        <v>0</v>
      </c>
      <c r="H27" s="72">
        <f t="shared" si="7"/>
        <v>0</v>
      </c>
      <c r="I27" s="72">
        <f t="shared" si="7"/>
        <v>0</v>
      </c>
      <c r="J27" s="72">
        <f t="shared" si="7"/>
        <v>0</v>
      </c>
      <c r="K27" s="72">
        <f t="shared" si="7"/>
        <v>0</v>
      </c>
      <c r="L27" s="72">
        <f t="shared" si="7"/>
        <v>0</v>
      </c>
      <c r="M27" s="72">
        <f t="shared" si="7"/>
        <v>0</v>
      </c>
      <c r="N27" s="72">
        <f t="shared" si="7"/>
        <v>0</v>
      </c>
      <c r="O27" s="72">
        <f t="shared" si="7"/>
        <v>0</v>
      </c>
      <c r="P27" s="72">
        <f t="shared" si="7"/>
        <v>0</v>
      </c>
      <c r="Q27" s="72">
        <f t="shared" si="7"/>
        <v>0</v>
      </c>
      <c r="R27" s="72">
        <f t="shared" si="7"/>
        <v>0</v>
      </c>
      <c r="S27" s="72">
        <f t="shared" si="7"/>
        <v>0</v>
      </c>
      <c r="T27" s="72">
        <f t="shared" si="7"/>
        <v>0</v>
      </c>
      <c r="U27" s="72">
        <f t="shared" si="7"/>
        <v>0</v>
      </c>
      <c r="V27" s="72">
        <f t="shared" si="7"/>
        <v>0</v>
      </c>
      <c r="W27" s="72">
        <f t="shared" si="7"/>
        <v>0</v>
      </c>
      <c r="X27" s="72">
        <f t="shared" si="7"/>
        <v>0</v>
      </c>
      <c r="Y27" s="72">
        <f t="shared" si="7"/>
        <v>0</v>
      </c>
      <c r="Z27" s="72">
        <f t="shared" si="7"/>
        <v>0</v>
      </c>
      <c r="AA27" s="72">
        <f t="shared" si="7"/>
        <v>50.752500000000005</v>
      </c>
      <c r="AB27" s="72">
        <f t="shared" si="7"/>
        <v>0.55000000000000004</v>
      </c>
      <c r="AC27" s="72">
        <f t="shared" si="7"/>
        <v>0</v>
      </c>
      <c r="AD27" s="72">
        <f t="shared" si="7"/>
        <v>10.304</v>
      </c>
      <c r="AE27" s="72">
        <f t="shared" si="7"/>
        <v>0</v>
      </c>
      <c r="AF27" s="72">
        <f t="shared" si="7"/>
        <v>0</v>
      </c>
      <c r="AG27" s="72">
        <f t="shared" si="7"/>
        <v>0</v>
      </c>
      <c r="AH27" s="72">
        <f t="shared" si="7"/>
        <v>50.752500000000005</v>
      </c>
      <c r="AI27" s="72">
        <f t="shared" si="7"/>
        <v>0.55000000000000004</v>
      </c>
      <c r="AJ27" s="72">
        <f t="shared" si="7"/>
        <v>0</v>
      </c>
      <c r="AK27" s="72">
        <f t="shared" si="7"/>
        <v>10.304</v>
      </c>
      <c r="AL27" s="72">
        <f t="shared" si="7"/>
        <v>0</v>
      </c>
      <c r="AM27" s="72">
        <f t="shared" si="7"/>
        <v>0</v>
      </c>
    </row>
    <row r="28" spans="1:58" ht="42" customHeight="1" x14ac:dyDescent="0.25">
      <c r="A28" s="148"/>
      <c r="B28" s="443" t="s">
        <v>102</v>
      </c>
      <c r="C28" s="451" t="s">
        <v>103</v>
      </c>
      <c r="D28" s="444" t="s">
        <v>93</v>
      </c>
      <c r="E28" s="72">
        <f t="shared" ref="E28:AM28" si="8">E81</f>
        <v>0</v>
      </c>
      <c r="F28" s="72">
        <f t="shared" si="8"/>
        <v>0</v>
      </c>
      <c r="G28" s="72">
        <f t="shared" si="8"/>
        <v>0</v>
      </c>
      <c r="H28" s="72">
        <f t="shared" si="8"/>
        <v>0</v>
      </c>
      <c r="I28" s="72">
        <f t="shared" si="8"/>
        <v>0</v>
      </c>
      <c r="J28" s="72">
        <f t="shared" si="8"/>
        <v>0</v>
      </c>
      <c r="K28" s="72">
        <f t="shared" si="8"/>
        <v>0</v>
      </c>
      <c r="L28" s="72">
        <f t="shared" si="8"/>
        <v>0</v>
      </c>
      <c r="M28" s="72">
        <f t="shared" si="8"/>
        <v>0</v>
      </c>
      <c r="N28" s="72">
        <f t="shared" si="8"/>
        <v>0</v>
      </c>
      <c r="O28" s="72">
        <f t="shared" si="8"/>
        <v>0</v>
      </c>
      <c r="P28" s="72">
        <f t="shared" si="8"/>
        <v>0</v>
      </c>
      <c r="Q28" s="72">
        <f t="shared" si="8"/>
        <v>0</v>
      </c>
      <c r="R28" s="72">
        <f t="shared" si="8"/>
        <v>0</v>
      </c>
      <c r="S28" s="72">
        <f t="shared" si="8"/>
        <v>0</v>
      </c>
      <c r="T28" s="72">
        <f t="shared" si="8"/>
        <v>0</v>
      </c>
      <c r="U28" s="72">
        <f t="shared" si="8"/>
        <v>0</v>
      </c>
      <c r="V28" s="72">
        <f t="shared" si="8"/>
        <v>0</v>
      </c>
      <c r="W28" s="72">
        <f t="shared" si="8"/>
        <v>0</v>
      </c>
      <c r="X28" s="72">
        <f t="shared" si="8"/>
        <v>0</v>
      </c>
      <c r="Y28" s="72">
        <f t="shared" si="8"/>
        <v>0</v>
      </c>
      <c r="Z28" s="72">
        <f t="shared" si="8"/>
        <v>0</v>
      </c>
      <c r="AA28" s="72">
        <f t="shared" si="8"/>
        <v>0</v>
      </c>
      <c r="AB28" s="72">
        <f t="shared" si="8"/>
        <v>0</v>
      </c>
      <c r="AC28" s="72">
        <f t="shared" si="8"/>
        <v>0</v>
      </c>
      <c r="AD28" s="72">
        <f t="shared" si="8"/>
        <v>0</v>
      </c>
      <c r="AE28" s="72">
        <f t="shared" si="8"/>
        <v>0</v>
      </c>
      <c r="AF28" s="72">
        <f t="shared" si="8"/>
        <v>0</v>
      </c>
      <c r="AG28" s="72">
        <f t="shared" si="8"/>
        <v>0</v>
      </c>
      <c r="AH28" s="72">
        <f t="shared" si="8"/>
        <v>0</v>
      </c>
      <c r="AI28" s="72">
        <f t="shared" si="8"/>
        <v>0</v>
      </c>
      <c r="AJ28" s="72">
        <f t="shared" si="8"/>
        <v>0</v>
      </c>
      <c r="AK28" s="72">
        <f t="shared" si="8"/>
        <v>0</v>
      </c>
      <c r="AL28" s="72">
        <f t="shared" si="8"/>
        <v>0</v>
      </c>
      <c r="AM28" s="72">
        <f t="shared" si="8"/>
        <v>0</v>
      </c>
    </row>
    <row r="29" spans="1:58" ht="42" customHeight="1" x14ac:dyDescent="0.25">
      <c r="A29" s="148"/>
      <c r="B29" s="443" t="s">
        <v>104</v>
      </c>
      <c r="C29" s="451" t="s">
        <v>105</v>
      </c>
      <c r="D29" s="444" t="s">
        <v>93</v>
      </c>
      <c r="E29" s="72">
        <f t="shared" ref="E29:AM29" si="9">E82</f>
        <v>0</v>
      </c>
      <c r="F29" s="72">
        <f t="shared" si="9"/>
        <v>0</v>
      </c>
      <c r="G29" s="72">
        <f t="shared" si="9"/>
        <v>0</v>
      </c>
      <c r="H29" s="72">
        <f t="shared" si="9"/>
        <v>0</v>
      </c>
      <c r="I29" s="72">
        <f t="shared" si="9"/>
        <v>0</v>
      </c>
      <c r="J29" s="72">
        <f t="shared" si="9"/>
        <v>0</v>
      </c>
      <c r="K29" s="72">
        <f t="shared" si="9"/>
        <v>0</v>
      </c>
      <c r="L29" s="72">
        <f t="shared" si="9"/>
        <v>0</v>
      </c>
      <c r="M29" s="72">
        <f t="shared" si="9"/>
        <v>0</v>
      </c>
      <c r="N29" s="72">
        <f t="shared" si="9"/>
        <v>0</v>
      </c>
      <c r="O29" s="72">
        <f t="shared" si="9"/>
        <v>0</v>
      </c>
      <c r="P29" s="72">
        <f t="shared" si="9"/>
        <v>0</v>
      </c>
      <c r="Q29" s="72">
        <f t="shared" si="9"/>
        <v>0</v>
      </c>
      <c r="R29" s="72">
        <f t="shared" si="9"/>
        <v>0</v>
      </c>
      <c r="S29" s="72">
        <f t="shared" si="9"/>
        <v>0</v>
      </c>
      <c r="T29" s="72">
        <f t="shared" si="9"/>
        <v>0</v>
      </c>
      <c r="U29" s="72">
        <f t="shared" si="9"/>
        <v>0</v>
      </c>
      <c r="V29" s="72">
        <f t="shared" si="9"/>
        <v>0</v>
      </c>
      <c r="W29" s="72">
        <f t="shared" si="9"/>
        <v>0</v>
      </c>
      <c r="X29" s="72">
        <f t="shared" si="9"/>
        <v>0</v>
      </c>
      <c r="Y29" s="72">
        <f t="shared" si="9"/>
        <v>0</v>
      </c>
      <c r="Z29" s="72">
        <f t="shared" si="9"/>
        <v>0</v>
      </c>
      <c r="AA29" s="72">
        <f t="shared" si="9"/>
        <v>7.5833333333333339</v>
      </c>
      <c r="AB29" s="72">
        <f t="shared" si="9"/>
        <v>0</v>
      </c>
      <c r="AC29" s="72">
        <f t="shared" si="9"/>
        <v>0</v>
      </c>
      <c r="AD29" s="72">
        <f t="shared" si="9"/>
        <v>0</v>
      </c>
      <c r="AE29" s="72">
        <f t="shared" si="9"/>
        <v>0</v>
      </c>
      <c r="AF29" s="72">
        <f t="shared" si="9"/>
        <v>0</v>
      </c>
      <c r="AG29" s="72">
        <f t="shared" si="9"/>
        <v>0</v>
      </c>
      <c r="AH29" s="72">
        <f t="shared" si="9"/>
        <v>7.5833333333333339</v>
      </c>
      <c r="AI29" s="72">
        <f t="shared" si="9"/>
        <v>0</v>
      </c>
      <c r="AJ29" s="72">
        <f t="shared" si="9"/>
        <v>0</v>
      </c>
      <c r="AK29" s="72">
        <f t="shared" si="9"/>
        <v>0</v>
      </c>
      <c r="AL29" s="72">
        <f t="shared" si="9"/>
        <v>0</v>
      </c>
      <c r="AM29" s="72">
        <f t="shared" si="9"/>
        <v>0</v>
      </c>
    </row>
    <row r="30" spans="1:58" ht="48" customHeight="1" x14ac:dyDescent="0.25">
      <c r="A30" s="148"/>
      <c r="B30" s="440" t="s">
        <v>106</v>
      </c>
      <c r="C30" s="445" t="s">
        <v>107</v>
      </c>
      <c r="D30" s="441" t="s">
        <v>93</v>
      </c>
      <c r="E30" s="440">
        <f t="shared" ref="E30:AM30" si="10">E31+E43+E71+E74+E81+E82</f>
        <v>0</v>
      </c>
      <c r="F30" s="440">
        <f t="shared" si="10"/>
        <v>0</v>
      </c>
      <c r="G30" s="440">
        <f t="shared" si="10"/>
        <v>0</v>
      </c>
      <c r="H30" s="440">
        <f t="shared" si="10"/>
        <v>0</v>
      </c>
      <c r="I30" s="440">
        <f t="shared" si="10"/>
        <v>0</v>
      </c>
      <c r="J30" s="440">
        <f t="shared" si="10"/>
        <v>0</v>
      </c>
      <c r="K30" s="440">
        <f t="shared" si="10"/>
        <v>0</v>
      </c>
      <c r="L30" s="440">
        <f t="shared" si="10"/>
        <v>0</v>
      </c>
      <c r="M30" s="440">
        <f t="shared" si="10"/>
        <v>0</v>
      </c>
      <c r="N30" s="440">
        <f t="shared" si="10"/>
        <v>0</v>
      </c>
      <c r="O30" s="440">
        <f t="shared" si="10"/>
        <v>0</v>
      </c>
      <c r="P30" s="440">
        <f t="shared" si="10"/>
        <v>0</v>
      </c>
      <c r="Q30" s="440">
        <f t="shared" si="10"/>
        <v>0</v>
      </c>
      <c r="R30" s="440">
        <f t="shared" si="10"/>
        <v>0</v>
      </c>
      <c r="S30" s="440">
        <f t="shared" si="10"/>
        <v>0</v>
      </c>
      <c r="T30" s="440">
        <f t="shared" si="10"/>
        <v>0</v>
      </c>
      <c r="U30" s="440">
        <f t="shared" si="10"/>
        <v>0</v>
      </c>
      <c r="V30" s="440">
        <f t="shared" si="10"/>
        <v>0</v>
      </c>
      <c r="W30" s="440">
        <f t="shared" si="10"/>
        <v>0</v>
      </c>
      <c r="X30" s="440">
        <f t="shared" si="10"/>
        <v>0</v>
      </c>
      <c r="Y30" s="440">
        <f t="shared" si="10"/>
        <v>0</v>
      </c>
      <c r="Z30" s="440">
        <f t="shared" si="10"/>
        <v>0</v>
      </c>
      <c r="AA30" s="440">
        <f t="shared" si="10"/>
        <v>58.335833333333341</v>
      </c>
      <c r="AB30" s="440">
        <f t="shared" si="10"/>
        <v>0.55000000000000004</v>
      </c>
      <c r="AC30" s="440">
        <f t="shared" si="10"/>
        <v>0</v>
      </c>
      <c r="AD30" s="440">
        <f t="shared" si="10"/>
        <v>10.304</v>
      </c>
      <c r="AE30" s="440">
        <f t="shared" si="10"/>
        <v>0</v>
      </c>
      <c r="AF30" s="440">
        <f t="shared" si="10"/>
        <v>0</v>
      </c>
      <c r="AG30" s="440">
        <f t="shared" si="10"/>
        <v>0</v>
      </c>
      <c r="AH30" s="440">
        <f t="shared" si="10"/>
        <v>58.335833333333341</v>
      </c>
      <c r="AI30" s="440">
        <f t="shared" si="10"/>
        <v>0.55000000000000004</v>
      </c>
      <c r="AJ30" s="440">
        <f t="shared" si="10"/>
        <v>0</v>
      </c>
      <c r="AK30" s="440">
        <f t="shared" si="10"/>
        <v>10.304</v>
      </c>
      <c r="AL30" s="440">
        <f t="shared" si="10"/>
        <v>0</v>
      </c>
      <c r="AM30" s="440">
        <f t="shared" si="10"/>
        <v>0</v>
      </c>
    </row>
    <row r="31" spans="1:58" ht="48" customHeight="1" x14ac:dyDescent="0.25">
      <c r="A31" s="148"/>
      <c r="B31" s="440" t="s">
        <v>108</v>
      </c>
      <c r="C31" s="445" t="s">
        <v>109</v>
      </c>
      <c r="D31" s="441" t="s">
        <v>93</v>
      </c>
      <c r="E31" s="440">
        <f t="shared" ref="E31:AM31" si="11">E32+E36+E39+E40</f>
        <v>0</v>
      </c>
      <c r="F31" s="440">
        <f t="shared" si="11"/>
        <v>0</v>
      </c>
      <c r="G31" s="440">
        <f t="shared" si="11"/>
        <v>0</v>
      </c>
      <c r="H31" s="440">
        <f t="shared" si="11"/>
        <v>0</v>
      </c>
      <c r="I31" s="440">
        <f t="shared" si="11"/>
        <v>0</v>
      </c>
      <c r="J31" s="440">
        <f t="shared" si="11"/>
        <v>0</v>
      </c>
      <c r="K31" s="440">
        <f t="shared" si="11"/>
        <v>0</v>
      </c>
      <c r="L31" s="440">
        <f t="shared" si="11"/>
        <v>0</v>
      </c>
      <c r="M31" s="440">
        <f t="shared" si="11"/>
        <v>0</v>
      </c>
      <c r="N31" s="440">
        <f t="shared" si="11"/>
        <v>0</v>
      </c>
      <c r="O31" s="440">
        <f t="shared" si="11"/>
        <v>0</v>
      </c>
      <c r="P31" s="440">
        <f t="shared" si="11"/>
        <v>0</v>
      </c>
      <c r="Q31" s="440">
        <f t="shared" si="11"/>
        <v>0</v>
      </c>
      <c r="R31" s="440">
        <f t="shared" si="11"/>
        <v>0</v>
      </c>
      <c r="S31" s="440">
        <f t="shared" si="11"/>
        <v>0</v>
      </c>
      <c r="T31" s="440">
        <f t="shared" si="11"/>
        <v>0</v>
      </c>
      <c r="U31" s="440">
        <f t="shared" si="11"/>
        <v>0</v>
      </c>
      <c r="V31" s="440">
        <f t="shared" si="11"/>
        <v>0</v>
      </c>
      <c r="W31" s="440">
        <f t="shared" si="11"/>
        <v>0</v>
      </c>
      <c r="X31" s="440">
        <f t="shared" si="11"/>
        <v>0</v>
      </c>
      <c r="Y31" s="440">
        <f t="shared" si="11"/>
        <v>0</v>
      </c>
      <c r="Z31" s="440">
        <f t="shared" si="11"/>
        <v>0</v>
      </c>
      <c r="AA31" s="440">
        <f t="shared" si="11"/>
        <v>0</v>
      </c>
      <c r="AB31" s="440">
        <f t="shared" si="11"/>
        <v>0</v>
      </c>
      <c r="AC31" s="440">
        <f t="shared" si="11"/>
        <v>0</v>
      </c>
      <c r="AD31" s="440">
        <f t="shared" si="11"/>
        <v>0</v>
      </c>
      <c r="AE31" s="440">
        <f t="shared" si="11"/>
        <v>0</v>
      </c>
      <c r="AF31" s="440">
        <f t="shared" si="11"/>
        <v>0</v>
      </c>
      <c r="AG31" s="440">
        <f t="shared" si="11"/>
        <v>0</v>
      </c>
      <c r="AH31" s="440">
        <f t="shared" si="11"/>
        <v>0</v>
      </c>
      <c r="AI31" s="440">
        <f t="shared" si="11"/>
        <v>0</v>
      </c>
      <c r="AJ31" s="440">
        <f t="shared" si="11"/>
        <v>0</v>
      </c>
      <c r="AK31" s="440">
        <f t="shared" si="11"/>
        <v>0</v>
      </c>
      <c r="AL31" s="440">
        <f t="shared" si="11"/>
        <v>0</v>
      </c>
      <c r="AM31" s="440">
        <f t="shared" si="11"/>
        <v>0</v>
      </c>
    </row>
    <row r="32" spans="1:58" ht="48" customHeight="1" x14ac:dyDescent="0.25">
      <c r="A32" s="148"/>
      <c r="B32" s="445" t="s">
        <v>110</v>
      </c>
      <c r="C32" s="445" t="s">
        <v>111</v>
      </c>
      <c r="D32" s="441" t="s">
        <v>93</v>
      </c>
      <c r="E32" s="480">
        <f t="shared" ref="E32:AM32" si="12">E33+E34+E35</f>
        <v>0</v>
      </c>
      <c r="F32" s="440">
        <f t="shared" si="12"/>
        <v>0</v>
      </c>
      <c r="G32" s="440">
        <f t="shared" si="12"/>
        <v>0</v>
      </c>
      <c r="H32" s="440">
        <f t="shared" si="12"/>
        <v>0</v>
      </c>
      <c r="I32" s="440">
        <f t="shared" si="12"/>
        <v>0</v>
      </c>
      <c r="J32" s="440">
        <f t="shared" si="12"/>
        <v>0</v>
      </c>
      <c r="K32" s="440">
        <f t="shared" si="12"/>
        <v>0</v>
      </c>
      <c r="L32" s="440">
        <f t="shared" si="12"/>
        <v>0</v>
      </c>
      <c r="M32" s="440">
        <f t="shared" si="12"/>
        <v>0</v>
      </c>
      <c r="N32" s="440">
        <f t="shared" si="12"/>
        <v>0</v>
      </c>
      <c r="O32" s="440">
        <f t="shared" si="12"/>
        <v>0</v>
      </c>
      <c r="P32" s="440">
        <f t="shared" si="12"/>
        <v>0</v>
      </c>
      <c r="Q32" s="440">
        <f t="shared" si="12"/>
        <v>0</v>
      </c>
      <c r="R32" s="440">
        <f t="shared" si="12"/>
        <v>0</v>
      </c>
      <c r="S32" s="440">
        <f t="shared" si="12"/>
        <v>0</v>
      </c>
      <c r="T32" s="440">
        <f t="shared" si="12"/>
        <v>0</v>
      </c>
      <c r="U32" s="440">
        <f t="shared" si="12"/>
        <v>0</v>
      </c>
      <c r="V32" s="440">
        <f t="shared" si="12"/>
        <v>0</v>
      </c>
      <c r="W32" s="440">
        <f t="shared" si="12"/>
        <v>0</v>
      </c>
      <c r="X32" s="440">
        <f t="shared" si="12"/>
        <v>0</v>
      </c>
      <c r="Y32" s="440">
        <f t="shared" si="12"/>
        <v>0</v>
      </c>
      <c r="Z32" s="440">
        <f t="shared" si="12"/>
        <v>0</v>
      </c>
      <c r="AA32" s="440">
        <f t="shared" si="12"/>
        <v>0</v>
      </c>
      <c r="AB32" s="440">
        <f t="shared" si="12"/>
        <v>0</v>
      </c>
      <c r="AC32" s="440">
        <f t="shared" si="12"/>
        <v>0</v>
      </c>
      <c r="AD32" s="440">
        <f t="shared" si="12"/>
        <v>0</v>
      </c>
      <c r="AE32" s="440">
        <f t="shared" si="12"/>
        <v>0</v>
      </c>
      <c r="AF32" s="440">
        <f t="shared" si="12"/>
        <v>0</v>
      </c>
      <c r="AG32" s="440">
        <f t="shared" si="12"/>
        <v>0</v>
      </c>
      <c r="AH32" s="440">
        <f t="shared" si="12"/>
        <v>0</v>
      </c>
      <c r="AI32" s="440">
        <f t="shared" si="12"/>
        <v>0</v>
      </c>
      <c r="AJ32" s="440">
        <f t="shared" si="12"/>
        <v>0</v>
      </c>
      <c r="AK32" s="440">
        <f t="shared" si="12"/>
        <v>0</v>
      </c>
      <c r="AL32" s="440">
        <f t="shared" si="12"/>
        <v>0</v>
      </c>
      <c r="AM32" s="440">
        <f t="shared" si="12"/>
        <v>0</v>
      </c>
    </row>
    <row r="33" spans="1:40" ht="42" customHeight="1" x14ac:dyDescent="0.25">
      <c r="A33" s="148"/>
      <c r="B33" s="446" t="s">
        <v>112</v>
      </c>
      <c r="C33" s="447" t="s">
        <v>113</v>
      </c>
      <c r="D33" s="72" t="s">
        <v>93</v>
      </c>
      <c r="E33" s="326">
        <v>0</v>
      </c>
      <c r="F33" s="326">
        <v>0</v>
      </c>
      <c r="G33" s="326">
        <v>0</v>
      </c>
      <c r="H33" s="326">
        <v>0</v>
      </c>
      <c r="I33" s="326">
        <v>0</v>
      </c>
      <c r="J33" s="326">
        <v>0</v>
      </c>
      <c r="K33" s="326">
        <v>0</v>
      </c>
      <c r="L33" s="326">
        <v>0</v>
      </c>
      <c r="M33" s="326">
        <v>0</v>
      </c>
      <c r="N33" s="326">
        <v>0</v>
      </c>
      <c r="O33" s="326">
        <v>0</v>
      </c>
      <c r="P33" s="326">
        <v>0</v>
      </c>
      <c r="Q33" s="326">
        <v>0</v>
      </c>
      <c r="R33" s="326">
        <v>0</v>
      </c>
      <c r="S33" s="326">
        <v>0</v>
      </c>
      <c r="T33" s="326">
        <v>0</v>
      </c>
      <c r="U33" s="326">
        <v>0</v>
      </c>
      <c r="V33" s="326">
        <v>0</v>
      </c>
      <c r="W33" s="326">
        <v>0</v>
      </c>
      <c r="X33" s="326">
        <v>0</v>
      </c>
      <c r="Y33" s="326">
        <v>0</v>
      </c>
      <c r="Z33" s="326">
        <v>0</v>
      </c>
      <c r="AA33" s="326">
        <v>0</v>
      </c>
      <c r="AB33" s="326">
        <v>0</v>
      </c>
      <c r="AC33" s="326">
        <v>0</v>
      </c>
      <c r="AD33" s="326">
        <v>0</v>
      </c>
      <c r="AE33" s="326">
        <v>0</v>
      </c>
      <c r="AF33" s="326">
        <v>0</v>
      </c>
      <c r="AG33" s="326">
        <v>0</v>
      </c>
      <c r="AH33" s="326">
        <v>0</v>
      </c>
      <c r="AI33" s="326">
        <v>0</v>
      </c>
      <c r="AJ33" s="326">
        <v>0</v>
      </c>
      <c r="AK33" s="326">
        <v>0</v>
      </c>
      <c r="AL33" s="326">
        <v>0</v>
      </c>
      <c r="AM33" s="326">
        <v>0</v>
      </c>
    </row>
    <row r="34" spans="1:40" ht="42" customHeight="1" x14ac:dyDescent="0.25">
      <c r="A34" s="148"/>
      <c r="B34" s="446" t="s">
        <v>114</v>
      </c>
      <c r="C34" s="447" t="s">
        <v>115</v>
      </c>
      <c r="D34" s="72" t="s">
        <v>93</v>
      </c>
      <c r="E34" s="326">
        <v>0</v>
      </c>
      <c r="F34" s="326">
        <v>0</v>
      </c>
      <c r="G34" s="326">
        <v>0</v>
      </c>
      <c r="H34" s="326">
        <v>0</v>
      </c>
      <c r="I34" s="326">
        <v>0</v>
      </c>
      <c r="J34" s="326">
        <v>0</v>
      </c>
      <c r="K34" s="326">
        <v>0</v>
      </c>
      <c r="L34" s="326">
        <v>0</v>
      </c>
      <c r="M34" s="326">
        <v>0</v>
      </c>
      <c r="N34" s="326">
        <v>0</v>
      </c>
      <c r="O34" s="326">
        <v>0</v>
      </c>
      <c r="P34" s="326">
        <v>0</v>
      </c>
      <c r="Q34" s="326">
        <v>0</v>
      </c>
      <c r="R34" s="326">
        <v>0</v>
      </c>
      <c r="S34" s="326">
        <v>0</v>
      </c>
      <c r="T34" s="326">
        <v>0</v>
      </c>
      <c r="U34" s="326">
        <v>0</v>
      </c>
      <c r="V34" s="326">
        <v>0</v>
      </c>
      <c r="W34" s="326">
        <v>0</v>
      </c>
      <c r="X34" s="326">
        <v>0</v>
      </c>
      <c r="Y34" s="326">
        <v>0</v>
      </c>
      <c r="Z34" s="326">
        <v>0</v>
      </c>
      <c r="AA34" s="326">
        <v>0</v>
      </c>
      <c r="AB34" s="326">
        <v>0</v>
      </c>
      <c r="AC34" s="326">
        <v>0</v>
      </c>
      <c r="AD34" s="326">
        <v>0</v>
      </c>
      <c r="AE34" s="326">
        <v>0</v>
      </c>
      <c r="AF34" s="326">
        <v>0</v>
      </c>
      <c r="AG34" s="326">
        <v>0</v>
      </c>
      <c r="AH34" s="326">
        <v>0</v>
      </c>
      <c r="AI34" s="326">
        <v>0</v>
      </c>
      <c r="AJ34" s="326">
        <v>0</v>
      </c>
      <c r="AK34" s="326">
        <v>0</v>
      </c>
      <c r="AL34" s="326">
        <v>0</v>
      </c>
      <c r="AM34" s="326">
        <v>0</v>
      </c>
    </row>
    <row r="35" spans="1:40" s="187" customFormat="1" ht="42" customHeight="1" x14ac:dyDescent="0.25">
      <c r="A35" s="148"/>
      <c r="B35" s="446" t="s">
        <v>116</v>
      </c>
      <c r="C35" s="447" t="s">
        <v>117</v>
      </c>
      <c r="D35" s="72" t="s">
        <v>93</v>
      </c>
      <c r="E35" s="326">
        <v>0</v>
      </c>
      <c r="F35" s="326">
        <v>0</v>
      </c>
      <c r="G35" s="326">
        <v>0</v>
      </c>
      <c r="H35" s="326">
        <v>0</v>
      </c>
      <c r="I35" s="326">
        <v>0</v>
      </c>
      <c r="J35" s="326">
        <v>0</v>
      </c>
      <c r="K35" s="326">
        <v>0</v>
      </c>
      <c r="L35" s="326">
        <v>0</v>
      </c>
      <c r="M35" s="326">
        <v>0</v>
      </c>
      <c r="N35" s="326">
        <v>0</v>
      </c>
      <c r="O35" s="326">
        <v>0</v>
      </c>
      <c r="P35" s="326">
        <v>0</v>
      </c>
      <c r="Q35" s="326">
        <v>0</v>
      </c>
      <c r="R35" s="326">
        <v>0</v>
      </c>
      <c r="S35" s="326">
        <v>0</v>
      </c>
      <c r="T35" s="326">
        <v>0</v>
      </c>
      <c r="U35" s="326">
        <v>0</v>
      </c>
      <c r="V35" s="326">
        <v>0</v>
      </c>
      <c r="W35" s="326">
        <v>0</v>
      </c>
      <c r="X35" s="326">
        <v>0</v>
      </c>
      <c r="Y35" s="326">
        <v>0</v>
      </c>
      <c r="Z35" s="326">
        <v>0</v>
      </c>
      <c r="AA35" s="326">
        <v>0</v>
      </c>
      <c r="AB35" s="326">
        <v>0</v>
      </c>
      <c r="AC35" s="326">
        <v>0</v>
      </c>
      <c r="AD35" s="326">
        <v>0</v>
      </c>
      <c r="AE35" s="326">
        <v>0</v>
      </c>
      <c r="AF35" s="326">
        <v>0</v>
      </c>
      <c r="AG35" s="326">
        <v>0</v>
      </c>
      <c r="AH35" s="326">
        <v>0</v>
      </c>
      <c r="AI35" s="326">
        <v>0</v>
      </c>
      <c r="AJ35" s="326">
        <v>0</v>
      </c>
      <c r="AK35" s="326">
        <v>0</v>
      </c>
      <c r="AL35" s="326">
        <v>0</v>
      </c>
      <c r="AM35" s="326">
        <v>0</v>
      </c>
      <c r="AN35" s="148"/>
    </row>
    <row r="36" spans="1:40" s="187" customFormat="1" ht="48" customHeight="1" x14ac:dyDescent="0.25">
      <c r="A36" s="148"/>
      <c r="B36" s="440" t="s">
        <v>118</v>
      </c>
      <c r="C36" s="445" t="s">
        <v>119</v>
      </c>
      <c r="D36" s="440" t="s">
        <v>93</v>
      </c>
      <c r="E36" s="398">
        <f t="shared" ref="E36:AM36" si="13">E37+E38</f>
        <v>0</v>
      </c>
      <c r="F36" s="398">
        <f t="shared" si="13"/>
        <v>0</v>
      </c>
      <c r="G36" s="398">
        <f t="shared" si="13"/>
        <v>0</v>
      </c>
      <c r="H36" s="398">
        <f t="shared" si="13"/>
        <v>0</v>
      </c>
      <c r="I36" s="398">
        <f t="shared" si="13"/>
        <v>0</v>
      </c>
      <c r="J36" s="398">
        <f t="shared" si="13"/>
        <v>0</v>
      </c>
      <c r="K36" s="398">
        <f t="shared" si="13"/>
        <v>0</v>
      </c>
      <c r="L36" s="398">
        <f t="shared" si="13"/>
        <v>0</v>
      </c>
      <c r="M36" s="398">
        <f t="shared" si="13"/>
        <v>0</v>
      </c>
      <c r="N36" s="398">
        <f t="shared" si="13"/>
        <v>0</v>
      </c>
      <c r="O36" s="398">
        <f t="shared" si="13"/>
        <v>0</v>
      </c>
      <c r="P36" s="398">
        <f t="shared" si="13"/>
        <v>0</v>
      </c>
      <c r="Q36" s="398">
        <f t="shared" si="13"/>
        <v>0</v>
      </c>
      <c r="R36" s="398">
        <f t="shared" si="13"/>
        <v>0</v>
      </c>
      <c r="S36" s="398">
        <f t="shared" si="13"/>
        <v>0</v>
      </c>
      <c r="T36" s="398">
        <f t="shared" si="13"/>
        <v>0</v>
      </c>
      <c r="U36" s="398">
        <f t="shared" si="13"/>
        <v>0</v>
      </c>
      <c r="V36" s="398">
        <f t="shared" si="13"/>
        <v>0</v>
      </c>
      <c r="W36" s="398">
        <f t="shared" si="13"/>
        <v>0</v>
      </c>
      <c r="X36" s="398">
        <f t="shared" si="13"/>
        <v>0</v>
      </c>
      <c r="Y36" s="398">
        <f t="shared" si="13"/>
        <v>0</v>
      </c>
      <c r="Z36" s="398">
        <f t="shared" si="13"/>
        <v>0</v>
      </c>
      <c r="AA36" s="398">
        <f t="shared" si="13"/>
        <v>0</v>
      </c>
      <c r="AB36" s="398">
        <f t="shared" si="13"/>
        <v>0</v>
      </c>
      <c r="AC36" s="398">
        <f t="shared" si="13"/>
        <v>0</v>
      </c>
      <c r="AD36" s="398">
        <f t="shared" si="13"/>
        <v>0</v>
      </c>
      <c r="AE36" s="398">
        <f t="shared" si="13"/>
        <v>0</v>
      </c>
      <c r="AF36" s="398">
        <f t="shared" si="13"/>
        <v>0</v>
      </c>
      <c r="AG36" s="398">
        <f t="shared" si="13"/>
        <v>0</v>
      </c>
      <c r="AH36" s="398">
        <f t="shared" si="13"/>
        <v>0</v>
      </c>
      <c r="AI36" s="398">
        <f t="shared" si="13"/>
        <v>0</v>
      </c>
      <c r="AJ36" s="398">
        <f t="shared" si="13"/>
        <v>0</v>
      </c>
      <c r="AK36" s="398">
        <f t="shared" si="13"/>
        <v>0</v>
      </c>
      <c r="AL36" s="398">
        <f t="shared" si="13"/>
        <v>0</v>
      </c>
      <c r="AM36" s="398">
        <f t="shared" si="13"/>
        <v>0</v>
      </c>
      <c r="AN36" s="148"/>
    </row>
    <row r="37" spans="1:40" ht="42" customHeight="1" x14ac:dyDescent="0.25">
      <c r="A37" s="148"/>
      <c r="B37" s="447" t="s">
        <v>120</v>
      </c>
      <c r="C37" s="501" t="s">
        <v>121</v>
      </c>
      <c r="D37" s="72" t="s">
        <v>93</v>
      </c>
      <c r="E37" s="326">
        <v>0</v>
      </c>
      <c r="F37" s="326">
        <v>0</v>
      </c>
      <c r="G37" s="326">
        <v>0</v>
      </c>
      <c r="H37" s="326">
        <v>0</v>
      </c>
      <c r="I37" s="326">
        <v>0</v>
      </c>
      <c r="J37" s="326">
        <v>0</v>
      </c>
      <c r="K37" s="326">
        <v>0</v>
      </c>
      <c r="L37" s="326">
        <v>0</v>
      </c>
      <c r="M37" s="326">
        <v>0</v>
      </c>
      <c r="N37" s="326">
        <v>0</v>
      </c>
      <c r="O37" s="326">
        <v>0</v>
      </c>
      <c r="P37" s="326">
        <v>0</v>
      </c>
      <c r="Q37" s="326">
        <v>0</v>
      </c>
      <c r="R37" s="326">
        <v>0</v>
      </c>
      <c r="S37" s="326">
        <v>0</v>
      </c>
      <c r="T37" s="326">
        <v>0</v>
      </c>
      <c r="U37" s="326">
        <v>0</v>
      </c>
      <c r="V37" s="326">
        <v>0</v>
      </c>
      <c r="W37" s="326">
        <v>0</v>
      </c>
      <c r="X37" s="326">
        <v>0</v>
      </c>
      <c r="Y37" s="326">
        <v>0</v>
      </c>
      <c r="Z37" s="326">
        <v>0</v>
      </c>
      <c r="AA37" s="326">
        <v>0</v>
      </c>
      <c r="AB37" s="326">
        <v>0</v>
      </c>
      <c r="AC37" s="326">
        <v>0</v>
      </c>
      <c r="AD37" s="326">
        <v>0</v>
      </c>
      <c r="AE37" s="326">
        <v>0</v>
      </c>
      <c r="AF37" s="326">
        <v>0</v>
      </c>
      <c r="AG37" s="326">
        <f>Z37</f>
        <v>0</v>
      </c>
      <c r="AH37" s="326">
        <f t="shared" ref="AH37:AM38" si="14">AA37</f>
        <v>0</v>
      </c>
      <c r="AI37" s="326">
        <f t="shared" si="14"/>
        <v>0</v>
      </c>
      <c r="AJ37" s="326">
        <f t="shared" si="14"/>
        <v>0</v>
      </c>
      <c r="AK37" s="326">
        <f t="shared" si="14"/>
        <v>0</v>
      </c>
      <c r="AL37" s="326">
        <f t="shared" si="14"/>
        <v>0</v>
      </c>
      <c r="AM37" s="326">
        <f t="shared" si="14"/>
        <v>0</v>
      </c>
    </row>
    <row r="38" spans="1:40" ht="42" customHeight="1" x14ac:dyDescent="0.25">
      <c r="A38" s="148"/>
      <c r="B38" s="446" t="s">
        <v>122</v>
      </c>
      <c r="C38" s="501" t="s">
        <v>123</v>
      </c>
      <c r="D38" s="72" t="s">
        <v>93</v>
      </c>
      <c r="E38" s="326">
        <v>0</v>
      </c>
      <c r="F38" s="326">
        <v>0</v>
      </c>
      <c r="G38" s="326">
        <v>0</v>
      </c>
      <c r="H38" s="326">
        <v>0</v>
      </c>
      <c r="I38" s="326">
        <v>0</v>
      </c>
      <c r="J38" s="326">
        <v>0</v>
      </c>
      <c r="K38" s="326">
        <v>0</v>
      </c>
      <c r="L38" s="326">
        <v>0</v>
      </c>
      <c r="M38" s="326">
        <v>0</v>
      </c>
      <c r="N38" s="326">
        <v>0</v>
      </c>
      <c r="O38" s="326">
        <v>0</v>
      </c>
      <c r="P38" s="326">
        <v>0</v>
      </c>
      <c r="Q38" s="326">
        <v>0</v>
      </c>
      <c r="R38" s="326">
        <v>0</v>
      </c>
      <c r="S38" s="326">
        <v>0</v>
      </c>
      <c r="T38" s="326">
        <v>0</v>
      </c>
      <c r="U38" s="326">
        <v>0</v>
      </c>
      <c r="V38" s="326">
        <v>0</v>
      </c>
      <c r="W38" s="326">
        <v>0</v>
      </c>
      <c r="X38" s="326">
        <v>0</v>
      </c>
      <c r="Y38" s="326">
        <v>0</v>
      </c>
      <c r="Z38" s="326">
        <v>0</v>
      </c>
      <c r="AA38" s="326">
        <v>0</v>
      </c>
      <c r="AB38" s="326">
        <v>0</v>
      </c>
      <c r="AC38" s="326">
        <v>0</v>
      </c>
      <c r="AD38" s="326">
        <v>0</v>
      </c>
      <c r="AE38" s="326">
        <v>0</v>
      </c>
      <c r="AF38" s="326">
        <v>0</v>
      </c>
      <c r="AG38" s="326">
        <f>Z38</f>
        <v>0</v>
      </c>
      <c r="AH38" s="326">
        <f t="shared" si="14"/>
        <v>0</v>
      </c>
      <c r="AI38" s="326">
        <f t="shared" si="14"/>
        <v>0</v>
      </c>
      <c r="AJ38" s="326">
        <f t="shared" si="14"/>
        <v>0</v>
      </c>
      <c r="AK38" s="326">
        <f t="shared" si="14"/>
        <v>0</v>
      </c>
      <c r="AL38" s="326">
        <f t="shared" si="14"/>
        <v>0</v>
      </c>
      <c r="AM38" s="326">
        <f t="shared" si="14"/>
        <v>0</v>
      </c>
    </row>
    <row r="39" spans="1:40" ht="48" customHeight="1" x14ac:dyDescent="0.25">
      <c r="A39" s="148"/>
      <c r="B39" s="440" t="s">
        <v>124</v>
      </c>
      <c r="C39" s="499" t="s">
        <v>125</v>
      </c>
      <c r="D39" s="440" t="s">
        <v>93</v>
      </c>
      <c r="E39" s="396">
        <v>0</v>
      </c>
      <c r="F39" s="396">
        <v>0</v>
      </c>
      <c r="G39" s="396">
        <v>0</v>
      </c>
      <c r="H39" s="396">
        <v>0</v>
      </c>
      <c r="I39" s="396">
        <v>0</v>
      </c>
      <c r="J39" s="396">
        <v>0</v>
      </c>
      <c r="K39" s="396">
        <v>0</v>
      </c>
      <c r="L39" s="396">
        <v>0</v>
      </c>
      <c r="M39" s="396">
        <v>0</v>
      </c>
      <c r="N39" s="396">
        <v>0</v>
      </c>
      <c r="O39" s="396">
        <v>0</v>
      </c>
      <c r="P39" s="396">
        <v>0</v>
      </c>
      <c r="Q39" s="396">
        <v>0</v>
      </c>
      <c r="R39" s="396">
        <v>0</v>
      </c>
      <c r="S39" s="396">
        <v>0</v>
      </c>
      <c r="T39" s="396">
        <v>0</v>
      </c>
      <c r="U39" s="396">
        <v>0</v>
      </c>
      <c r="V39" s="396">
        <v>0</v>
      </c>
      <c r="W39" s="396">
        <v>0</v>
      </c>
      <c r="X39" s="396">
        <v>0</v>
      </c>
      <c r="Y39" s="396">
        <v>0</v>
      </c>
      <c r="Z39" s="396">
        <v>0</v>
      </c>
      <c r="AA39" s="396">
        <v>0</v>
      </c>
      <c r="AB39" s="396">
        <v>0</v>
      </c>
      <c r="AC39" s="396">
        <v>0</v>
      </c>
      <c r="AD39" s="396">
        <v>0</v>
      </c>
      <c r="AE39" s="396">
        <v>0</v>
      </c>
      <c r="AF39" s="396">
        <v>0</v>
      </c>
      <c r="AG39" s="396">
        <v>0</v>
      </c>
      <c r="AH39" s="396">
        <v>0</v>
      </c>
      <c r="AI39" s="396">
        <v>0</v>
      </c>
      <c r="AJ39" s="396">
        <v>0</v>
      </c>
      <c r="AK39" s="396">
        <v>0</v>
      </c>
      <c r="AL39" s="396">
        <v>0</v>
      </c>
      <c r="AM39" s="396">
        <v>0</v>
      </c>
    </row>
    <row r="40" spans="1:40" ht="48" customHeight="1" x14ac:dyDescent="0.25">
      <c r="A40" s="148"/>
      <c r="B40" s="408" t="s">
        <v>126</v>
      </c>
      <c r="C40" s="499" t="s">
        <v>127</v>
      </c>
      <c r="D40" s="440" t="s">
        <v>93</v>
      </c>
      <c r="E40" s="396">
        <f t="shared" ref="E40:AM40" si="15">E41+E42</f>
        <v>0</v>
      </c>
      <c r="F40" s="396">
        <f t="shared" si="15"/>
        <v>0</v>
      </c>
      <c r="G40" s="396">
        <f t="shared" si="15"/>
        <v>0</v>
      </c>
      <c r="H40" s="396">
        <f t="shared" si="15"/>
        <v>0</v>
      </c>
      <c r="I40" s="396">
        <f t="shared" si="15"/>
        <v>0</v>
      </c>
      <c r="J40" s="396">
        <f t="shared" si="15"/>
        <v>0</v>
      </c>
      <c r="K40" s="396">
        <f t="shared" si="15"/>
        <v>0</v>
      </c>
      <c r="L40" s="396">
        <f t="shared" si="15"/>
        <v>0</v>
      </c>
      <c r="M40" s="396">
        <f t="shared" si="15"/>
        <v>0</v>
      </c>
      <c r="N40" s="396">
        <f t="shared" si="15"/>
        <v>0</v>
      </c>
      <c r="O40" s="396">
        <f t="shared" si="15"/>
        <v>0</v>
      </c>
      <c r="P40" s="396">
        <f t="shared" si="15"/>
        <v>0</v>
      </c>
      <c r="Q40" s="396">
        <f t="shared" si="15"/>
        <v>0</v>
      </c>
      <c r="R40" s="396">
        <f t="shared" si="15"/>
        <v>0</v>
      </c>
      <c r="S40" s="396">
        <f t="shared" si="15"/>
        <v>0</v>
      </c>
      <c r="T40" s="396">
        <f t="shared" si="15"/>
        <v>0</v>
      </c>
      <c r="U40" s="396">
        <f t="shared" si="15"/>
        <v>0</v>
      </c>
      <c r="V40" s="396">
        <f t="shared" si="15"/>
        <v>0</v>
      </c>
      <c r="W40" s="396">
        <f t="shared" si="15"/>
        <v>0</v>
      </c>
      <c r="X40" s="396">
        <f t="shared" si="15"/>
        <v>0</v>
      </c>
      <c r="Y40" s="396">
        <f t="shared" si="15"/>
        <v>0</v>
      </c>
      <c r="Z40" s="396">
        <f t="shared" si="15"/>
        <v>0</v>
      </c>
      <c r="AA40" s="396">
        <f t="shared" si="15"/>
        <v>0</v>
      </c>
      <c r="AB40" s="396">
        <f t="shared" si="15"/>
        <v>0</v>
      </c>
      <c r="AC40" s="396">
        <f t="shared" si="15"/>
        <v>0</v>
      </c>
      <c r="AD40" s="396">
        <f t="shared" si="15"/>
        <v>0</v>
      </c>
      <c r="AE40" s="396">
        <f t="shared" si="15"/>
        <v>0</v>
      </c>
      <c r="AF40" s="396">
        <f t="shared" si="15"/>
        <v>0</v>
      </c>
      <c r="AG40" s="396">
        <f t="shared" si="15"/>
        <v>0</v>
      </c>
      <c r="AH40" s="396">
        <f t="shared" si="15"/>
        <v>0</v>
      </c>
      <c r="AI40" s="396">
        <f t="shared" si="15"/>
        <v>0</v>
      </c>
      <c r="AJ40" s="396">
        <f t="shared" si="15"/>
        <v>0</v>
      </c>
      <c r="AK40" s="396">
        <f t="shared" si="15"/>
        <v>0</v>
      </c>
      <c r="AL40" s="396">
        <f t="shared" si="15"/>
        <v>0</v>
      </c>
      <c r="AM40" s="396">
        <f t="shared" si="15"/>
        <v>0</v>
      </c>
    </row>
    <row r="41" spans="1:40" ht="47.25" x14ac:dyDescent="0.25">
      <c r="A41" s="148"/>
      <c r="B41" s="450" t="s">
        <v>283</v>
      </c>
      <c r="C41" s="451" t="s">
        <v>284</v>
      </c>
      <c r="D41" s="72" t="s">
        <v>93</v>
      </c>
      <c r="E41" s="326">
        <f t="shared" ref="E41:AM41" si="16">SUBTOTAL(9,E79:E80)</f>
        <v>0</v>
      </c>
      <c r="F41" s="326">
        <f t="shared" si="16"/>
        <v>0</v>
      </c>
      <c r="G41" s="326">
        <f t="shared" si="16"/>
        <v>0</v>
      </c>
      <c r="H41" s="326">
        <f t="shared" si="16"/>
        <v>0</v>
      </c>
      <c r="I41" s="326">
        <f t="shared" si="16"/>
        <v>0</v>
      </c>
      <c r="J41" s="326">
        <f t="shared" si="16"/>
        <v>0</v>
      </c>
      <c r="K41" s="326">
        <f t="shared" si="16"/>
        <v>0</v>
      </c>
      <c r="L41" s="326">
        <f t="shared" si="16"/>
        <v>0</v>
      </c>
      <c r="M41" s="326">
        <f t="shared" si="16"/>
        <v>0</v>
      </c>
      <c r="N41" s="326">
        <f t="shared" si="16"/>
        <v>0</v>
      </c>
      <c r="O41" s="326">
        <f t="shared" si="16"/>
        <v>0</v>
      </c>
      <c r="P41" s="326">
        <f t="shared" si="16"/>
        <v>0</v>
      </c>
      <c r="Q41" s="326">
        <f t="shared" si="16"/>
        <v>0</v>
      </c>
      <c r="R41" s="326">
        <f t="shared" si="16"/>
        <v>0</v>
      </c>
      <c r="S41" s="326">
        <f t="shared" si="16"/>
        <v>0</v>
      </c>
      <c r="T41" s="326">
        <f t="shared" si="16"/>
        <v>0</v>
      </c>
      <c r="U41" s="326">
        <f t="shared" si="16"/>
        <v>0</v>
      </c>
      <c r="V41" s="326">
        <f t="shared" si="16"/>
        <v>0</v>
      </c>
      <c r="W41" s="326">
        <f t="shared" si="16"/>
        <v>0</v>
      </c>
      <c r="X41" s="326">
        <f t="shared" si="16"/>
        <v>0</v>
      </c>
      <c r="Y41" s="326">
        <f t="shared" si="16"/>
        <v>0</v>
      </c>
      <c r="Z41" s="326">
        <f t="shared" si="16"/>
        <v>0</v>
      </c>
      <c r="AA41" s="326"/>
      <c r="AB41" s="326"/>
      <c r="AC41" s="326">
        <v>0</v>
      </c>
      <c r="AD41" s="326">
        <v>0</v>
      </c>
      <c r="AE41" s="326">
        <f t="shared" si="16"/>
        <v>0</v>
      </c>
      <c r="AF41" s="326">
        <f t="shared" si="16"/>
        <v>0</v>
      </c>
      <c r="AG41" s="326">
        <f t="shared" si="16"/>
        <v>0</v>
      </c>
      <c r="AH41" s="326"/>
      <c r="AI41" s="326"/>
      <c r="AJ41" s="326">
        <f t="shared" si="16"/>
        <v>0</v>
      </c>
      <c r="AK41" s="326">
        <v>0</v>
      </c>
      <c r="AL41" s="326">
        <f t="shared" si="16"/>
        <v>0</v>
      </c>
      <c r="AM41" s="326">
        <f t="shared" si="16"/>
        <v>0</v>
      </c>
    </row>
    <row r="42" spans="1:40" ht="47.25" x14ac:dyDescent="0.25">
      <c r="A42" s="148"/>
      <c r="B42" s="421" t="s">
        <v>128</v>
      </c>
      <c r="C42" s="422" t="s">
        <v>129</v>
      </c>
      <c r="D42" s="444" t="s">
        <v>93</v>
      </c>
      <c r="E42" s="326">
        <v>0</v>
      </c>
      <c r="F42" s="326">
        <v>0</v>
      </c>
      <c r="G42" s="326">
        <v>0</v>
      </c>
      <c r="H42" s="326">
        <v>0</v>
      </c>
      <c r="I42" s="326">
        <v>0</v>
      </c>
      <c r="J42" s="326">
        <v>0</v>
      </c>
      <c r="K42" s="326">
        <v>0</v>
      </c>
      <c r="L42" s="326">
        <v>0</v>
      </c>
      <c r="M42" s="326">
        <v>0</v>
      </c>
      <c r="N42" s="326">
        <v>0</v>
      </c>
      <c r="O42" s="326">
        <v>0</v>
      </c>
      <c r="P42" s="326">
        <v>0</v>
      </c>
      <c r="Q42" s="326">
        <v>0</v>
      </c>
      <c r="R42" s="326">
        <v>0</v>
      </c>
      <c r="S42" s="326">
        <v>0</v>
      </c>
      <c r="T42" s="326">
        <v>0</v>
      </c>
      <c r="U42" s="326">
        <v>0</v>
      </c>
      <c r="V42" s="326">
        <v>0</v>
      </c>
      <c r="W42" s="326">
        <v>0</v>
      </c>
      <c r="X42" s="326">
        <v>0</v>
      </c>
      <c r="Y42" s="326">
        <v>0</v>
      </c>
      <c r="Z42" s="326">
        <v>0</v>
      </c>
      <c r="AA42" s="326">
        <v>0</v>
      </c>
      <c r="AB42" s="326">
        <v>0</v>
      </c>
      <c r="AC42" s="326">
        <v>0</v>
      </c>
      <c r="AD42" s="326">
        <v>0</v>
      </c>
      <c r="AE42" s="326">
        <v>0</v>
      </c>
      <c r="AF42" s="326">
        <v>0</v>
      </c>
      <c r="AG42" s="326">
        <v>0</v>
      </c>
      <c r="AH42" s="326">
        <v>0</v>
      </c>
      <c r="AI42" s="326">
        <v>0</v>
      </c>
      <c r="AJ42" s="326">
        <v>0</v>
      </c>
      <c r="AK42" s="326">
        <v>0</v>
      </c>
      <c r="AL42" s="326">
        <v>0</v>
      </c>
      <c r="AM42" s="326">
        <v>0</v>
      </c>
    </row>
    <row r="43" spans="1:40" ht="48" customHeight="1" x14ac:dyDescent="0.25">
      <c r="A43" s="148"/>
      <c r="B43" s="394" t="s">
        <v>130</v>
      </c>
      <c r="C43" s="395" t="s">
        <v>131</v>
      </c>
      <c r="D43" s="441" t="s">
        <v>93</v>
      </c>
      <c r="E43" s="396">
        <f t="shared" ref="E43:AM43" si="17">E44+E53+E57+E68</f>
        <v>0</v>
      </c>
      <c r="F43" s="396">
        <f t="shared" si="17"/>
        <v>0</v>
      </c>
      <c r="G43" s="396">
        <f t="shared" si="17"/>
        <v>0</v>
      </c>
      <c r="H43" s="396">
        <f t="shared" si="17"/>
        <v>0</v>
      </c>
      <c r="I43" s="396">
        <f t="shared" si="17"/>
        <v>0</v>
      </c>
      <c r="J43" s="396">
        <f t="shared" si="17"/>
        <v>0</v>
      </c>
      <c r="K43" s="396">
        <f t="shared" si="17"/>
        <v>0</v>
      </c>
      <c r="L43" s="396">
        <f t="shared" si="17"/>
        <v>0</v>
      </c>
      <c r="M43" s="396">
        <f t="shared" si="17"/>
        <v>0</v>
      </c>
      <c r="N43" s="396">
        <f t="shared" si="17"/>
        <v>0</v>
      </c>
      <c r="O43" s="396">
        <f t="shared" si="17"/>
        <v>0</v>
      </c>
      <c r="P43" s="396">
        <f t="shared" si="17"/>
        <v>0</v>
      </c>
      <c r="Q43" s="396">
        <f t="shared" si="17"/>
        <v>0</v>
      </c>
      <c r="R43" s="396">
        <f t="shared" si="17"/>
        <v>0</v>
      </c>
      <c r="S43" s="396">
        <f t="shared" si="17"/>
        <v>0</v>
      </c>
      <c r="T43" s="396">
        <f t="shared" si="17"/>
        <v>0</v>
      </c>
      <c r="U43" s="396">
        <f t="shared" si="17"/>
        <v>0</v>
      </c>
      <c r="V43" s="396">
        <f t="shared" si="17"/>
        <v>0</v>
      </c>
      <c r="W43" s="396">
        <f t="shared" si="17"/>
        <v>0</v>
      </c>
      <c r="X43" s="396">
        <f t="shared" si="17"/>
        <v>0</v>
      </c>
      <c r="Y43" s="396">
        <f t="shared" si="17"/>
        <v>0</v>
      </c>
      <c r="Z43" s="396">
        <f t="shared" si="17"/>
        <v>0</v>
      </c>
      <c r="AA43" s="396">
        <f t="shared" si="17"/>
        <v>0</v>
      </c>
      <c r="AB43" s="396">
        <f t="shared" si="17"/>
        <v>0</v>
      </c>
      <c r="AC43" s="396">
        <f t="shared" si="17"/>
        <v>0</v>
      </c>
      <c r="AD43" s="396">
        <f t="shared" si="17"/>
        <v>0</v>
      </c>
      <c r="AE43" s="396">
        <f t="shared" si="17"/>
        <v>0</v>
      </c>
      <c r="AF43" s="396">
        <f t="shared" si="17"/>
        <v>0</v>
      </c>
      <c r="AG43" s="396">
        <f t="shared" si="17"/>
        <v>0</v>
      </c>
      <c r="AH43" s="396">
        <f t="shared" si="17"/>
        <v>0</v>
      </c>
      <c r="AI43" s="396">
        <f t="shared" si="17"/>
        <v>0</v>
      </c>
      <c r="AJ43" s="396">
        <f t="shared" si="17"/>
        <v>0</v>
      </c>
      <c r="AK43" s="396">
        <f t="shared" si="17"/>
        <v>0</v>
      </c>
      <c r="AL43" s="396">
        <f t="shared" si="17"/>
        <v>0</v>
      </c>
      <c r="AM43" s="396">
        <f t="shared" si="17"/>
        <v>0</v>
      </c>
    </row>
    <row r="44" spans="1:40" ht="48" customHeight="1" x14ac:dyDescent="0.25">
      <c r="A44" s="148"/>
      <c r="B44" s="394" t="s">
        <v>132</v>
      </c>
      <c r="C44" s="395" t="s">
        <v>133</v>
      </c>
      <c r="D44" s="394" t="s">
        <v>93</v>
      </c>
      <c r="E44" s="396">
        <f t="shared" ref="E44:AM44" si="18">E45+E47</f>
        <v>0</v>
      </c>
      <c r="F44" s="396">
        <f t="shared" si="18"/>
        <v>0</v>
      </c>
      <c r="G44" s="396">
        <f t="shared" si="18"/>
        <v>0</v>
      </c>
      <c r="H44" s="396">
        <f t="shared" si="18"/>
        <v>0</v>
      </c>
      <c r="I44" s="396">
        <f t="shared" si="18"/>
        <v>0</v>
      </c>
      <c r="J44" s="396">
        <f t="shared" si="18"/>
        <v>0</v>
      </c>
      <c r="K44" s="396">
        <f t="shared" si="18"/>
        <v>0</v>
      </c>
      <c r="L44" s="396">
        <f t="shared" si="18"/>
        <v>0</v>
      </c>
      <c r="M44" s="396">
        <f t="shared" si="18"/>
        <v>0</v>
      </c>
      <c r="N44" s="396">
        <f t="shared" si="18"/>
        <v>0</v>
      </c>
      <c r="O44" s="396">
        <f t="shared" si="18"/>
        <v>0</v>
      </c>
      <c r="P44" s="396">
        <f t="shared" si="18"/>
        <v>0</v>
      </c>
      <c r="Q44" s="396">
        <f t="shared" si="18"/>
        <v>0</v>
      </c>
      <c r="R44" s="396">
        <f t="shared" si="18"/>
        <v>0</v>
      </c>
      <c r="S44" s="396">
        <f t="shared" si="18"/>
        <v>0</v>
      </c>
      <c r="T44" s="396">
        <f t="shared" si="18"/>
        <v>0</v>
      </c>
      <c r="U44" s="396">
        <f t="shared" si="18"/>
        <v>0</v>
      </c>
      <c r="V44" s="396">
        <f t="shared" si="18"/>
        <v>0</v>
      </c>
      <c r="W44" s="396">
        <f t="shared" si="18"/>
        <v>0</v>
      </c>
      <c r="X44" s="396">
        <f t="shared" si="18"/>
        <v>0</v>
      </c>
      <c r="Y44" s="396">
        <f t="shared" si="18"/>
        <v>0</v>
      </c>
      <c r="Z44" s="396">
        <f t="shared" si="18"/>
        <v>0</v>
      </c>
      <c r="AA44" s="396">
        <f t="shared" si="18"/>
        <v>0</v>
      </c>
      <c r="AB44" s="396">
        <f t="shared" si="18"/>
        <v>0</v>
      </c>
      <c r="AC44" s="396">
        <f t="shared" si="18"/>
        <v>0</v>
      </c>
      <c r="AD44" s="396">
        <f t="shared" si="18"/>
        <v>0</v>
      </c>
      <c r="AE44" s="396">
        <f t="shared" si="18"/>
        <v>0</v>
      </c>
      <c r="AF44" s="396">
        <f t="shared" si="18"/>
        <v>0</v>
      </c>
      <c r="AG44" s="396">
        <f t="shared" si="18"/>
        <v>0</v>
      </c>
      <c r="AH44" s="396">
        <f t="shared" si="18"/>
        <v>0</v>
      </c>
      <c r="AI44" s="396">
        <f t="shared" si="18"/>
        <v>0</v>
      </c>
      <c r="AJ44" s="396">
        <f t="shared" si="18"/>
        <v>0</v>
      </c>
      <c r="AK44" s="396">
        <f t="shared" si="18"/>
        <v>0</v>
      </c>
      <c r="AL44" s="396">
        <f t="shared" si="18"/>
        <v>0</v>
      </c>
      <c r="AM44" s="396">
        <f t="shared" si="18"/>
        <v>0</v>
      </c>
    </row>
    <row r="45" spans="1:40" ht="42" customHeight="1" x14ac:dyDescent="0.25">
      <c r="A45" s="148"/>
      <c r="B45" s="424" t="s">
        <v>134</v>
      </c>
      <c r="C45" s="425" t="s">
        <v>135</v>
      </c>
      <c r="D45" s="424" t="s">
        <v>93</v>
      </c>
      <c r="E45" s="426">
        <f t="shared" ref="E45:AM45" si="19">SUM(E46:E46)</f>
        <v>0</v>
      </c>
      <c r="F45" s="426">
        <f t="shared" si="19"/>
        <v>0</v>
      </c>
      <c r="G45" s="426">
        <f t="shared" si="19"/>
        <v>0</v>
      </c>
      <c r="H45" s="426">
        <f t="shared" si="19"/>
        <v>0</v>
      </c>
      <c r="I45" s="426">
        <f t="shared" si="19"/>
        <v>0</v>
      </c>
      <c r="J45" s="426">
        <f t="shared" si="19"/>
        <v>0</v>
      </c>
      <c r="K45" s="426">
        <f t="shared" si="19"/>
        <v>0</v>
      </c>
      <c r="L45" s="426">
        <f t="shared" si="19"/>
        <v>0</v>
      </c>
      <c r="M45" s="426">
        <f t="shared" si="19"/>
        <v>0</v>
      </c>
      <c r="N45" s="426">
        <f t="shared" si="19"/>
        <v>0</v>
      </c>
      <c r="O45" s="426">
        <f t="shared" si="19"/>
        <v>0</v>
      </c>
      <c r="P45" s="426">
        <f t="shared" si="19"/>
        <v>0</v>
      </c>
      <c r="Q45" s="426">
        <f t="shared" si="19"/>
        <v>0</v>
      </c>
      <c r="R45" s="426">
        <f t="shared" si="19"/>
        <v>0</v>
      </c>
      <c r="S45" s="426">
        <f t="shared" si="19"/>
        <v>0</v>
      </c>
      <c r="T45" s="426">
        <f t="shared" si="19"/>
        <v>0</v>
      </c>
      <c r="U45" s="426">
        <f t="shared" si="19"/>
        <v>0</v>
      </c>
      <c r="V45" s="426">
        <f t="shared" si="19"/>
        <v>0</v>
      </c>
      <c r="W45" s="426">
        <f t="shared" si="19"/>
        <v>0</v>
      </c>
      <c r="X45" s="426">
        <f t="shared" si="19"/>
        <v>0</v>
      </c>
      <c r="Y45" s="426">
        <f t="shared" si="19"/>
        <v>0</v>
      </c>
      <c r="Z45" s="426">
        <f t="shared" si="19"/>
        <v>0</v>
      </c>
      <c r="AA45" s="426">
        <f t="shared" si="19"/>
        <v>0</v>
      </c>
      <c r="AB45" s="426">
        <f t="shared" si="19"/>
        <v>0</v>
      </c>
      <c r="AC45" s="426">
        <f t="shared" si="19"/>
        <v>0</v>
      </c>
      <c r="AD45" s="426">
        <f t="shared" si="19"/>
        <v>0</v>
      </c>
      <c r="AE45" s="426">
        <f t="shared" si="19"/>
        <v>0</v>
      </c>
      <c r="AF45" s="426">
        <f t="shared" si="19"/>
        <v>0</v>
      </c>
      <c r="AG45" s="426">
        <f t="shared" si="19"/>
        <v>0</v>
      </c>
      <c r="AH45" s="426">
        <f t="shared" si="19"/>
        <v>0</v>
      </c>
      <c r="AI45" s="426">
        <f t="shared" si="19"/>
        <v>0</v>
      </c>
      <c r="AJ45" s="426">
        <f t="shared" si="19"/>
        <v>0</v>
      </c>
      <c r="AK45" s="426">
        <f t="shared" si="19"/>
        <v>0</v>
      </c>
      <c r="AL45" s="426">
        <f t="shared" si="19"/>
        <v>0</v>
      </c>
      <c r="AM45" s="426">
        <f t="shared" si="19"/>
        <v>0</v>
      </c>
    </row>
    <row r="46" spans="1:40" hidden="1" x14ac:dyDescent="0.25">
      <c r="A46" s="148"/>
      <c r="B46" s="412"/>
      <c r="C46" s="492"/>
      <c r="D46" s="381"/>
      <c r="E46" s="78">
        <v>0</v>
      </c>
      <c r="F46" s="79">
        <v>0</v>
      </c>
      <c r="G46" s="78">
        <v>0</v>
      </c>
      <c r="H46" s="78">
        <v>0</v>
      </c>
      <c r="I46" s="78">
        <v>0</v>
      </c>
      <c r="J46" s="78">
        <v>0</v>
      </c>
      <c r="K46" s="78">
        <v>0</v>
      </c>
      <c r="L46" s="78">
        <v>0</v>
      </c>
      <c r="M46" s="79">
        <v>0</v>
      </c>
      <c r="N46" s="78">
        <v>0</v>
      </c>
      <c r="O46" s="78">
        <v>0</v>
      </c>
      <c r="P46" s="78">
        <v>0</v>
      </c>
      <c r="Q46" s="78">
        <v>0</v>
      </c>
      <c r="R46" s="78">
        <v>0</v>
      </c>
      <c r="S46" s="78">
        <v>0</v>
      </c>
      <c r="T46" s="79">
        <v>0</v>
      </c>
      <c r="U46" s="78">
        <v>0</v>
      </c>
      <c r="V46" s="78">
        <v>0</v>
      </c>
      <c r="W46" s="78">
        <v>0</v>
      </c>
      <c r="X46" s="78">
        <v>0</v>
      </c>
      <c r="Y46" s="78">
        <v>0</v>
      </c>
      <c r="Z46" s="78">
        <v>0</v>
      </c>
      <c r="AA46" s="79">
        <v>0</v>
      </c>
      <c r="AB46" s="78">
        <v>0</v>
      </c>
      <c r="AC46" s="78">
        <v>0</v>
      </c>
      <c r="AD46" s="78">
        <v>0</v>
      </c>
      <c r="AE46" s="78">
        <v>0</v>
      </c>
      <c r="AF46" s="78">
        <v>0</v>
      </c>
      <c r="AG46" s="78">
        <f t="shared" ref="AG46:AM46" si="20">Z46</f>
        <v>0</v>
      </c>
      <c r="AH46" s="79">
        <f t="shared" si="20"/>
        <v>0</v>
      </c>
      <c r="AI46" s="78">
        <f t="shared" si="20"/>
        <v>0</v>
      </c>
      <c r="AJ46" s="78">
        <f t="shared" si="20"/>
        <v>0</v>
      </c>
      <c r="AK46" s="78">
        <f t="shared" si="20"/>
        <v>0</v>
      </c>
      <c r="AL46" s="78">
        <f t="shared" si="20"/>
        <v>0</v>
      </c>
      <c r="AM46" s="78">
        <f t="shared" si="20"/>
        <v>0</v>
      </c>
    </row>
    <row r="47" spans="1:40" ht="42" customHeight="1" collapsed="1" x14ac:dyDescent="0.25">
      <c r="A47" s="148"/>
      <c r="B47" s="424" t="s">
        <v>139</v>
      </c>
      <c r="C47" s="425" t="s">
        <v>140</v>
      </c>
      <c r="D47" s="424" t="s">
        <v>93</v>
      </c>
      <c r="E47" s="426">
        <f>SUBTOTAL(9,E48:E52)</f>
        <v>0</v>
      </c>
      <c r="F47" s="426">
        <f t="shared" ref="F47:AM47" si="21">SUBTOTAL(9,F48:F52)</f>
        <v>0</v>
      </c>
      <c r="G47" s="426">
        <f t="shared" si="21"/>
        <v>0</v>
      </c>
      <c r="H47" s="426">
        <f t="shared" si="21"/>
        <v>0</v>
      </c>
      <c r="I47" s="426">
        <f t="shared" si="21"/>
        <v>0</v>
      </c>
      <c r="J47" s="426">
        <f t="shared" si="21"/>
        <v>0</v>
      </c>
      <c r="K47" s="426">
        <f t="shared" si="21"/>
        <v>0</v>
      </c>
      <c r="L47" s="426">
        <f t="shared" si="21"/>
        <v>0</v>
      </c>
      <c r="M47" s="426">
        <f t="shared" si="21"/>
        <v>0</v>
      </c>
      <c r="N47" s="426">
        <f t="shared" si="21"/>
        <v>0</v>
      </c>
      <c r="O47" s="426">
        <f t="shared" si="21"/>
        <v>0</v>
      </c>
      <c r="P47" s="426">
        <f t="shared" si="21"/>
        <v>0</v>
      </c>
      <c r="Q47" s="426">
        <f t="shared" si="21"/>
        <v>0</v>
      </c>
      <c r="R47" s="426">
        <f t="shared" si="21"/>
        <v>0</v>
      </c>
      <c r="S47" s="426">
        <f t="shared" si="21"/>
        <v>0</v>
      </c>
      <c r="T47" s="426">
        <f t="shared" si="21"/>
        <v>0</v>
      </c>
      <c r="U47" s="426">
        <f t="shared" si="21"/>
        <v>0</v>
      </c>
      <c r="V47" s="426">
        <f t="shared" si="21"/>
        <v>0</v>
      </c>
      <c r="W47" s="426">
        <f t="shared" si="21"/>
        <v>0</v>
      </c>
      <c r="X47" s="426">
        <f t="shared" si="21"/>
        <v>0</v>
      </c>
      <c r="Y47" s="426">
        <f t="shared" si="21"/>
        <v>0</v>
      </c>
      <c r="Z47" s="426">
        <f t="shared" si="21"/>
        <v>0</v>
      </c>
      <c r="AA47" s="426">
        <f t="shared" si="21"/>
        <v>0</v>
      </c>
      <c r="AB47" s="426">
        <f t="shared" si="21"/>
        <v>0</v>
      </c>
      <c r="AC47" s="426">
        <f t="shared" si="21"/>
        <v>0</v>
      </c>
      <c r="AD47" s="426">
        <f t="shared" si="21"/>
        <v>0</v>
      </c>
      <c r="AE47" s="426">
        <f t="shared" si="21"/>
        <v>0</v>
      </c>
      <c r="AF47" s="426">
        <f t="shared" si="21"/>
        <v>0</v>
      </c>
      <c r="AG47" s="426">
        <f t="shared" si="21"/>
        <v>0</v>
      </c>
      <c r="AH47" s="426">
        <f t="shared" si="21"/>
        <v>0</v>
      </c>
      <c r="AI47" s="426">
        <f t="shared" si="21"/>
        <v>0</v>
      </c>
      <c r="AJ47" s="426">
        <f t="shared" si="21"/>
        <v>0</v>
      </c>
      <c r="AK47" s="426">
        <f t="shared" si="21"/>
        <v>0</v>
      </c>
      <c r="AL47" s="426">
        <f t="shared" si="21"/>
        <v>0</v>
      </c>
      <c r="AM47" s="426">
        <f t="shared" si="21"/>
        <v>0</v>
      </c>
    </row>
    <row r="48" spans="1:40" ht="42" customHeight="1" x14ac:dyDescent="0.25">
      <c r="A48" s="148"/>
      <c r="B48" s="76" t="s">
        <v>139</v>
      </c>
      <c r="C48" s="399" t="s">
        <v>820</v>
      </c>
      <c r="D48" s="76" t="s">
        <v>825</v>
      </c>
      <c r="E48" s="385"/>
      <c r="F48" s="385"/>
      <c r="G48" s="385"/>
      <c r="H48" s="385"/>
      <c r="I48" s="385"/>
      <c r="J48" s="385"/>
      <c r="K48" s="385"/>
      <c r="L48" s="385"/>
      <c r="M48" s="385"/>
      <c r="N48" s="385"/>
      <c r="O48" s="385"/>
      <c r="P48" s="385"/>
      <c r="Q48" s="385"/>
      <c r="R48" s="385"/>
      <c r="S48" s="385"/>
      <c r="T48" s="385"/>
      <c r="U48" s="385"/>
      <c r="V48" s="385"/>
      <c r="W48" s="385"/>
      <c r="X48" s="385"/>
      <c r="Y48" s="385"/>
      <c r="Z48" s="385"/>
      <c r="AA48" s="77">
        <v>0</v>
      </c>
      <c r="AB48" s="385"/>
      <c r="AC48" s="385"/>
      <c r="AD48" s="385"/>
      <c r="AE48" s="385"/>
      <c r="AF48" s="385"/>
      <c r="AG48" s="385"/>
      <c r="AH48" s="77">
        <f>AA48+T48+M48</f>
        <v>0</v>
      </c>
      <c r="AI48" s="385"/>
      <c r="AJ48" s="385"/>
      <c r="AK48" s="385"/>
      <c r="AL48" s="385"/>
      <c r="AM48" s="385"/>
    </row>
    <row r="49" spans="1:40" ht="42" customHeight="1" x14ac:dyDescent="0.25">
      <c r="A49" s="148"/>
      <c r="B49" s="388" t="s">
        <v>139</v>
      </c>
      <c r="C49" s="649" t="s">
        <v>821</v>
      </c>
      <c r="D49" s="686" t="s">
        <v>747</v>
      </c>
      <c r="E49" s="385"/>
      <c r="F49" s="385"/>
      <c r="G49" s="385"/>
      <c r="H49" s="385"/>
      <c r="I49" s="385"/>
      <c r="J49" s="385"/>
      <c r="K49" s="385"/>
      <c r="L49" s="385"/>
      <c r="M49" s="385"/>
      <c r="N49" s="385"/>
      <c r="O49" s="385"/>
      <c r="P49" s="385"/>
      <c r="Q49" s="385"/>
      <c r="R49" s="385"/>
      <c r="S49" s="385"/>
      <c r="T49" s="385"/>
      <c r="U49" s="385"/>
      <c r="V49" s="385"/>
      <c r="W49" s="385"/>
      <c r="X49" s="385"/>
      <c r="Y49" s="385"/>
      <c r="Z49" s="385"/>
      <c r="AA49" s="77">
        <v>0</v>
      </c>
      <c r="AB49" s="385"/>
      <c r="AC49" s="385"/>
      <c r="AD49" s="385"/>
      <c r="AE49" s="385"/>
      <c r="AF49" s="385"/>
      <c r="AG49" s="385"/>
      <c r="AH49" s="77">
        <f>AA49+T49+M49</f>
        <v>0</v>
      </c>
      <c r="AI49" s="385"/>
      <c r="AJ49" s="385"/>
      <c r="AK49" s="385"/>
      <c r="AL49" s="385"/>
      <c r="AM49" s="385"/>
    </row>
    <row r="50" spans="1:40" ht="42" customHeight="1" x14ac:dyDescent="0.25">
      <c r="A50" s="148"/>
      <c r="B50" s="388" t="s">
        <v>139</v>
      </c>
      <c r="C50" s="649" t="s">
        <v>822</v>
      </c>
      <c r="D50" s="686" t="s">
        <v>826</v>
      </c>
      <c r="E50" s="385"/>
      <c r="F50" s="385"/>
      <c r="G50" s="385"/>
      <c r="H50" s="385"/>
      <c r="I50" s="385"/>
      <c r="J50" s="385"/>
      <c r="K50" s="385"/>
      <c r="L50" s="385"/>
      <c r="M50" s="385"/>
      <c r="N50" s="385"/>
      <c r="O50" s="385"/>
      <c r="P50" s="385"/>
      <c r="Q50" s="385"/>
      <c r="R50" s="385"/>
      <c r="S50" s="385"/>
      <c r="T50" s="385"/>
      <c r="U50" s="385"/>
      <c r="V50" s="385"/>
      <c r="W50" s="385"/>
      <c r="X50" s="385"/>
      <c r="Y50" s="385"/>
      <c r="Z50" s="385"/>
      <c r="AA50" s="77">
        <v>0</v>
      </c>
      <c r="AB50" s="385"/>
      <c r="AC50" s="385"/>
      <c r="AD50" s="385"/>
      <c r="AE50" s="385"/>
      <c r="AF50" s="385"/>
      <c r="AG50" s="385"/>
      <c r="AH50" s="77">
        <f>AA50+T50+M50</f>
        <v>0</v>
      </c>
      <c r="AI50" s="385"/>
      <c r="AJ50" s="385"/>
      <c r="AK50" s="385"/>
      <c r="AL50" s="385"/>
      <c r="AM50" s="385"/>
    </row>
    <row r="51" spans="1:40" ht="42" customHeight="1" x14ac:dyDescent="0.25">
      <c r="A51" s="148"/>
      <c r="B51" s="388" t="s">
        <v>139</v>
      </c>
      <c r="C51" s="649" t="s">
        <v>823</v>
      </c>
      <c r="D51" s="686" t="s">
        <v>724</v>
      </c>
      <c r="E51" s="385"/>
      <c r="F51" s="385"/>
      <c r="G51" s="385"/>
      <c r="H51" s="385"/>
      <c r="I51" s="385"/>
      <c r="J51" s="385"/>
      <c r="K51" s="385"/>
      <c r="L51" s="385"/>
      <c r="M51" s="385"/>
      <c r="N51" s="385"/>
      <c r="O51" s="385"/>
      <c r="P51" s="385"/>
      <c r="Q51" s="385"/>
      <c r="R51" s="385"/>
      <c r="S51" s="385"/>
      <c r="T51" s="385"/>
      <c r="U51" s="385"/>
      <c r="V51" s="385"/>
      <c r="W51" s="385"/>
      <c r="X51" s="385"/>
      <c r="Y51" s="385"/>
      <c r="Z51" s="385"/>
      <c r="AA51" s="77">
        <v>0</v>
      </c>
      <c r="AB51" s="385"/>
      <c r="AC51" s="385"/>
      <c r="AD51" s="385"/>
      <c r="AE51" s="385"/>
      <c r="AF51" s="385"/>
      <c r="AG51" s="385"/>
      <c r="AH51" s="77">
        <f>AA51+T51+M51</f>
        <v>0</v>
      </c>
      <c r="AI51" s="385"/>
      <c r="AJ51" s="385"/>
      <c r="AK51" s="385"/>
      <c r="AL51" s="385"/>
      <c r="AM51" s="385"/>
    </row>
    <row r="52" spans="1:40" ht="42" customHeight="1" x14ac:dyDescent="0.25">
      <c r="A52" s="148"/>
      <c r="B52" s="388" t="s">
        <v>139</v>
      </c>
      <c r="C52" s="649" t="s">
        <v>824</v>
      </c>
      <c r="D52" s="686" t="s">
        <v>827</v>
      </c>
      <c r="E52" s="385"/>
      <c r="F52" s="385"/>
      <c r="G52" s="385"/>
      <c r="H52" s="385"/>
      <c r="I52" s="385"/>
      <c r="J52" s="385"/>
      <c r="K52" s="385"/>
      <c r="L52" s="385"/>
      <c r="M52" s="385"/>
      <c r="N52" s="385"/>
      <c r="O52" s="385"/>
      <c r="P52" s="385"/>
      <c r="Q52" s="385"/>
      <c r="R52" s="385"/>
      <c r="S52" s="385"/>
      <c r="T52" s="385"/>
      <c r="U52" s="385"/>
      <c r="V52" s="385"/>
      <c r="W52" s="385"/>
      <c r="X52" s="385"/>
      <c r="Y52" s="385"/>
      <c r="Z52" s="385"/>
      <c r="AA52" s="77">
        <v>0</v>
      </c>
      <c r="AB52" s="385"/>
      <c r="AC52" s="385"/>
      <c r="AD52" s="385"/>
      <c r="AE52" s="385"/>
      <c r="AF52" s="385"/>
      <c r="AG52" s="385"/>
      <c r="AH52" s="77">
        <f>AA52+T52+M52</f>
        <v>0</v>
      </c>
      <c r="AI52" s="385"/>
      <c r="AJ52" s="385"/>
      <c r="AK52" s="385"/>
      <c r="AL52" s="385"/>
      <c r="AM52" s="385"/>
    </row>
    <row r="53" spans="1:40" ht="48" customHeight="1" x14ac:dyDescent="0.25">
      <c r="A53" s="148"/>
      <c r="B53" s="394" t="s">
        <v>141</v>
      </c>
      <c r="C53" s="395" t="s">
        <v>142</v>
      </c>
      <c r="D53" s="394" t="s">
        <v>93</v>
      </c>
      <c r="E53" s="396">
        <f t="shared" ref="E53:AM53" si="22">E54+E56</f>
        <v>0</v>
      </c>
      <c r="F53" s="396">
        <f t="shared" si="22"/>
        <v>0</v>
      </c>
      <c r="G53" s="396">
        <f t="shared" si="22"/>
        <v>0</v>
      </c>
      <c r="H53" s="396">
        <f t="shared" si="22"/>
        <v>0</v>
      </c>
      <c r="I53" s="396">
        <f t="shared" si="22"/>
        <v>0</v>
      </c>
      <c r="J53" s="396">
        <f t="shared" si="22"/>
        <v>0</v>
      </c>
      <c r="K53" s="396">
        <f t="shared" si="22"/>
        <v>0</v>
      </c>
      <c r="L53" s="396">
        <f t="shared" si="22"/>
        <v>0</v>
      </c>
      <c r="M53" s="396">
        <f t="shared" si="22"/>
        <v>0</v>
      </c>
      <c r="N53" s="396">
        <f t="shared" si="22"/>
        <v>0</v>
      </c>
      <c r="O53" s="396">
        <f t="shared" si="22"/>
        <v>0</v>
      </c>
      <c r="P53" s="396">
        <f t="shared" si="22"/>
        <v>0</v>
      </c>
      <c r="Q53" s="396">
        <f t="shared" si="22"/>
        <v>0</v>
      </c>
      <c r="R53" s="396">
        <f t="shared" si="22"/>
        <v>0</v>
      </c>
      <c r="S53" s="396">
        <f t="shared" si="22"/>
        <v>0</v>
      </c>
      <c r="T53" s="396">
        <f t="shared" si="22"/>
        <v>0</v>
      </c>
      <c r="U53" s="396">
        <f t="shared" si="22"/>
        <v>0</v>
      </c>
      <c r="V53" s="396">
        <f t="shared" si="22"/>
        <v>0</v>
      </c>
      <c r="W53" s="396">
        <f t="shared" si="22"/>
        <v>0</v>
      </c>
      <c r="X53" s="396">
        <f t="shared" si="22"/>
        <v>0</v>
      </c>
      <c r="Y53" s="396">
        <f t="shared" si="22"/>
        <v>0</v>
      </c>
      <c r="Z53" s="396">
        <f t="shared" si="22"/>
        <v>0</v>
      </c>
      <c r="AA53" s="396">
        <f t="shared" si="22"/>
        <v>0</v>
      </c>
      <c r="AB53" s="396">
        <f t="shared" si="22"/>
        <v>0</v>
      </c>
      <c r="AC53" s="396">
        <f t="shared" si="22"/>
        <v>0</v>
      </c>
      <c r="AD53" s="396">
        <f t="shared" si="22"/>
        <v>0</v>
      </c>
      <c r="AE53" s="396">
        <f t="shared" si="22"/>
        <v>0</v>
      </c>
      <c r="AF53" s="396">
        <f t="shared" si="22"/>
        <v>0</v>
      </c>
      <c r="AG53" s="396">
        <f t="shared" si="22"/>
        <v>0</v>
      </c>
      <c r="AH53" s="396">
        <f t="shared" si="22"/>
        <v>0</v>
      </c>
      <c r="AI53" s="396">
        <f t="shared" si="22"/>
        <v>0</v>
      </c>
      <c r="AJ53" s="396">
        <f t="shared" si="22"/>
        <v>0</v>
      </c>
      <c r="AK53" s="396">
        <f t="shared" si="22"/>
        <v>0</v>
      </c>
      <c r="AL53" s="396">
        <f t="shared" si="22"/>
        <v>0</v>
      </c>
      <c r="AM53" s="396">
        <f t="shared" si="22"/>
        <v>0</v>
      </c>
    </row>
    <row r="54" spans="1:40" ht="42" customHeight="1" x14ac:dyDescent="0.25">
      <c r="A54" s="148"/>
      <c r="B54" s="424" t="s">
        <v>143</v>
      </c>
      <c r="C54" s="425" t="s">
        <v>144</v>
      </c>
      <c r="D54" s="424" t="s">
        <v>93</v>
      </c>
      <c r="E54" s="426">
        <f t="shared" ref="E54:AM54" si="23">SUM(E55:E55)</f>
        <v>0</v>
      </c>
      <c r="F54" s="426">
        <f t="shared" si="23"/>
        <v>0</v>
      </c>
      <c r="G54" s="426">
        <f t="shared" si="23"/>
        <v>0</v>
      </c>
      <c r="H54" s="426">
        <f t="shared" si="23"/>
        <v>0</v>
      </c>
      <c r="I54" s="426">
        <f t="shared" si="23"/>
        <v>0</v>
      </c>
      <c r="J54" s="426">
        <f t="shared" si="23"/>
        <v>0</v>
      </c>
      <c r="K54" s="426">
        <f t="shared" si="23"/>
        <v>0</v>
      </c>
      <c r="L54" s="426">
        <f t="shared" si="23"/>
        <v>0</v>
      </c>
      <c r="M54" s="426">
        <f t="shared" si="23"/>
        <v>0</v>
      </c>
      <c r="N54" s="426">
        <f t="shared" si="23"/>
        <v>0</v>
      </c>
      <c r="O54" s="426">
        <f t="shared" si="23"/>
        <v>0</v>
      </c>
      <c r="P54" s="426">
        <f t="shared" si="23"/>
        <v>0</v>
      </c>
      <c r="Q54" s="426">
        <f t="shared" si="23"/>
        <v>0</v>
      </c>
      <c r="R54" s="426">
        <f t="shared" si="23"/>
        <v>0</v>
      </c>
      <c r="S54" s="426">
        <f t="shared" si="23"/>
        <v>0</v>
      </c>
      <c r="T54" s="426">
        <f t="shared" si="23"/>
        <v>0</v>
      </c>
      <c r="U54" s="426">
        <f t="shared" si="23"/>
        <v>0</v>
      </c>
      <c r="V54" s="426">
        <f t="shared" si="23"/>
        <v>0</v>
      </c>
      <c r="W54" s="426">
        <f t="shared" si="23"/>
        <v>0</v>
      </c>
      <c r="X54" s="426">
        <f t="shared" si="23"/>
        <v>0</v>
      </c>
      <c r="Y54" s="426">
        <f t="shared" si="23"/>
        <v>0</v>
      </c>
      <c r="Z54" s="426">
        <f t="shared" si="23"/>
        <v>0</v>
      </c>
      <c r="AA54" s="426">
        <f t="shared" si="23"/>
        <v>0</v>
      </c>
      <c r="AB54" s="426">
        <f t="shared" si="23"/>
        <v>0</v>
      </c>
      <c r="AC54" s="426">
        <f t="shared" si="23"/>
        <v>0</v>
      </c>
      <c r="AD54" s="426">
        <f t="shared" si="23"/>
        <v>0</v>
      </c>
      <c r="AE54" s="426">
        <f t="shared" si="23"/>
        <v>0</v>
      </c>
      <c r="AF54" s="426">
        <f t="shared" si="23"/>
        <v>0</v>
      </c>
      <c r="AG54" s="426">
        <f t="shared" si="23"/>
        <v>0</v>
      </c>
      <c r="AH54" s="426">
        <f t="shared" si="23"/>
        <v>0</v>
      </c>
      <c r="AI54" s="426">
        <f t="shared" si="23"/>
        <v>0</v>
      </c>
      <c r="AJ54" s="426">
        <f t="shared" si="23"/>
        <v>0</v>
      </c>
      <c r="AK54" s="426">
        <f t="shared" si="23"/>
        <v>0</v>
      </c>
      <c r="AL54" s="426">
        <f t="shared" si="23"/>
        <v>0</v>
      </c>
      <c r="AM54" s="426">
        <f t="shared" si="23"/>
        <v>0</v>
      </c>
    </row>
    <row r="55" spans="1:40" ht="42" hidden="1" customHeight="1" x14ac:dyDescent="0.25">
      <c r="A55" s="148"/>
      <c r="B55" s="412" t="s">
        <v>145</v>
      </c>
      <c r="C55" s="487" t="s">
        <v>146</v>
      </c>
      <c r="D55" s="467" t="s">
        <v>147</v>
      </c>
      <c r="E55" s="78">
        <v>0</v>
      </c>
      <c r="F55" s="79">
        <v>0</v>
      </c>
      <c r="G55" s="78">
        <v>0</v>
      </c>
      <c r="H55" s="78">
        <v>0</v>
      </c>
      <c r="I55" s="78">
        <v>0</v>
      </c>
      <c r="J55" s="78">
        <v>0</v>
      </c>
      <c r="K55" s="78">
        <v>0</v>
      </c>
      <c r="L55" s="78">
        <v>0</v>
      </c>
      <c r="M55" s="79">
        <v>0</v>
      </c>
      <c r="N55" s="78">
        <v>0</v>
      </c>
      <c r="O55" s="78">
        <v>0</v>
      </c>
      <c r="P55" s="78">
        <v>0</v>
      </c>
      <c r="Q55" s="78">
        <v>0</v>
      </c>
      <c r="R55" s="78">
        <v>0</v>
      </c>
      <c r="S55" s="78">
        <v>0</v>
      </c>
      <c r="T55" s="79">
        <v>0</v>
      </c>
      <c r="U55" s="78">
        <v>0</v>
      </c>
      <c r="V55" s="78">
        <v>0</v>
      </c>
      <c r="W55" s="78">
        <v>0</v>
      </c>
      <c r="X55" s="78">
        <v>0</v>
      </c>
      <c r="Y55" s="78">
        <v>0</v>
      </c>
      <c r="Z55" s="78">
        <v>0</v>
      </c>
      <c r="AA55" s="79">
        <v>0</v>
      </c>
      <c r="AB55" s="78">
        <v>0</v>
      </c>
      <c r="AC55" s="78">
        <v>0</v>
      </c>
      <c r="AD55" s="78">
        <v>0</v>
      </c>
      <c r="AE55" s="78">
        <v>0</v>
      </c>
      <c r="AF55" s="78">
        <v>0</v>
      </c>
      <c r="AG55" s="78">
        <f>Z55</f>
        <v>0</v>
      </c>
      <c r="AH55" s="79">
        <f>AA55+T55+M55</f>
        <v>0</v>
      </c>
      <c r="AI55" s="78">
        <f>AB55</f>
        <v>0</v>
      </c>
      <c r="AJ55" s="78">
        <f>AC55</f>
        <v>0</v>
      </c>
      <c r="AK55" s="78">
        <f>AD55</f>
        <v>0</v>
      </c>
      <c r="AL55" s="78">
        <f>AE55</f>
        <v>0</v>
      </c>
      <c r="AM55" s="78">
        <f>AF55</f>
        <v>0</v>
      </c>
    </row>
    <row r="56" spans="1:40" ht="42" customHeight="1" collapsed="1" x14ac:dyDescent="0.25">
      <c r="A56" s="148"/>
      <c r="B56" s="424" t="s">
        <v>148</v>
      </c>
      <c r="C56" s="425" t="s">
        <v>149</v>
      </c>
      <c r="D56" s="424" t="s">
        <v>93</v>
      </c>
      <c r="E56" s="426">
        <v>0</v>
      </c>
      <c r="F56" s="426">
        <v>0</v>
      </c>
      <c r="G56" s="426">
        <v>0</v>
      </c>
      <c r="H56" s="426">
        <v>0</v>
      </c>
      <c r="I56" s="426">
        <v>0</v>
      </c>
      <c r="J56" s="426">
        <v>0</v>
      </c>
      <c r="K56" s="426">
        <v>0</v>
      </c>
      <c r="L56" s="426">
        <v>0</v>
      </c>
      <c r="M56" s="426">
        <v>0</v>
      </c>
      <c r="N56" s="426">
        <v>0</v>
      </c>
      <c r="O56" s="426">
        <v>0</v>
      </c>
      <c r="P56" s="426">
        <v>0</v>
      </c>
      <c r="Q56" s="426">
        <v>0</v>
      </c>
      <c r="R56" s="426">
        <v>0</v>
      </c>
      <c r="S56" s="426">
        <v>0</v>
      </c>
      <c r="T56" s="426">
        <v>0</v>
      </c>
      <c r="U56" s="426">
        <v>0</v>
      </c>
      <c r="V56" s="426">
        <v>0</v>
      </c>
      <c r="W56" s="426">
        <v>0</v>
      </c>
      <c r="X56" s="426">
        <v>0</v>
      </c>
      <c r="Y56" s="426">
        <v>0</v>
      </c>
      <c r="Z56" s="426">
        <v>0</v>
      </c>
      <c r="AA56" s="426">
        <v>0</v>
      </c>
      <c r="AB56" s="426">
        <v>0</v>
      </c>
      <c r="AC56" s="426">
        <v>0</v>
      </c>
      <c r="AD56" s="426">
        <v>0</v>
      </c>
      <c r="AE56" s="426">
        <v>0</v>
      </c>
      <c r="AF56" s="426">
        <v>0</v>
      </c>
      <c r="AG56" s="426">
        <v>0</v>
      </c>
      <c r="AH56" s="426">
        <v>0</v>
      </c>
      <c r="AI56" s="426">
        <v>0</v>
      </c>
      <c r="AJ56" s="426">
        <v>0</v>
      </c>
      <c r="AK56" s="426">
        <v>0</v>
      </c>
      <c r="AL56" s="426">
        <v>0</v>
      </c>
      <c r="AM56" s="426">
        <v>0</v>
      </c>
    </row>
    <row r="57" spans="1:40" ht="48" customHeight="1" x14ac:dyDescent="0.25">
      <c r="A57" s="148"/>
      <c r="B57" s="394" t="s">
        <v>150</v>
      </c>
      <c r="C57" s="395" t="s">
        <v>151</v>
      </c>
      <c r="D57" s="394" t="s">
        <v>93</v>
      </c>
      <c r="E57" s="396">
        <f t="shared" ref="E57:AM57" si="24">E58+E59+E61+E62+E63+E65+E66+E67</f>
        <v>0</v>
      </c>
      <c r="F57" s="396">
        <f t="shared" si="24"/>
        <v>0</v>
      </c>
      <c r="G57" s="396">
        <f t="shared" si="24"/>
        <v>0</v>
      </c>
      <c r="H57" s="396">
        <f t="shared" si="24"/>
        <v>0</v>
      </c>
      <c r="I57" s="396">
        <f t="shared" si="24"/>
        <v>0</v>
      </c>
      <c r="J57" s="396">
        <f t="shared" si="24"/>
        <v>0</v>
      </c>
      <c r="K57" s="396">
        <f t="shared" si="24"/>
        <v>0</v>
      </c>
      <c r="L57" s="396">
        <f t="shared" si="24"/>
        <v>0</v>
      </c>
      <c r="M57" s="396">
        <f t="shared" si="24"/>
        <v>0</v>
      </c>
      <c r="N57" s="396">
        <f t="shared" si="24"/>
        <v>0</v>
      </c>
      <c r="O57" s="396">
        <f t="shared" si="24"/>
        <v>0</v>
      </c>
      <c r="P57" s="396">
        <f t="shared" si="24"/>
        <v>0</v>
      </c>
      <c r="Q57" s="396">
        <f t="shared" si="24"/>
        <v>0</v>
      </c>
      <c r="R57" s="396">
        <f t="shared" si="24"/>
        <v>0</v>
      </c>
      <c r="S57" s="396">
        <f t="shared" si="24"/>
        <v>0</v>
      </c>
      <c r="T57" s="396">
        <f t="shared" si="24"/>
        <v>0</v>
      </c>
      <c r="U57" s="396">
        <f t="shared" si="24"/>
        <v>0</v>
      </c>
      <c r="V57" s="396">
        <f t="shared" si="24"/>
        <v>0</v>
      </c>
      <c r="W57" s="396">
        <f t="shared" si="24"/>
        <v>0</v>
      </c>
      <c r="X57" s="396">
        <f t="shared" si="24"/>
        <v>0</v>
      </c>
      <c r="Y57" s="396">
        <f t="shared" si="24"/>
        <v>0</v>
      </c>
      <c r="Z57" s="396">
        <f t="shared" si="24"/>
        <v>0</v>
      </c>
      <c r="AA57" s="396">
        <f t="shared" si="24"/>
        <v>0</v>
      </c>
      <c r="AB57" s="396">
        <f t="shared" si="24"/>
        <v>0</v>
      </c>
      <c r="AC57" s="396">
        <f t="shared" si="24"/>
        <v>0</v>
      </c>
      <c r="AD57" s="396">
        <f t="shared" si="24"/>
        <v>0</v>
      </c>
      <c r="AE57" s="396">
        <f t="shared" si="24"/>
        <v>0</v>
      </c>
      <c r="AF57" s="396">
        <f t="shared" si="24"/>
        <v>0</v>
      </c>
      <c r="AG57" s="396">
        <f t="shared" si="24"/>
        <v>0</v>
      </c>
      <c r="AH57" s="396">
        <f t="shared" si="24"/>
        <v>0</v>
      </c>
      <c r="AI57" s="396">
        <f t="shared" si="24"/>
        <v>0</v>
      </c>
      <c r="AJ57" s="396">
        <f t="shared" si="24"/>
        <v>0</v>
      </c>
      <c r="AK57" s="396">
        <f t="shared" si="24"/>
        <v>0</v>
      </c>
      <c r="AL57" s="396">
        <f t="shared" si="24"/>
        <v>0</v>
      </c>
      <c r="AM57" s="396">
        <f t="shared" si="24"/>
        <v>0</v>
      </c>
    </row>
    <row r="58" spans="1:40" ht="42" customHeight="1" x14ac:dyDescent="0.25">
      <c r="A58" s="148"/>
      <c r="B58" s="450" t="s">
        <v>152</v>
      </c>
      <c r="C58" s="456" t="s">
        <v>153</v>
      </c>
      <c r="D58" s="421" t="s">
        <v>93</v>
      </c>
      <c r="E58" s="326">
        <v>0</v>
      </c>
      <c r="F58" s="326">
        <v>0</v>
      </c>
      <c r="G58" s="326">
        <v>0</v>
      </c>
      <c r="H58" s="326">
        <v>0</v>
      </c>
      <c r="I58" s="326">
        <v>0</v>
      </c>
      <c r="J58" s="326">
        <v>0</v>
      </c>
      <c r="K58" s="326">
        <v>0</v>
      </c>
      <c r="L58" s="326">
        <v>0</v>
      </c>
      <c r="M58" s="326">
        <v>0</v>
      </c>
      <c r="N58" s="326">
        <v>0</v>
      </c>
      <c r="O58" s="326">
        <v>0</v>
      </c>
      <c r="P58" s="326">
        <v>0</v>
      </c>
      <c r="Q58" s="326">
        <v>0</v>
      </c>
      <c r="R58" s="326">
        <v>0</v>
      </c>
      <c r="S58" s="326">
        <v>0</v>
      </c>
      <c r="T58" s="326">
        <v>0</v>
      </c>
      <c r="U58" s="326">
        <v>0</v>
      </c>
      <c r="V58" s="326">
        <v>0</v>
      </c>
      <c r="W58" s="326">
        <v>0</v>
      </c>
      <c r="X58" s="326">
        <v>0</v>
      </c>
      <c r="Y58" s="326">
        <v>0</v>
      </c>
      <c r="Z58" s="326">
        <v>0</v>
      </c>
      <c r="AA58" s="326">
        <v>0</v>
      </c>
      <c r="AB58" s="326">
        <v>0</v>
      </c>
      <c r="AC58" s="326">
        <v>0</v>
      </c>
      <c r="AD58" s="326">
        <v>0</v>
      </c>
      <c r="AE58" s="326">
        <v>0</v>
      </c>
      <c r="AF58" s="326">
        <v>0</v>
      </c>
      <c r="AG58" s="326">
        <v>0</v>
      </c>
      <c r="AH58" s="326">
        <v>0</v>
      </c>
      <c r="AI58" s="326">
        <v>0</v>
      </c>
      <c r="AJ58" s="326">
        <v>0</v>
      </c>
      <c r="AK58" s="326">
        <v>0</v>
      </c>
      <c r="AL58" s="326">
        <v>0</v>
      </c>
      <c r="AM58" s="326">
        <v>0</v>
      </c>
    </row>
    <row r="59" spans="1:40" ht="42" customHeight="1" x14ac:dyDescent="0.25">
      <c r="A59" s="148"/>
      <c r="B59" s="450" t="s">
        <v>154</v>
      </c>
      <c r="C59" s="456" t="s">
        <v>155</v>
      </c>
      <c r="D59" s="421" t="s">
        <v>93</v>
      </c>
      <c r="E59" s="326">
        <f>SUBTOTAL(9,E60)</f>
        <v>0</v>
      </c>
      <c r="F59" s="326">
        <f t="shared" ref="F59:AM59" si="25">SUBTOTAL(9,F60)</f>
        <v>0</v>
      </c>
      <c r="G59" s="326">
        <f t="shared" si="25"/>
        <v>0</v>
      </c>
      <c r="H59" s="326">
        <f t="shared" si="25"/>
        <v>0</v>
      </c>
      <c r="I59" s="326">
        <f t="shared" si="25"/>
        <v>0</v>
      </c>
      <c r="J59" s="326">
        <f t="shared" si="25"/>
        <v>0</v>
      </c>
      <c r="K59" s="326">
        <f t="shared" si="25"/>
        <v>0</v>
      </c>
      <c r="L59" s="326">
        <f t="shared" si="25"/>
        <v>0</v>
      </c>
      <c r="M59" s="326">
        <f t="shared" si="25"/>
        <v>0</v>
      </c>
      <c r="N59" s="326">
        <f t="shared" si="25"/>
        <v>0</v>
      </c>
      <c r="O59" s="326">
        <f t="shared" si="25"/>
        <v>0</v>
      </c>
      <c r="P59" s="326">
        <f t="shared" si="25"/>
        <v>0</v>
      </c>
      <c r="Q59" s="326">
        <f t="shared" si="25"/>
        <v>0</v>
      </c>
      <c r="R59" s="326">
        <f t="shared" si="25"/>
        <v>0</v>
      </c>
      <c r="S59" s="326">
        <f t="shared" si="25"/>
        <v>0</v>
      </c>
      <c r="T59" s="326">
        <f t="shared" si="25"/>
        <v>0</v>
      </c>
      <c r="U59" s="326">
        <f t="shared" si="25"/>
        <v>0</v>
      </c>
      <c r="V59" s="326">
        <f t="shared" si="25"/>
        <v>0</v>
      </c>
      <c r="W59" s="326">
        <f t="shared" si="25"/>
        <v>0</v>
      </c>
      <c r="X59" s="326">
        <f t="shared" si="25"/>
        <v>0</v>
      </c>
      <c r="Y59" s="326">
        <f t="shared" si="25"/>
        <v>0</v>
      </c>
      <c r="Z59" s="326">
        <f t="shared" si="25"/>
        <v>0</v>
      </c>
      <c r="AA59" s="326">
        <f t="shared" si="25"/>
        <v>0</v>
      </c>
      <c r="AB59" s="326">
        <f t="shared" si="25"/>
        <v>0</v>
      </c>
      <c r="AC59" s="326">
        <f t="shared" si="25"/>
        <v>0</v>
      </c>
      <c r="AD59" s="326">
        <f t="shared" si="25"/>
        <v>0</v>
      </c>
      <c r="AE59" s="326">
        <f t="shared" si="25"/>
        <v>0</v>
      </c>
      <c r="AF59" s="326">
        <f t="shared" si="25"/>
        <v>0</v>
      </c>
      <c r="AG59" s="326">
        <f t="shared" si="25"/>
        <v>0</v>
      </c>
      <c r="AH59" s="326">
        <f t="shared" si="25"/>
        <v>0</v>
      </c>
      <c r="AI59" s="326">
        <f t="shared" si="25"/>
        <v>0</v>
      </c>
      <c r="AJ59" s="326">
        <f t="shared" si="25"/>
        <v>0</v>
      </c>
      <c r="AK59" s="326">
        <f t="shared" si="25"/>
        <v>0</v>
      </c>
      <c r="AL59" s="326">
        <f t="shared" si="25"/>
        <v>0</v>
      </c>
      <c r="AM59" s="326">
        <f t="shared" si="25"/>
        <v>0</v>
      </c>
    </row>
    <row r="60" spans="1:40" ht="33" customHeight="1" x14ac:dyDescent="0.25">
      <c r="B60" s="407" t="s">
        <v>154</v>
      </c>
      <c r="C60" s="457" t="s">
        <v>725</v>
      </c>
      <c r="D60" s="76" t="s">
        <v>828</v>
      </c>
      <c r="E60" s="77"/>
      <c r="F60" s="77"/>
      <c r="G60" s="77"/>
      <c r="H60" s="77"/>
      <c r="I60" s="77"/>
      <c r="J60" s="77"/>
      <c r="K60" s="77"/>
      <c r="L60" s="77"/>
      <c r="M60" s="77"/>
      <c r="N60" s="77"/>
      <c r="O60" s="77"/>
      <c r="P60" s="77"/>
      <c r="Q60" s="77"/>
      <c r="R60" s="77"/>
      <c r="S60" s="77"/>
      <c r="T60" s="77"/>
      <c r="U60" s="77"/>
      <c r="V60" s="77"/>
      <c r="W60" s="77"/>
      <c r="X60" s="77"/>
      <c r="Y60" s="77"/>
      <c r="Z60" s="77"/>
      <c r="AA60" s="77">
        <v>0</v>
      </c>
      <c r="AB60" s="77"/>
      <c r="AC60" s="77"/>
      <c r="AD60" s="77"/>
      <c r="AE60" s="77"/>
      <c r="AF60" s="77"/>
      <c r="AG60" s="77">
        <f>Z60</f>
        <v>0</v>
      </c>
      <c r="AH60" s="77">
        <f>AA60+T60+M60</f>
        <v>0</v>
      </c>
      <c r="AI60" s="77">
        <f>AB60</f>
        <v>0</v>
      </c>
      <c r="AJ60" s="77">
        <f>AC60</f>
        <v>0</v>
      </c>
      <c r="AK60" s="77">
        <f>AD60</f>
        <v>0</v>
      </c>
      <c r="AL60" s="77">
        <f>AE60</f>
        <v>0</v>
      </c>
      <c r="AM60" s="77">
        <f>AF60</f>
        <v>0</v>
      </c>
      <c r="AN60" s="147"/>
    </row>
    <row r="61" spans="1:40" ht="42" customHeight="1" x14ac:dyDescent="0.25">
      <c r="A61" s="148"/>
      <c r="B61" s="421" t="s">
        <v>156</v>
      </c>
      <c r="C61" s="422" t="s">
        <v>157</v>
      </c>
      <c r="D61" s="421" t="s">
        <v>93</v>
      </c>
      <c r="E61" s="326">
        <v>0</v>
      </c>
      <c r="F61" s="326">
        <v>0</v>
      </c>
      <c r="G61" s="326">
        <v>0</v>
      </c>
      <c r="H61" s="326">
        <v>0</v>
      </c>
      <c r="I61" s="326">
        <v>0</v>
      </c>
      <c r="J61" s="326">
        <v>0</v>
      </c>
      <c r="K61" s="326">
        <v>0</v>
      </c>
      <c r="L61" s="326">
        <v>0</v>
      </c>
      <c r="M61" s="326">
        <v>0</v>
      </c>
      <c r="N61" s="326">
        <v>0</v>
      </c>
      <c r="O61" s="326">
        <v>0</v>
      </c>
      <c r="P61" s="326">
        <v>0</v>
      </c>
      <c r="Q61" s="326">
        <v>0</v>
      </c>
      <c r="R61" s="326">
        <v>0</v>
      </c>
      <c r="S61" s="326">
        <v>0</v>
      </c>
      <c r="T61" s="326">
        <v>0</v>
      </c>
      <c r="U61" s="326">
        <v>0</v>
      </c>
      <c r="V61" s="326">
        <v>0</v>
      </c>
      <c r="W61" s="326">
        <v>0</v>
      </c>
      <c r="X61" s="326">
        <v>0</v>
      </c>
      <c r="Y61" s="326">
        <v>0</v>
      </c>
      <c r="Z61" s="326">
        <v>0</v>
      </c>
      <c r="AA61" s="326">
        <v>0</v>
      </c>
      <c r="AB61" s="326">
        <v>0</v>
      </c>
      <c r="AC61" s="326">
        <v>0</v>
      </c>
      <c r="AD61" s="326">
        <v>0</v>
      </c>
      <c r="AE61" s="326">
        <v>0</v>
      </c>
      <c r="AF61" s="326">
        <v>0</v>
      </c>
      <c r="AG61" s="326">
        <v>0</v>
      </c>
      <c r="AH61" s="326">
        <v>0</v>
      </c>
      <c r="AI61" s="326">
        <v>0</v>
      </c>
      <c r="AJ61" s="326">
        <v>0</v>
      </c>
      <c r="AK61" s="326">
        <v>0</v>
      </c>
      <c r="AL61" s="326">
        <v>0</v>
      </c>
      <c r="AM61" s="326">
        <v>0</v>
      </c>
    </row>
    <row r="62" spans="1:40" ht="42" customHeight="1" x14ac:dyDescent="0.25">
      <c r="A62" s="148"/>
      <c r="B62" s="421" t="s">
        <v>158</v>
      </c>
      <c r="C62" s="422" t="s">
        <v>159</v>
      </c>
      <c r="D62" s="421" t="s">
        <v>93</v>
      </c>
      <c r="E62" s="326">
        <v>0</v>
      </c>
      <c r="F62" s="326">
        <v>0</v>
      </c>
      <c r="G62" s="326">
        <v>0</v>
      </c>
      <c r="H62" s="326">
        <v>0</v>
      </c>
      <c r="I62" s="326">
        <v>0</v>
      </c>
      <c r="J62" s="326">
        <v>0</v>
      </c>
      <c r="K62" s="326">
        <v>0</v>
      </c>
      <c r="L62" s="326">
        <v>0</v>
      </c>
      <c r="M62" s="326">
        <v>0</v>
      </c>
      <c r="N62" s="326">
        <v>0</v>
      </c>
      <c r="O62" s="326">
        <v>0</v>
      </c>
      <c r="P62" s="326">
        <v>0</v>
      </c>
      <c r="Q62" s="326">
        <v>0</v>
      </c>
      <c r="R62" s="326">
        <v>0</v>
      </c>
      <c r="S62" s="326">
        <v>0</v>
      </c>
      <c r="T62" s="326">
        <v>0</v>
      </c>
      <c r="U62" s="326">
        <v>0</v>
      </c>
      <c r="V62" s="326">
        <v>0</v>
      </c>
      <c r="W62" s="326">
        <v>0</v>
      </c>
      <c r="X62" s="326">
        <v>0</v>
      </c>
      <c r="Y62" s="326">
        <v>0</v>
      </c>
      <c r="Z62" s="326">
        <v>0</v>
      </c>
      <c r="AA62" s="326">
        <v>0</v>
      </c>
      <c r="AB62" s="326">
        <v>0</v>
      </c>
      <c r="AC62" s="326">
        <v>0</v>
      </c>
      <c r="AD62" s="326">
        <v>0</v>
      </c>
      <c r="AE62" s="326">
        <v>0</v>
      </c>
      <c r="AF62" s="326">
        <v>0</v>
      </c>
      <c r="AG62" s="326">
        <v>0</v>
      </c>
      <c r="AH62" s="326">
        <v>0</v>
      </c>
      <c r="AI62" s="326">
        <v>0</v>
      </c>
      <c r="AJ62" s="326">
        <v>0</v>
      </c>
      <c r="AK62" s="326">
        <v>0</v>
      </c>
      <c r="AL62" s="326">
        <v>0</v>
      </c>
      <c r="AM62" s="326">
        <v>0</v>
      </c>
    </row>
    <row r="63" spans="1:40" ht="42" customHeight="1" x14ac:dyDescent="0.25">
      <c r="A63" s="148"/>
      <c r="B63" s="421" t="s">
        <v>160</v>
      </c>
      <c r="C63" s="422" t="s">
        <v>161</v>
      </c>
      <c r="D63" s="421" t="s">
        <v>93</v>
      </c>
      <c r="E63" s="326">
        <f>SUM(E64)</f>
        <v>0</v>
      </c>
      <c r="F63" s="326">
        <f t="shared" ref="F63:K63" si="26">SUM(F64)</f>
        <v>0</v>
      </c>
      <c r="G63" s="326">
        <f t="shared" si="26"/>
        <v>0</v>
      </c>
      <c r="H63" s="326">
        <f t="shared" si="26"/>
        <v>0</v>
      </c>
      <c r="I63" s="326">
        <f t="shared" si="26"/>
        <v>0</v>
      </c>
      <c r="J63" s="326">
        <f t="shared" si="26"/>
        <v>0</v>
      </c>
      <c r="K63" s="326">
        <f t="shared" si="26"/>
        <v>0</v>
      </c>
      <c r="L63" s="326">
        <f t="shared" ref="L63:AM63" si="27">L64</f>
        <v>0</v>
      </c>
      <c r="M63" s="326">
        <f t="shared" si="27"/>
        <v>0</v>
      </c>
      <c r="N63" s="326">
        <f t="shared" si="27"/>
        <v>0</v>
      </c>
      <c r="O63" s="326">
        <f t="shared" si="27"/>
        <v>0</v>
      </c>
      <c r="P63" s="326">
        <f t="shared" si="27"/>
        <v>0</v>
      </c>
      <c r="Q63" s="326">
        <f t="shared" si="27"/>
        <v>0</v>
      </c>
      <c r="R63" s="326">
        <f t="shared" si="27"/>
        <v>0</v>
      </c>
      <c r="S63" s="326">
        <f t="shared" si="27"/>
        <v>0</v>
      </c>
      <c r="T63" s="326">
        <f t="shared" si="27"/>
        <v>0</v>
      </c>
      <c r="U63" s="326">
        <f t="shared" si="27"/>
        <v>0</v>
      </c>
      <c r="V63" s="326">
        <f t="shared" si="27"/>
        <v>0</v>
      </c>
      <c r="W63" s="326">
        <f t="shared" si="27"/>
        <v>0</v>
      </c>
      <c r="X63" s="326">
        <f t="shared" si="27"/>
        <v>0</v>
      </c>
      <c r="Y63" s="326">
        <f t="shared" si="27"/>
        <v>0</v>
      </c>
      <c r="Z63" s="326">
        <f t="shared" si="27"/>
        <v>0</v>
      </c>
      <c r="AA63" s="326">
        <f t="shared" si="27"/>
        <v>0</v>
      </c>
      <c r="AB63" s="326">
        <f t="shared" si="27"/>
        <v>0</v>
      </c>
      <c r="AC63" s="326">
        <f t="shared" si="27"/>
        <v>0</v>
      </c>
      <c r="AD63" s="326">
        <f t="shared" si="27"/>
        <v>0</v>
      </c>
      <c r="AE63" s="326">
        <f t="shared" si="27"/>
        <v>0</v>
      </c>
      <c r="AF63" s="326">
        <f t="shared" si="27"/>
        <v>0</v>
      </c>
      <c r="AG63" s="326">
        <f t="shared" si="27"/>
        <v>0</v>
      </c>
      <c r="AH63" s="326">
        <f t="shared" si="27"/>
        <v>0</v>
      </c>
      <c r="AI63" s="326">
        <f t="shared" si="27"/>
        <v>0</v>
      </c>
      <c r="AJ63" s="326">
        <f t="shared" si="27"/>
        <v>0</v>
      </c>
      <c r="AK63" s="326">
        <f t="shared" si="27"/>
        <v>0</v>
      </c>
      <c r="AL63" s="326">
        <f t="shared" si="27"/>
        <v>0</v>
      </c>
      <c r="AM63" s="326">
        <f t="shared" si="27"/>
        <v>0</v>
      </c>
    </row>
    <row r="64" spans="1:40" ht="31.5" hidden="1" x14ac:dyDescent="0.25">
      <c r="A64" s="148"/>
      <c r="B64" s="412" t="s">
        <v>162</v>
      </c>
      <c r="C64" s="487" t="s">
        <v>163</v>
      </c>
      <c r="D64" s="467" t="s">
        <v>164</v>
      </c>
      <c r="E64" s="78">
        <v>0</v>
      </c>
      <c r="F64" s="79">
        <v>0</v>
      </c>
      <c r="G64" s="78">
        <v>0</v>
      </c>
      <c r="H64" s="78">
        <v>0</v>
      </c>
      <c r="I64" s="78">
        <v>0</v>
      </c>
      <c r="J64" s="78">
        <v>0</v>
      </c>
      <c r="K64" s="78">
        <v>0</v>
      </c>
      <c r="L64" s="78">
        <v>0</v>
      </c>
      <c r="M64" s="79">
        <v>0</v>
      </c>
      <c r="N64" s="78">
        <v>0</v>
      </c>
      <c r="O64" s="78">
        <v>0</v>
      </c>
      <c r="P64" s="78">
        <v>0</v>
      </c>
      <c r="Q64" s="78">
        <v>0</v>
      </c>
      <c r="R64" s="78">
        <v>0</v>
      </c>
      <c r="S64" s="78">
        <v>0</v>
      </c>
      <c r="T64" s="79">
        <v>0</v>
      </c>
      <c r="U64" s="78">
        <v>0</v>
      </c>
      <c r="V64" s="78">
        <v>0</v>
      </c>
      <c r="W64" s="78">
        <v>0</v>
      </c>
      <c r="X64" s="78">
        <v>0</v>
      </c>
      <c r="Y64" s="78">
        <v>0</v>
      </c>
      <c r="Z64" s="78">
        <v>0</v>
      </c>
      <c r="AA64" s="79"/>
      <c r="AB64" s="78">
        <v>0</v>
      </c>
      <c r="AC64" s="78">
        <v>0</v>
      </c>
      <c r="AD64" s="78">
        <v>0</v>
      </c>
      <c r="AE64" s="78">
        <v>0</v>
      </c>
      <c r="AF64" s="77">
        <v>0</v>
      </c>
      <c r="AG64" s="78">
        <v>0</v>
      </c>
      <c r="AH64" s="79">
        <f>AA64+T64+M64+F64</f>
        <v>0</v>
      </c>
      <c r="AI64" s="78">
        <v>0</v>
      </c>
      <c r="AJ64" s="78">
        <v>0</v>
      </c>
      <c r="AK64" s="78">
        <v>0</v>
      </c>
      <c r="AL64" s="78">
        <v>0</v>
      </c>
      <c r="AM64" s="78">
        <v>0</v>
      </c>
    </row>
    <row r="65" spans="1:40" ht="42" customHeight="1" collapsed="1" x14ac:dyDescent="0.25">
      <c r="A65" s="148"/>
      <c r="B65" s="421" t="s">
        <v>165</v>
      </c>
      <c r="C65" s="422" t="s">
        <v>166</v>
      </c>
      <c r="D65" s="421" t="s">
        <v>93</v>
      </c>
      <c r="E65" s="326">
        <v>0</v>
      </c>
      <c r="F65" s="326">
        <v>0</v>
      </c>
      <c r="G65" s="326">
        <v>0</v>
      </c>
      <c r="H65" s="326">
        <v>0</v>
      </c>
      <c r="I65" s="326">
        <v>0</v>
      </c>
      <c r="J65" s="326">
        <v>0</v>
      </c>
      <c r="K65" s="326">
        <v>0</v>
      </c>
      <c r="L65" s="326">
        <v>0</v>
      </c>
      <c r="M65" s="326">
        <v>0</v>
      </c>
      <c r="N65" s="326">
        <v>0</v>
      </c>
      <c r="O65" s="326">
        <v>0</v>
      </c>
      <c r="P65" s="326">
        <v>0</v>
      </c>
      <c r="Q65" s="326">
        <v>0</v>
      </c>
      <c r="R65" s="326">
        <v>0</v>
      </c>
      <c r="S65" s="326">
        <v>0</v>
      </c>
      <c r="T65" s="326">
        <v>0</v>
      </c>
      <c r="U65" s="326">
        <v>0</v>
      </c>
      <c r="V65" s="326">
        <v>0</v>
      </c>
      <c r="W65" s="326">
        <v>0</v>
      </c>
      <c r="X65" s="326">
        <v>0</v>
      </c>
      <c r="Y65" s="326">
        <v>0</v>
      </c>
      <c r="Z65" s="326">
        <v>0</v>
      </c>
      <c r="AA65" s="326">
        <v>0</v>
      </c>
      <c r="AB65" s="326">
        <v>0</v>
      </c>
      <c r="AC65" s="326">
        <v>0</v>
      </c>
      <c r="AD65" s="326">
        <v>0</v>
      </c>
      <c r="AE65" s="326">
        <v>0</v>
      </c>
      <c r="AF65" s="326">
        <v>0</v>
      </c>
      <c r="AG65" s="326">
        <v>0</v>
      </c>
      <c r="AH65" s="326">
        <v>0</v>
      </c>
      <c r="AI65" s="326">
        <v>0</v>
      </c>
      <c r="AJ65" s="326">
        <v>0</v>
      </c>
      <c r="AK65" s="326">
        <v>0</v>
      </c>
      <c r="AL65" s="326">
        <v>0</v>
      </c>
      <c r="AM65" s="326">
        <v>0</v>
      </c>
    </row>
    <row r="66" spans="1:40" ht="42" customHeight="1" x14ac:dyDescent="0.25">
      <c r="A66" s="148"/>
      <c r="B66" s="450" t="s">
        <v>167</v>
      </c>
      <c r="C66" s="456" t="s">
        <v>168</v>
      </c>
      <c r="D66" s="421" t="s">
        <v>93</v>
      </c>
      <c r="E66" s="326">
        <v>0</v>
      </c>
      <c r="F66" s="326">
        <v>0</v>
      </c>
      <c r="G66" s="326">
        <v>0</v>
      </c>
      <c r="H66" s="326">
        <v>0</v>
      </c>
      <c r="I66" s="326">
        <v>0</v>
      </c>
      <c r="J66" s="326">
        <v>0</v>
      </c>
      <c r="K66" s="326">
        <v>0</v>
      </c>
      <c r="L66" s="326">
        <v>0</v>
      </c>
      <c r="M66" s="326">
        <v>0</v>
      </c>
      <c r="N66" s="326">
        <v>0</v>
      </c>
      <c r="O66" s="326">
        <v>0</v>
      </c>
      <c r="P66" s="326">
        <v>0</v>
      </c>
      <c r="Q66" s="326">
        <v>0</v>
      </c>
      <c r="R66" s="326">
        <v>0</v>
      </c>
      <c r="S66" s="326">
        <v>0</v>
      </c>
      <c r="T66" s="326">
        <v>0</v>
      </c>
      <c r="U66" s="326">
        <v>0</v>
      </c>
      <c r="V66" s="326">
        <v>0</v>
      </c>
      <c r="W66" s="326">
        <v>0</v>
      </c>
      <c r="X66" s="326">
        <v>0</v>
      </c>
      <c r="Y66" s="326">
        <v>0</v>
      </c>
      <c r="Z66" s="326">
        <v>0</v>
      </c>
      <c r="AA66" s="326">
        <v>0</v>
      </c>
      <c r="AB66" s="326">
        <v>0</v>
      </c>
      <c r="AC66" s="326">
        <v>0</v>
      </c>
      <c r="AD66" s="326">
        <v>0</v>
      </c>
      <c r="AE66" s="326">
        <v>0</v>
      </c>
      <c r="AF66" s="326">
        <v>0</v>
      </c>
      <c r="AG66" s="326">
        <v>0</v>
      </c>
      <c r="AH66" s="326">
        <v>0</v>
      </c>
      <c r="AI66" s="326">
        <v>0</v>
      </c>
      <c r="AJ66" s="326">
        <v>0</v>
      </c>
      <c r="AK66" s="326">
        <v>0</v>
      </c>
      <c r="AL66" s="326">
        <v>0</v>
      </c>
      <c r="AM66" s="326">
        <v>0</v>
      </c>
    </row>
    <row r="67" spans="1:40" ht="42" customHeight="1" x14ac:dyDescent="0.25">
      <c r="A67" s="148"/>
      <c r="B67" s="450" t="s">
        <v>169</v>
      </c>
      <c r="C67" s="456" t="s">
        <v>170</v>
      </c>
      <c r="D67" s="421" t="s">
        <v>93</v>
      </c>
      <c r="E67" s="326">
        <v>0</v>
      </c>
      <c r="F67" s="326">
        <v>0</v>
      </c>
      <c r="G67" s="326">
        <v>0</v>
      </c>
      <c r="H67" s="326">
        <v>0</v>
      </c>
      <c r="I67" s="326">
        <v>0</v>
      </c>
      <c r="J67" s="326">
        <v>0</v>
      </c>
      <c r="K67" s="326">
        <v>0</v>
      </c>
      <c r="L67" s="326">
        <v>0</v>
      </c>
      <c r="M67" s="326">
        <v>0</v>
      </c>
      <c r="N67" s="326">
        <v>0</v>
      </c>
      <c r="O67" s="326">
        <v>0</v>
      </c>
      <c r="P67" s="326">
        <v>0</v>
      </c>
      <c r="Q67" s="326">
        <v>0</v>
      </c>
      <c r="R67" s="326">
        <v>0</v>
      </c>
      <c r="S67" s="326">
        <v>0</v>
      </c>
      <c r="T67" s="326">
        <v>0</v>
      </c>
      <c r="U67" s="326">
        <v>0</v>
      </c>
      <c r="V67" s="326">
        <v>0</v>
      </c>
      <c r="W67" s="326">
        <v>0</v>
      </c>
      <c r="X67" s="326">
        <v>0</v>
      </c>
      <c r="Y67" s="326">
        <v>0</v>
      </c>
      <c r="Z67" s="326">
        <v>0</v>
      </c>
      <c r="AA67" s="326">
        <v>0</v>
      </c>
      <c r="AB67" s="326">
        <v>0</v>
      </c>
      <c r="AC67" s="326">
        <v>0</v>
      </c>
      <c r="AD67" s="326">
        <v>0</v>
      </c>
      <c r="AE67" s="326">
        <v>0</v>
      </c>
      <c r="AF67" s="326">
        <v>0</v>
      </c>
      <c r="AG67" s="326">
        <v>0</v>
      </c>
      <c r="AH67" s="326">
        <v>0</v>
      </c>
      <c r="AI67" s="326">
        <v>0</v>
      </c>
      <c r="AJ67" s="326">
        <v>0</v>
      </c>
      <c r="AK67" s="326">
        <v>0</v>
      </c>
      <c r="AL67" s="326">
        <v>0</v>
      </c>
      <c r="AM67" s="326">
        <v>0</v>
      </c>
    </row>
    <row r="68" spans="1:40" ht="48" customHeight="1" x14ac:dyDescent="0.25">
      <c r="A68" s="148"/>
      <c r="B68" s="394" t="s">
        <v>171</v>
      </c>
      <c r="C68" s="395" t="s">
        <v>172</v>
      </c>
      <c r="D68" s="394" t="s">
        <v>93</v>
      </c>
      <c r="E68" s="396">
        <f t="shared" ref="E68:AM68" si="28">E69+E70</f>
        <v>0</v>
      </c>
      <c r="F68" s="396">
        <f t="shared" si="28"/>
        <v>0</v>
      </c>
      <c r="G68" s="396">
        <f t="shared" si="28"/>
        <v>0</v>
      </c>
      <c r="H68" s="396">
        <f t="shared" si="28"/>
        <v>0</v>
      </c>
      <c r="I68" s="396">
        <f t="shared" si="28"/>
        <v>0</v>
      </c>
      <c r="J68" s="396">
        <f t="shared" si="28"/>
        <v>0</v>
      </c>
      <c r="K68" s="396">
        <f t="shared" si="28"/>
        <v>0</v>
      </c>
      <c r="L68" s="396">
        <f t="shared" si="28"/>
        <v>0</v>
      </c>
      <c r="M68" s="396">
        <f t="shared" si="28"/>
        <v>0</v>
      </c>
      <c r="N68" s="396">
        <f t="shared" si="28"/>
        <v>0</v>
      </c>
      <c r="O68" s="396">
        <f t="shared" si="28"/>
        <v>0</v>
      </c>
      <c r="P68" s="396">
        <f t="shared" si="28"/>
        <v>0</v>
      </c>
      <c r="Q68" s="396">
        <f t="shared" si="28"/>
        <v>0</v>
      </c>
      <c r="R68" s="396">
        <f t="shared" si="28"/>
        <v>0</v>
      </c>
      <c r="S68" s="396">
        <f t="shared" si="28"/>
        <v>0</v>
      </c>
      <c r="T68" s="396">
        <f t="shared" si="28"/>
        <v>0</v>
      </c>
      <c r="U68" s="396">
        <f t="shared" si="28"/>
        <v>0</v>
      </c>
      <c r="V68" s="396">
        <f t="shared" si="28"/>
        <v>0</v>
      </c>
      <c r="W68" s="396">
        <f t="shared" si="28"/>
        <v>0</v>
      </c>
      <c r="X68" s="396">
        <f t="shared" si="28"/>
        <v>0</v>
      </c>
      <c r="Y68" s="396">
        <f t="shared" si="28"/>
        <v>0</v>
      </c>
      <c r="Z68" s="396">
        <f t="shared" si="28"/>
        <v>0</v>
      </c>
      <c r="AA68" s="396">
        <f t="shared" si="28"/>
        <v>0</v>
      </c>
      <c r="AB68" s="396">
        <f t="shared" si="28"/>
        <v>0</v>
      </c>
      <c r="AC68" s="396">
        <f t="shared" si="28"/>
        <v>0</v>
      </c>
      <c r="AD68" s="396">
        <f t="shared" si="28"/>
        <v>0</v>
      </c>
      <c r="AE68" s="396">
        <f t="shared" si="28"/>
        <v>0</v>
      </c>
      <c r="AF68" s="396">
        <f t="shared" si="28"/>
        <v>0</v>
      </c>
      <c r="AG68" s="396">
        <f t="shared" si="28"/>
        <v>0</v>
      </c>
      <c r="AH68" s="396">
        <f t="shared" si="28"/>
        <v>0</v>
      </c>
      <c r="AI68" s="396">
        <f t="shared" si="28"/>
        <v>0</v>
      </c>
      <c r="AJ68" s="396">
        <f t="shared" si="28"/>
        <v>0</v>
      </c>
      <c r="AK68" s="396">
        <f t="shared" si="28"/>
        <v>0</v>
      </c>
      <c r="AL68" s="396">
        <f t="shared" si="28"/>
        <v>0</v>
      </c>
      <c r="AM68" s="396">
        <f t="shared" si="28"/>
        <v>0</v>
      </c>
    </row>
    <row r="69" spans="1:40" ht="42" customHeight="1" x14ac:dyDescent="0.25">
      <c r="A69" s="148"/>
      <c r="B69" s="421" t="s">
        <v>173</v>
      </c>
      <c r="C69" s="422" t="s">
        <v>174</v>
      </c>
      <c r="D69" s="421" t="s">
        <v>93</v>
      </c>
      <c r="E69" s="423">
        <v>0</v>
      </c>
      <c r="F69" s="423">
        <v>0</v>
      </c>
      <c r="G69" s="423">
        <v>0</v>
      </c>
      <c r="H69" s="423">
        <v>0</v>
      </c>
      <c r="I69" s="423">
        <v>0</v>
      </c>
      <c r="J69" s="423">
        <v>0</v>
      </c>
      <c r="K69" s="423">
        <v>0</v>
      </c>
      <c r="L69" s="423">
        <v>0</v>
      </c>
      <c r="M69" s="423">
        <v>0</v>
      </c>
      <c r="N69" s="423">
        <v>0</v>
      </c>
      <c r="O69" s="423">
        <v>0</v>
      </c>
      <c r="P69" s="423">
        <v>0</v>
      </c>
      <c r="Q69" s="423">
        <v>0</v>
      </c>
      <c r="R69" s="423">
        <v>0</v>
      </c>
      <c r="S69" s="423">
        <v>0</v>
      </c>
      <c r="T69" s="423">
        <v>0</v>
      </c>
      <c r="U69" s="423">
        <v>0</v>
      </c>
      <c r="V69" s="423">
        <v>0</v>
      </c>
      <c r="W69" s="423">
        <v>0</v>
      </c>
      <c r="X69" s="423">
        <v>0</v>
      </c>
      <c r="Y69" s="423">
        <v>0</v>
      </c>
      <c r="Z69" s="423">
        <v>0</v>
      </c>
      <c r="AA69" s="423">
        <v>0</v>
      </c>
      <c r="AB69" s="423">
        <v>0</v>
      </c>
      <c r="AC69" s="423">
        <v>0</v>
      </c>
      <c r="AD69" s="423">
        <v>0</v>
      </c>
      <c r="AE69" s="423">
        <v>0</v>
      </c>
      <c r="AF69" s="423">
        <v>0</v>
      </c>
      <c r="AG69" s="423">
        <v>0</v>
      </c>
      <c r="AH69" s="423">
        <v>0</v>
      </c>
      <c r="AI69" s="423">
        <v>0</v>
      </c>
      <c r="AJ69" s="423">
        <v>0</v>
      </c>
      <c r="AK69" s="423">
        <v>0</v>
      </c>
      <c r="AL69" s="423">
        <v>0</v>
      </c>
      <c r="AM69" s="423">
        <v>0</v>
      </c>
    </row>
    <row r="70" spans="1:40" ht="42" customHeight="1" x14ac:dyDescent="0.25">
      <c r="A70" s="148"/>
      <c r="B70" s="421" t="s">
        <v>175</v>
      </c>
      <c r="C70" s="422" t="s">
        <v>176</v>
      </c>
      <c r="D70" s="421" t="s">
        <v>93</v>
      </c>
      <c r="E70" s="423">
        <v>0</v>
      </c>
      <c r="F70" s="423">
        <v>0</v>
      </c>
      <c r="G70" s="423">
        <v>0</v>
      </c>
      <c r="H70" s="423">
        <v>0</v>
      </c>
      <c r="I70" s="423">
        <v>0</v>
      </c>
      <c r="J70" s="423">
        <v>0</v>
      </c>
      <c r="K70" s="423">
        <v>0</v>
      </c>
      <c r="L70" s="423">
        <v>0</v>
      </c>
      <c r="M70" s="423">
        <v>0</v>
      </c>
      <c r="N70" s="423">
        <v>0</v>
      </c>
      <c r="O70" s="423">
        <v>0</v>
      </c>
      <c r="P70" s="423">
        <v>0</v>
      </c>
      <c r="Q70" s="423">
        <v>0</v>
      </c>
      <c r="R70" s="423">
        <v>0</v>
      </c>
      <c r="S70" s="423">
        <v>0</v>
      </c>
      <c r="T70" s="423">
        <v>0</v>
      </c>
      <c r="U70" s="423">
        <v>0</v>
      </c>
      <c r="V70" s="423">
        <v>0</v>
      </c>
      <c r="W70" s="423">
        <v>0</v>
      </c>
      <c r="X70" s="423">
        <v>0</v>
      </c>
      <c r="Y70" s="423">
        <v>0</v>
      </c>
      <c r="Z70" s="423">
        <v>0</v>
      </c>
      <c r="AA70" s="423">
        <v>0</v>
      </c>
      <c r="AB70" s="423">
        <v>0</v>
      </c>
      <c r="AC70" s="423">
        <v>0</v>
      </c>
      <c r="AD70" s="423">
        <v>0</v>
      </c>
      <c r="AE70" s="423">
        <v>0</v>
      </c>
      <c r="AF70" s="423">
        <v>0</v>
      </c>
      <c r="AG70" s="423">
        <v>0</v>
      </c>
      <c r="AH70" s="423">
        <v>0</v>
      </c>
      <c r="AI70" s="423">
        <v>0</v>
      </c>
      <c r="AJ70" s="423">
        <v>0</v>
      </c>
      <c r="AK70" s="423">
        <v>0</v>
      </c>
      <c r="AL70" s="423">
        <v>0</v>
      </c>
      <c r="AM70" s="423">
        <v>0</v>
      </c>
    </row>
    <row r="71" spans="1:40" ht="48" customHeight="1" x14ac:dyDescent="0.25">
      <c r="A71" s="148"/>
      <c r="B71" s="394" t="s">
        <v>177</v>
      </c>
      <c r="C71" s="395" t="s">
        <v>178</v>
      </c>
      <c r="D71" s="440" t="s">
        <v>93</v>
      </c>
      <c r="E71" s="405">
        <f>E72+E73</f>
        <v>0</v>
      </c>
      <c r="F71" s="405">
        <f t="shared" ref="F71:Y71" si="29">F72+F73</f>
        <v>0</v>
      </c>
      <c r="G71" s="405">
        <f t="shared" si="29"/>
        <v>0</v>
      </c>
      <c r="H71" s="405">
        <f t="shared" si="29"/>
        <v>0</v>
      </c>
      <c r="I71" s="405">
        <f t="shared" si="29"/>
        <v>0</v>
      </c>
      <c r="J71" s="405">
        <f t="shared" si="29"/>
        <v>0</v>
      </c>
      <c r="K71" s="405">
        <f t="shared" si="29"/>
        <v>0</v>
      </c>
      <c r="L71" s="405">
        <f t="shared" si="29"/>
        <v>0</v>
      </c>
      <c r="M71" s="405">
        <f t="shared" si="29"/>
        <v>0</v>
      </c>
      <c r="N71" s="405">
        <f t="shared" si="29"/>
        <v>0</v>
      </c>
      <c r="O71" s="405">
        <f t="shared" si="29"/>
        <v>0</v>
      </c>
      <c r="P71" s="405">
        <f t="shared" si="29"/>
        <v>0</v>
      </c>
      <c r="Q71" s="405">
        <f t="shared" si="29"/>
        <v>0</v>
      </c>
      <c r="R71" s="405">
        <f t="shared" si="29"/>
        <v>0</v>
      </c>
      <c r="S71" s="405">
        <f t="shared" si="29"/>
        <v>0</v>
      </c>
      <c r="T71" s="405">
        <f t="shared" si="29"/>
        <v>0</v>
      </c>
      <c r="U71" s="405">
        <f t="shared" si="29"/>
        <v>0</v>
      </c>
      <c r="V71" s="405">
        <f t="shared" si="29"/>
        <v>0</v>
      </c>
      <c r="W71" s="405">
        <f t="shared" si="29"/>
        <v>0</v>
      </c>
      <c r="X71" s="405">
        <f t="shared" si="29"/>
        <v>0</v>
      </c>
      <c r="Y71" s="405">
        <f t="shared" si="29"/>
        <v>0</v>
      </c>
      <c r="Z71" s="405">
        <f>Z72+Z73</f>
        <v>0</v>
      </c>
      <c r="AA71" s="405">
        <f t="shared" ref="AA71:AM71" si="30">AA72+AA73</f>
        <v>0</v>
      </c>
      <c r="AB71" s="405">
        <f t="shared" si="30"/>
        <v>0</v>
      </c>
      <c r="AC71" s="405">
        <f t="shared" si="30"/>
        <v>0</v>
      </c>
      <c r="AD71" s="405">
        <f t="shared" si="30"/>
        <v>0</v>
      </c>
      <c r="AE71" s="405">
        <f t="shared" si="30"/>
        <v>0</v>
      </c>
      <c r="AF71" s="405">
        <f t="shared" si="30"/>
        <v>0</v>
      </c>
      <c r="AG71" s="405">
        <f t="shared" si="30"/>
        <v>0</v>
      </c>
      <c r="AH71" s="405">
        <f t="shared" si="30"/>
        <v>0</v>
      </c>
      <c r="AI71" s="405">
        <f t="shared" si="30"/>
        <v>0</v>
      </c>
      <c r="AJ71" s="405">
        <f t="shared" si="30"/>
        <v>0</v>
      </c>
      <c r="AK71" s="405">
        <f t="shared" si="30"/>
        <v>0</v>
      </c>
      <c r="AL71" s="405">
        <f t="shared" si="30"/>
        <v>0</v>
      </c>
      <c r="AM71" s="405">
        <f t="shared" si="30"/>
        <v>0</v>
      </c>
    </row>
    <row r="72" spans="1:40" ht="42" customHeight="1" x14ac:dyDescent="0.25">
      <c r="A72" s="148"/>
      <c r="B72" s="421" t="s">
        <v>179</v>
      </c>
      <c r="C72" s="422" t="s">
        <v>180</v>
      </c>
      <c r="D72" s="421" t="s">
        <v>93</v>
      </c>
      <c r="E72" s="423">
        <v>0</v>
      </c>
      <c r="F72" s="423">
        <v>0</v>
      </c>
      <c r="G72" s="423">
        <v>0</v>
      </c>
      <c r="H72" s="423">
        <v>0</v>
      </c>
      <c r="I72" s="423">
        <v>0</v>
      </c>
      <c r="J72" s="423">
        <v>0</v>
      </c>
      <c r="K72" s="423">
        <v>0</v>
      </c>
      <c r="L72" s="423">
        <v>0</v>
      </c>
      <c r="M72" s="423">
        <v>0</v>
      </c>
      <c r="N72" s="423">
        <v>0</v>
      </c>
      <c r="O72" s="423">
        <v>0</v>
      </c>
      <c r="P72" s="423">
        <v>0</v>
      </c>
      <c r="Q72" s="423">
        <v>0</v>
      </c>
      <c r="R72" s="423">
        <v>0</v>
      </c>
      <c r="S72" s="423">
        <v>0</v>
      </c>
      <c r="T72" s="423">
        <v>0</v>
      </c>
      <c r="U72" s="423">
        <v>0</v>
      </c>
      <c r="V72" s="423">
        <v>0</v>
      </c>
      <c r="W72" s="423">
        <v>0</v>
      </c>
      <c r="X72" s="423">
        <v>0</v>
      </c>
      <c r="Y72" s="423">
        <v>0</v>
      </c>
      <c r="Z72" s="423">
        <v>0</v>
      </c>
      <c r="AA72" s="423">
        <v>0</v>
      </c>
      <c r="AB72" s="423">
        <v>0</v>
      </c>
      <c r="AC72" s="423">
        <v>0</v>
      </c>
      <c r="AD72" s="423">
        <v>0</v>
      </c>
      <c r="AE72" s="423">
        <v>0</v>
      </c>
      <c r="AF72" s="423">
        <v>0</v>
      </c>
      <c r="AG72" s="423">
        <v>0</v>
      </c>
      <c r="AH72" s="423">
        <v>0</v>
      </c>
      <c r="AI72" s="423">
        <v>0</v>
      </c>
      <c r="AJ72" s="423">
        <v>0</v>
      </c>
      <c r="AK72" s="423">
        <v>0</v>
      </c>
      <c r="AL72" s="423">
        <v>0</v>
      </c>
      <c r="AM72" s="423">
        <v>0</v>
      </c>
    </row>
    <row r="73" spans="1:40" ht="42" customHeight="1" x14ac:dyDescent="0.25">
      <c r="A73" s="148"/>
      <c r="B73" s="421" t="s">
        <v>181</v>
      </c>
      <c r="C73" s="422" t="s">
        <v>182</v>
      </c>
      <c r="D73" s="421" t="s">
        <v>93</v>
      </c>
      <c r="E73" s="423">
        <v>0</v>
      </c>
      <c r="F73" s="423">
        <v>0</v>
      </c>
      <c r="G73" s="423">
        <v>0</v>
      </c>
      <c r="H73" s="423">
        <v>0</v>
      </c>
      <c r="I73" s="423">
        <v>0</v>
      </c>
      <c r="J73" s="423">
        <v>0</v>
      </c>
      <c r="K73" s="423">
        <v>0</v>
      </c>
      <c r="L73" s="423">
        <v>0</v>
      </c>
      <c r="M73" s="423">
        <v>0</v>
      </c>
      <c r="N73" s="423">
        <v>0</v>
      </c>
      <c r="O73" s="423">
        <v>0</v>
      </c>
      <c r="P73" s="423">
        <v>0</v>
      </c>
      <c r="Q73" s="423">
        <v>0</v>
      </c>
      <c r="R73" s="423">
        <v>0</v>
      </c>
      <c r="S73" s="423">
        <v>0</v>
      </c>
      <c r="T73" s="423">
        <v>0</v>
      </c>
      <c r="U73" s="423">
        <v>0</v>
      </c>
      <c r="V73" s="423">
        <v>0</v>
      </c>
      <c r="W73" s="423">
        <v>0</v>
      </c>
      <c r="X73" s="423">
        <v>0</v>
      </c>
      <c r="Y73" s="423">
        <v>0</v>
      </c>
      <c r="Z73" s="423">
        <v>0</v>
      </c>
      <c r="AA73" s="423">
        <v>0</v>
      </c>
      <c r="AB73" s="423">
        <v>0</v>
      </c>
      <c r="AC73" s="423">
        <v>0</v>
      </c>
      <c r="AD73" s="423">
        <v>0</v>
      </c>
      <c r="AE73" s="423">
        <v>0</v>
      </c>
      <c r="AF73" s="423">
        <v>0</v>
      </c>
      <c r="AG73" s="423">
        <v>0</v>
      </c>
      <c r="AH73" s="423">
        <v>0</v>
      </c>
      <c r="AI73" s="423">
        <v>0</v>
      </c>
      <c r="AJ73" s="423">
        <v>0</v>
      </c>
      <c r="AK73" s="423">
        <v>0</v>
      </c>
      <c r="AL73" s="423">
        <v>0</v>
      </c>
      <c r="AM73" s="423">
        <v>0</v>
      </c>
    </row>
    <row r="74" spans="1:40" ht="48" customHeight="1" x14ac:dyDescent="0.25">
      <c r="A74" s="148"/>
      <c r="B74" s="394" t="s">
        <v>183</v>
      </c>
      <c r="C74" s="395" t="s">
        <v>184</v>
      </c>
      <c r="D74" s="394" t="s">
        <v>93</v>
      </c>
      <c r="E74" s="405">
        <f>SUBTOTAL(9,E75:E80)</f>
        <v>0</v>
      </c>
      <c r="F74" s="405">
        <f t="shared" ref="F74:AM74" si="31">SUBTOTAL(9,F75:F80)</f>
        <v>0</v>
      </c>
      <c r="G74" s="405">
        <f t="shared" si="31"/>
        <v>0</v>
      </c>
      <c r="H74" s="405">
        <f t="shared" si="31"/>
        <v>0</v>
      </c>
      <c r="I74" s="405">
        <f t="shared" si="31"/>
        <v>0</v>
      </c>
      <c r="J74" s="405">
        <f t="shared" si="31"/>
        <v>0</v>
      </c>
      <c r="K74" s="405">
        <f t="shared" si="31"/>
        <v>0</v>
      </c>
      <c r="L74" s="405">
        <f t="shared" si="31"/>
        <v>0</v>
      </c>
      <c r="M74" s="405">
        <f t="shared" si="31"/>
        <v>0</v>
      </c>
      <c r="N74" s="405">
        <f t="shared" si="31"/>
        <v>0</v>
      </c>
      <c r="O74" s="405">
        <f t="shared" si="31"/>
        <v>0</v>
      </c>
      <c r="P74" s="405">
        <f t="shared" si="31"/>
        <v>0</v>
      </c>
      <c r="Q74" s="405">
        <f t="shared" si="31"/>
        <v>0</v>
      </c>
      <c r="R74" s="405">
        <f t="shared" si="31"/>
        <v>0</v>
      </c>
      <c r="S74" s="405">
        <f t="shared" si="31"/>
        <v>0</v>
      </c>
      <c r="T74" s="405">
        <f t="shared" si="31"/>
        <v>0</v>
      </c>
      <c r="U74" s="405">
        <f t="shared" si="31"/>
        <v>0</v>
      </c>
      <c r="V74" s="405">
        <f t="shared" si="31"/>
        <v>0</v>
      </c>
      <c r="W74" s="405">
        <f t="shared" si="31"/>
        <v>0</v>
      </c>
      <c r="X74" s="405">
        <f t="shared" si="31"/>
        <v>0</v>
      </c>
      <c r="Y74" s="405">
        <f t="shared" si="31"/>
        <v>0</v>
      </c>
      <c r="Z74" s="405">
        <f t="shared" si="31"/>
        <v>0</v>
      </c>
      <c r="AA74" s="405">
        <f t="shared" si="31"/>
        <v>50.752500000000005</v>
      </c>
      <c r="AB74" s="405">
        <f t="shared" si="31"/>
        <v>0.55000000000000004</v>
      </c>
      <c r="AC74" s="405">
        <f t="shared" si="31"/>
        <v>0</v>
      </c>
      <c r="AD74" s="405">
        <f t="shared" si="31"/>
        <v>10.304</v>
      </c>
      <c r="AE74" s="405">
        <f t="shared" si="31"/>
        <v>0</v>
      </c>
      <c r="AF74" s="405">
        <f t="shared" si="31"/>
        <v>0</v>
      </c>
      <c r="AG74" s="405">
        <f t="shared" si="31"/>
        <v>0</v>
      </c>
      <c r="AH74" s="405">
        <f t="shared" si="31"/>
        <v>50.752500000000005</v>
      </c>
      <c r="AI74" s="405">
        <f t="shared" si="31"/>
        <v>0.55000000000000004</v>
      </c>
      <c r="AJ74" s="405">
        <f t="shared" si="31"/>
        <v>0</v>
      </c>
      <c r="AK74" s="405">
        <f t="shared" si="31"/>
        <v>10.304</v>
      </c>
      <c r="AL74" s="405">
        <f t="shared" si="31"/>
        <v>0</v>
      </c>
      <c r="AM74" s="405">
        <f t="shared" si="31"/>
        <v>0</v>
      </c>
    </row>
    <row r="75" spans="1:40" ht="33" customHeight="1" x14ac:dyDescent="0.25">
      <c r="B75" s="76" t="s">
        <v>183</v>
      </c>
      <c r="C75" s="399" t="s">
        <v>728</v>
      </c>
      <c r="D75" s="76" t="s">
        <v>727</v>
      </c>
      <c r="E75" s="401"/>
      <c r="F75" s="401"/>
      <c r="G75" s="401"/>
      <c r="H75" s="401"/>
      <c r="I75" s="401"/>
      <c r="J75" s="401"/>
      <c r="K75" s="401"/>
      <c r="L75" s="401"/>
      <c r="M75" s="401"/>
      <c r="N75" s="401"/>
      <c r="O75" s="401"/>
      <c r="P75" s="401"/>
      <c r="Q75" s="401"/>
      <c r="R75" s="401"/>
      <c r="S75" s="401"/>
      <c r="T75" s="401"/>
      <c r="U75" s="401"/>
      <c r="V75" s="401"/>
      <c r="W75" s="401"/>
      <c r="X75" s="401"/>
      <c r="Y75" s="401"/>
      <c r="Z75" s="401"/>
      <c r="AA75" s="402">
        <f>'С № 4'!V73</f>
        <v>5.0458333333333334</v>
      </c>
      <c r="AB75" s="401"/>
      <c r="AC75" s="401"/>
      <c r="AD75" s="402">
        <f>'С № 4'!Y73</f>
        <v>0.84499999999999997</v>
      </c>
      <c r="AE75" s="401"/>
      <c r="AF75" s="401"/>
      <c r="AG75" s="401"/>
      <c r="AH75" s="402">
        <f t="shared" ref="AH75:AH80" si="32">AA75+T75+M75</f>
        <v>5.0458333333333334</v>
      </c>
      <c r="AI75" s="401"/>
      <c r="AJ75" s="401"/>
      <c r="AK75" s="402">
        <f>AD75</f>
        <v>0.84499999999999997</v>
      </c>
      <c r="AL75" s="401"/>
      <c r="AM75" s="401"/>
      <c r="AN75" s="147"/>
    </row>
    <row r="76" spans="1:40" ht="33" customHeight="1" x14ac:dyDescent="0.25">
      <c r="B76" s="76" t="s">
        <v>183</v>
      </c>
      <c r="C76" s="399" t="s">
        <v>1716</v>
      </c>
      <c r="D76" s="76" t="s">
        <v>1683</v>
      </c>
      <c r="E76" s="401"/>
      <c r="F76" s="401"/>
      <c r="G76" s="401"/>
      <c r="H76" s="401"/>
      <c r="I76" s="401"/>
      <c r="J76" s="401"/>
      <c r="K76" s="401"/>
      <c r="L76" s="401"/>
      <c r="M76" s="401"/>
      <c r="N76" s="401"/>
      <c r="O76" s="401"/>
      <c r="P76" s="401"/>
      <c r="Q76" s="401"/>
      <c r="R76" s="401"/>
      <c r="S76" s="401"/>
      <c r="T76" s="401"/>
      <c r="U76" s="401"/>
      <c r="V76" s="401"/>
      <c r="W76" s="401"/>
      <c r="X76" s="401"/>
      <c r="Y76" s="401"/>
      <c r="Z76" s="401"/>
      <c r="AA76" s="402">
        <f>'С № 4'!AC78</f>
        <v>8.7158333333333342</v>
      </c>
      <c r="AB76" s="401"/>
      <c r="AC76" s="401"/>
      <c r="AD76" s="402">
        <f>'С № 4'!AF78</f>
        <v>2.85</v>
      </c>
      <c r="AE76" s="401"/>
      <c r="AF76" s="401"/>
      <c r="AG76" s="401"/>
      <c r="AH76" s="402">
        <f t="shared" si="32"/>
        <v>8.7158333333333342</v>
      </c>
      <c r="AI76" s="401"/>
      <c r="AJ76" s="401"/>
      <c r="AK76" s="402">
        <f>AD76</f>
        <v>2.85</v>
      </c>
      <c r="AL76" s="401"/>
      <c r="AM76" s="401"/>
      <c r="AN76" s="147"/>
    </row>
    <row r="77" spans="1:40" ht="33" customHeight="1" x14ac:dyDescent="0.25">
      <c r="B77" s="76" t="s">
        <v>183</v>
      </c>
      <c r="C77" s="399" t="s">
        <v>729</v>
      </c>
      <c r="D77" s="76" t="s">
        <v>730</v>
      </c>
      <c r="E77" s="401"/>
      <c r="F77" s="401"/>
      <c r="G77" s="401"/>
      <c r="H77" s="401"/>
      <c r="I77" s="401"/>
      <c r="J77" s="401"/>
      <c r="K77" s="401"/>
      <c r="L77" s="401"/>
      <c r="M77" s="401"/>
      <c r="N77" s="401"/>
      <c r="O77" s="401"/>
      <c r="P77" s="401"/>
      <c r="Q77" s="401"/>
      <c r="R77" s="401"/>
      <c r="S77" s="401"/>
      <c r="T77" s="401"/>
      <c r="U77" s="401"/>
      <c r="V77" s="401"/>
      <c r="W77" s="401"/>
      <c r="X77" s="401"/>
      <c r="Y77" s="401"/>
      <c r="Z77" s="401"/>
      <c r="AA77" s="402">
        <f>'С № 4'!V74</f>
        <v>5.8</v>
      </c>
      <c r="AB77" s="401"/>
      <c r="AC77" s="401"/>
      <c r="AD77" s="402">
        <f>'С № 4'!Y74</f>
        <v>3.0329999999999999</v>
      </c>
      <c r="AE77" s="401"/>
      <c r="AF77" s="401"/>
      <c r="AG77" s="401"/>
      <c r="AH77" s="402">
        <f t="shared" si="32"/>
        <v>5.8</v>
      </c>
      <c r="AI77" s="401"/>
      <c r="AJ77" s="401"/>
      <c r="AK77" s="402">
        <f>AD77</f>
        <v>3.0329999999999999</v>
      </c>
      <c r="AL77" s="401"/>
      <c r="AM77" s="401"/>
      <c r="AN77" s="147"/>
    </row>
    <row r="78" spans="1:40" ht="33" customHeight="1" x14ac:dyDescent="0.25">
      <c r="B78" s="76" t="s">
        <v>183</v>
      </c>
      <c r="C78" s="399" t="s">
        <v>712</v>
      </c>
      <c r="D78" s="76" t="s">
        <v>733</v>
      </c>
      <c r="E78" s="401"/>
      <c r="F78" s="401"/>
      <c r="G78" s="401"/>
      <c r="H78" s="401"/>
      <c r="I78" s="401"/>
      <c r="J78" s="401"/>
      <c r="K78" s="401"/>
      <c r="L78" s="401"/>
      <c r="M78" s="401"/>
      <c r="N78" s="401"/>
      <c r="O78" s="401"/>
      <c r="P78" s="401"/>
      <c r="Q78" s="401"/>
      <c r="R78" s="401"/>
      <c r="S78" s="401"/>
      <c r="T78" s="401"/>
      <c r="U78" s="401"/>
      <c r="V78" s="401"/>
      <c r="W78" s="401"/>
      <c r="X78" s="401"/>
      <c r="Y78" s="401"/>
      <c r="Z78" s="401"/>
      <c r="AA78" s="402">
        <f>'С № 4'!V75</f>
        <v>3.7250000000000001</v>
      </c>
      <c r="AB78" s="401"/>
      <c r="AC78" s="401"/>
      <c r="AD78" s="402">
        <f>'С № 4'!Y75</f>
        <v>0.60599999999999998</v>
      </c>
      <c r="AE78" s="401"/>
      <c r="AF78" s="401"/>
      <c r="AG78" s="401"/>
      <c r="AH78" s="402">
        <f t="shared" si="32"/>
        <v>3.7250000000000001</v>
      </c>
      <c r="AI78" s="401"/>
      <c r="AJ78" s="401"/>
      <c r="AK78" s="402">
        <f>AD78</f>
        <v>0.60599999999999998</v>
      </c>
      <c r="AL78" s="401"/>
      <c r="AM78" s="401"/>
      <c r="AN78" s="147"/>
    </row>
    <row r="79" spans="1:40" ht="33" customHeight="1" x14ac:dyDescent="0.25">
      <c r="B79" s="76" t="s">
        <v>183</v>
      </c>
      <c r="C79" s="453" t="s">
        <v>711</v>
      </c>
      <c r="D79" s="645" t="s">
        <v>829</v>
      </c>
      <c r="E79" s="77"/>
      <c r="F79" s="77"/>
      <c r="G79" s="77"/>
      <c r="H79" s="77"/>
      <c r="I79" s="77"/>
      <c r="J79" s="77"/>
      <c r="K79" s="77"/>
      <c r="L79" s="77"/>
      <c r="M79" s="77"/>
      <c r="N79" s="77"/>
      <c r="O79" s="77"/>
      <c r="P79" s="77"/>
      <c r="Q79" s="77"/>
      <c r="R79" s="77"/>
      <c r="S79" s="77"/>
      <c r="T79" s="77"/>
      <c r="U79" s="77"/>
      <c r="V79" s="77"/>
      <c r="W79" s="77"/>
      <c r="X79" s="77"/>
      <c r="Y79" s="77"/>
      <c r="Z79" s="77"/>
      <c r="AA79" s="77">
        <f>'С № 4'!V76</f>
        <v>27.465833333333336</v>
      </c>
      <c r="AB79" s="77">
        <f>'С № 1 (2020)'!E73</f>
        <v>0.55000000000000004</v>
      </c>
      <c r="AC79" s="77"/>
      <c r="AD79" s="77">
        <f>'С № 1 (2020)'!K73</f>
        <v>2.97</v>
      </c>
      <c r="AE79" s="77"/>
      <c r="AF79" s="77"/>
      <c r="AG79" s="77"/>
      <c r="AH79" s="77">
        <f t="shared" si="32"/>
        <v>27.465833333333336</v>
      </c>
      <c r="AI79" s="77">
        <f t="shared" ref="AI79:AM80" si="33">AB79</f>
        <v>0.55000000000000004</v>
      </c>
      <c r="AJ79" s="77">
        <f t="shared" si="33"/>
        <v>0</v>
      </c>
      <c r="AK79" s="77">
        <f t="shared" si="33"/>
        <v>2.97</v>
      </c>
      <c r="AL79" s="77">
        <f t="shared" si="33"/>
        <v>0</v>
      </c>
      <c r="AM79" s="77">
        <f t="shared" si="33"/>
        <v>0</v>
      </c>
      <c r="AN79" s="147"/>
    </row>
    <row r="80" spans="1:40" ht="33" customHeight="1" x14ac:dyDescent="0.25">
      <c r="B80" s="76" t="s">
        <v>183</v>
      </c>
      <c r="C80" s="453" t="s">
        <v>710</v>
      </c>
      <c r="D80" s="645" t="s">
        <v>830</v>
      </c>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f t="shared" si="32"/>
        <v>0</v>
      </c>
      <c r="AI80" s="77">
        <f t="shared" si="33"/>
        <v>0</v>
      </c>
      <c r="AJ80" s="77">
        <f t="shared" si="33"/>
        <v>0</v>
      </c>
      <c r="AK80" s="77">
        <f t="shared" si="33"/>
        <v>0</v>
      </c>
      <c r="AL80" s="77">
        <f t="shared" si="33"/>
        <v>0</v>
      </c>
      <c r="AM80" s="77">
        <f t="shared" si="33"/>
        <v>0</v>
      </c>
      <c r="AN80" s="147"/>
    </row>
    <row r="81" spans="1:39" ht="48" customHeight="1" x14ac:dyDescent="0.25">
      <c r="A81" s="148"/>
      <c r="B81" s="394" t="s">
        <v>185</v>
      </c>
      <c r="C81" s="395" t="s">
        <v>186</v>
      </c>
      <c r="D81" s="394" t="s">
        <v>93</v>
      </c>
      <c r="E81" s="405">
        <v>0</v>
      </c>
      <c r="F81" s="405">
        <v>0</v>
      </c>
      <c r="G81" s="405">
        <v>0</v>
      </c>
      <c r="H81" s="405">
        <v>0</v>
      </c>
      <c r="I81" s="405">
        <v>0</v>
      </c>
      <c r="J81" s="405">
        <v>0</v>
      </c>
      <c r="K81" s="405">
        <v>0</v>
      </c>
      <c r="L81" s="405">
        <v>0</v>
      </c>
      <c r="M81" s="405">
        <v>0</v>
      </c>
      <c r="N81" s="405">
        <v>0</v>
      </c>
      <c r="O81" s="405">
        <v>0</v>
      </c>
      <c r="P81" s="405">
        <v>0</v>
      </c>
      <c r="Q81" s="405">
        <v>0</v>
      </c>
      <c r="R81" s="405">
        <v>0</v>
      </c>
      <c r="S81" s="405">
        <v>0</v>
      </c>
      <c r="T81" s="405">
        <v>0</v>
      </c>
      <c r="U81" s="405">
        <v>0</v>
      </c>
      <c r="V81" s="405">
        <v>0</v>
      </c>
      <c r="W81" s="405">
        <v>0</v>
      </c>
      <c r="X81" s="405">
        <v>0</v>
      </c>
      <c r="Y81" s="405">
        <v>0</v>
      </c>
      <c r="Z81" s="405">
        <v>0</v>
      </c>
      <c r="AA81" s="405">
        <v>0</v>
      </c>
      <c r="AB81" s="405">
        <v>0</v>
      </c>
      <c r="AC81" s="405">
        <v>0</v>
      </c>
      <c r="AD81" s="405">
        <v>0</v>
      </c>
      <c r="AE81" s="405">
        <v>0</v>
      </c>
      <c r="AF81" s="405">
        <v>0</v>
      </c>
      <c r="AG81" s="405">
        <v>0</v>
      </c>
      <c r="AH81" s="405">
        <v>0</v>
      </c>
      <c r="AI81" s="405">
        <v>0</v>
      </c>
      <c r="AJ81" s="405">
        <v>0</v>
      </c>
      <c r="AK81" s="405">
        <v>0</v>
      </c>
      <c r="AL81" s="405">
        <v>0</v>
      </c>
      <c r="AM81" s="405">
        <v>0</v>
      </c>
    </row>
    <row r="82" spans="1:39" ht="48" customHeight="1" x14ac:dyDescent="0.25">
      <c r="A82" s="148"/>
      <c r="B82" s="394" t="s">
        <v>187</v>
      </c>
      <c r="C82" s="395" t="s">
        <v>188</v>
      </c>
      <c r="D82" s="394" t="s">
        <v>93</v>
      </c>
      <c r="E82" s="396">
        <f>SUBTOTAL(9,E83:E87)</f>
        <v>0</v>
      </c>
      <c r="F82" s="396">
        <f t="shared" ref="F82:AM82" si="34">SUBTOTAL(9,F83:F87)</f>
        <v>0</v>
      </c>
      <c r="G82" s="396">
        <f t="shared" si="34"/>
        <v>0</v>
      </c>
      <c r="H82" s="396">
        <f t="shared" si="34"/>
        <v>0</v>
      </c>
      <c r="I82" s="396">
        <f t="shared" si="34"/>
        <v>0</v>
      </c>
      <c r="J82" s="396">
        <f t="shared" si="34"/>
        <v>0</v>
      </c>
      <c r="K82" s="396">
        <f t="shared" si="34"/>
        <v>0</v>
      </c>
      <c r="L82" s="396">
        <f t="shared" si="34"/>
        <v>0</v>
      </c>
      <c r="M82" s="396">
        <f t="shared" si="34"/>
        <v>0</v>
      </c>
      <c r="N82" s="396">
        <f t="shared" si="34"/>
        <v>0</v>
      </c>
      <c r="O82" s="396">
        <f t="shared" si="34"/>
        <v>0</v>
      </c>
      <c r="P82" s="396">
        <f t="shared" si="34"/>
        <v>0</v>
      </c>
      <c r="Q82" s="396">
        <f t="shared" si="34"/>
        <v>0</v>
      </c>
      <c r="R82" s="396">
        <f t="shared" si="34"/>
        <v>0</v>
      </c>
      <c r="S82" s="396">
        <f t="shared" si="34"/>
        <v>0</v>
      </c>
      <c r="T82" s="396">
        <f t="shared" si="34"/>
        <v>0</v>
      </c>
      <c r="U82" s="396">
        <f t="shared" si="34"/>
        <v>0</v>
      </c>
      <c r="V82" s="396">
        <f t="shared" si="34"/>
        <v>0</v>
      </c>
      <c r="W82" s="396">
        <f t="shared" si="34"/>
        <v>0</v>
      </c>
      <c r="X82" s="396">
        <f t="shared" si="34"/>
        <v>0</v>
      </c>
      <c r="Y82" s="396">
        <f t="shared" si="34"/>
        <v>0</v>
      </c>
      <c r="Z82" s="396">
        <f t="shared" si="34"/>
        <v>0</v>
      </c>
      <c r="AA82" s="396">
        <f t="shared" si="34"/>
        <v>7.5833333333333339</v>
      </c>
      <c r="AB82" s="396">
        <f t="shared" si="34"/>
        <v>0</v>
      </c>
      <c r="AC82" s="396">
        <f t="shared" si="34"/>
        <v>0</v>
      </c>
      <c r="AD82" s="396">
        <f t="shared" si="34"/>
        <v>0</v>
      </c>
      <c r="AE82" s="396">
        <f t="shared" si="34"/>
        <v>0</v>
      </c>
      <c r="AF82" s="396">
        <f t="shared" si="34"/>
        <v>0</v>
      </c>
      <c r="AG82" s="396">
        <f t="shared" si="34"/>
        <v>0</v>
      </c>
      <c r="AH82" s="396">
        <f t="shared" si="34"/>
        <v>7.5833333333333339</v>
      </c>
      <c r="AI82" s="396">
        <f t="shared" si="34"/>
        <v>0</v>
      </c>
      <c r="AJ82" s="396">
        <f t="shared" si="34"/>
        <v>0</v>
      </c>
      <c r="AK82" s="396">
        <f t="shared" si="34"/>
        <v>0</v>
      </c>
      <c r="AL82" s="396">
        <f t="shared" si="34"/>
        <v>0</v>
      </c>
      <c r="AM82" s="396">
        <f t="shared" si="34"/>
        <v>0</v>
      </c>
    </row>
    <row r="83" spans="1:39" ht="29.25" hidden="1" customHeight="1" thickBot="1" x14ac:dyDescent="0.3">
      <c r="A83" s="148"/>
      <c r="B83" s="412" t="s">
        <v>189</v>
      </c>
      <c r="C83" s="489" t="s">
        <v>190</v>
      </c>
      <c r="D83" s="413" t="s">
        <v>190</v>
      </c>
      <c r="E83" s="78">
        <v>0</v>
      </c>
      <c r="F83" s="79">
        <v>0</v>
      </c>
      <c r="G83" s="78">
        <v>0</v>
      </c>
      <c r="H83" s="78">
        <v>0</v>
      </c>
      <c r="I83" s="78">
        <v>0</v>
      </c>
      <c r="J83" s="78">
        <v>0</v>
      </c>
      <c r="K83" s="78">
        <v>0</v>
      </c>
      <c r="L83" s="78">
        <v>0</v>
      </c>
      <c r="M83" s="79">
        <v>0</v>
      </c>
      <c r="N83" s="78">
        <v>0</v>
      </c>
      <c r="O83" s="78">
        <v>0</v>
      </c>
      <c r="P83" s="78">
        <v>0</v>
      </c>
      <c r="Q83" s="78">
        <v>0</v>
      </c>
      <c r="R83" s="78">
        <v>0</v>
      </c>
      <c r="S83" s="78">
        <v>0</v>
      </c>
      <c r="T83" s="79">
        <v>0</v>
      </c>
      <c r="U83" s="78">
        <v>0</v>
      </c>
      <c r="V83" s="78">
        <v>0</v>
      </c>
      <c r="W83" s="78">
        <v>0</v>
      </c>
      <c r="X83" s="78">
        <v>0</v>
      </c>
      <c r="Y83" s="78">
        <v>0</v>
      </c>
      <c r="Z83" s="78">
        <v>0</v>
      </c>
      <c r="AA83" s="79">
        <v>0</v>
      </c>
      <c r="AB83" s="78">
        <v>0</v>
      </c>
      <c r="AC83" s="78">
        <v>0</v>
      </c>
      <c r="AD83" s="78">
        <v>0</v>
      </c>
      <c r="AE83" s="78">
        <v>0</v>
      </c>
      <c r="AF83" s="78">
        <v>0</v>
      </c>
      <c r="AG83" s="78">
        <f t="shared" ref="AG83:AM83" si="35">Z83</f>
        <v>0</v>
      </c>
      <c r="AH83" s="79">
        <f t="shared" si="35"/>
        <v>0</v>
      </c>
      <c r="AI83" s="78">
        <f t="shared" si="35"/>
        <v>0</v>
      </c>
      <c r="AJ83" s="78">
        <f t="shared" si="35"/>
        <v>0</v>
      </c>
      <c r="AK83" s="78">
        <f t="shared" si="35"/>
        <v>0</v>
      </c>
      <c r="AL83" s="78">
        <f t="shared" si="35"/>
        <v>0</v>
      </c>
      <c r="AM83" s="78">
        <f t="shared" si="35"/>
        <v>0</v>
      </c>
    </row>
    <row r="84" spans="1:39" ht="33" customHeight="1" x14ac:dyDescent="0.25">
      <c r="A84" s="148"/>
      <c r="B84" s="209" t="s">
        <v>187</v>
      </c>
      <c r="C84" s="490" t="s">
        <v>713</v>
      </c>
      <c r="D84" s="709" t="s">
        <v>831</v>
      </c>
      <c r="E84" s="490"/>
      <c r="F84" s="490"/>
      <c r="G84" s="490"/>
      <c r="H84" s="490"/>
      <c r="I84" s="490"/>
      <c r="J84" s="490"/>
      <c r="K84" s="490"/>
      <c r="L84" s="490"/>
      <c r="M84" s="490"/>
      <c r="N84" s="490"/>
      <c r="O84" s="490"/>
      <c r="P84" s="490"/>
      <c r="Q84" s="490"/>
      <c r="R84" s="490"/>
      <c r="S84" s="490"/>
      <c r="T84" s="490"/>
      <c r="U84" s="490"/>
      <c r="V84" s="490"/>
      <c r="W84" s="490"/>
      <c r="X84" s="490"/>
      <c r="Y84" s="490"/>
      <c r="Z84" s="490"/>
      <c r="AA84" s="204">
        <f>'С № 4'!V90</f>
        <v>0.125</v>
      </c>
      <c r="AB84" s="490"/>
      <c r="AC84" s="490"/>
      <c r="AD84" s="490"/>
      <c r="AE84" s="490"/>
      <c r="AF84" s="490"/>
      <c r="AG84" s="490"/>
      <c r="AH84" s="204">
        <f>AA84+T84+M84</f>
        <v>0.125</v>
      </c>
      <c r="AI84" s="490"/>
      <c r="AJ84" s="490"/>
      <c r="AK84" s="490"/>
      <c r="AL84" s="490"/>
      <c r="AM84" s="490"/>
    </row>
    <row r="85" spans="1:39" ht="33" customHeight="1" x14ac:dyDescent="0.25">
      <c r="B85" s="209" t="s">
        <v>187</v>
      </c>
      <c r="C85" s="490" t="s">
        <v>714</v>
      </c>
      <c r="D85" s="709" t="s">
        <v>832</v>
      </c>
      <c r="E85" s="490"/>
      <c r="F85" s="490"/>
      <c r="G85" s="490"/>
      <c r="H85" s="490"/>
      <c r="I85" s="490"/>
      <c r="J85" s="490"/>
      <c r="K85" s="490"/>
      <c r="L85" s="490"/>
      <c r="M85" s="490"/>
      <c r="N85" s="490"/>
      <c r="O85" s="490"/>
      <c r="P85" s="490"/>
      <c r="Q85" s="490"/>
      <c r="R85" s="490"/>
      <c r="S85" s="490"/>
      <c r="T85" s="490"/>
      <c r="U85" s="490"/>
      <c r="V85" s="490"/>
      <c r="W85" s="490"/>
      <c r="X85" s="490"/>
      <c r="Y85" s="490"/>
      <c r="Z85" s="490"/>
      <c r="AA85" s="204">
        <f>'С № 4'!V91</f>
        <v>0.125</v>
      </c>
      <c r="AB85" s="490"/>
      <c r="AC85" s="490"/>
      <c r="AD85" s="490"/>
      <c r="AE85" s="490"/>
      <c r="AF85" s="490"/>
      <c r="AG85" s="490"/>
      <c r="AH85" s="204">
        <f>AA85+T85+M85</f>
        <v>0.125</v>
      </c>
      <c r="AI85" s="490"/>
      <c r="AJ85" s="490"/>
      <c r="AK85" s="490"/>
      <c r="AL85" s="490"/>
      <c r="AM85" s="490"/>
    </row>
    <row r="86" spans="1:39" ht="33" customHeight="1" x14ac:dyDescent="0.25">
      <c r="B86" s="209" t="s">
        <v>187</v>
      </c>
      <c r="C86" s="490" t="s">
        <v>1684</v>
      </c>
      <c r="D86" s="709" t="s">
        <v>1685</v>
      </c>
      <c r="E86" s="490"/>
      <c r="F86" s="490"/>
      <c r="G86" s="490"/>
      <c r="H86" s="490"/>
      <c r="I86" s="490"/>
      <c r="J86" s="490"/>
      <c r="K86" s="490"/>
      <c r="L86" s="490"/>
      <c r="M86" s="490"/>
      <c r="N86" s="490"/>
      <c r="O86" s="490"/>
      <c r="P86" s="490"/>
      <c r="Q86" s="490"/>
      <c r="R86" s="490"/>
      <c r="S86" s="490"/>
      <c r="T86" s="490"/>
      <c r="U86" s="490"/>
      <c r="V86" s="490"/>
      <c r="W86" s="490"/>
      <c r="X86" s="490"/>
      <c r="Y86" s="490"/>
      <c r="Z86" s="490"/>
      <c r="AA86" s="204">
        <f>'С № 4'!AC93</f>
        <v>6.666666666666667</v>
      </c>
      <c r="AB86" s="490"/>
      <c r="AC86" s="490"/>
      <c r="AD86" s="490"/>
      <c r="AE86" s="490"/>
      <c r="AF86" s="490"/>
      <c r="AG86" s="490"/>
      <c r="AH86" s="204">
        <f>AA86+T86+M86</f>
        <v>6.666666666666667</v>
      </c>
      <c r="AI86" s="490"/>
      <c r="AJ86" s="490"/>
      <c r="AK86" s="490"/>
      <c r="AL86" s="490"/>
      <c r="AM86" s="490"/>
    </row>
    <row r="87" spans="1:39" ht="33" customHeight="1" x14ac:dyDescent="0.25">
      <c r="B87" s="209" t="s">
        <v>187</v>
      </c>
      <c r="C87" s="491" t="s">
        <v>715</v>
      </c>
      <c r="D87" s="709" t="s">
        <v>833</v>
      </c>
      <c r="E87" s="490"/>
      <c r="F87" s="490"/>
      <c r="G87" s="490"/>
      <c r="H87" s="490"/>
      <c r="I87" s="490"/>
      <c r="J87" s="490"/>
      <c r="K87" s="490"/>
      <c r="L87" s="490"/>
      <c r="M87" s="490"/>
      <c r="N87" s="490"/>
      <c r="O87" s="490"/>
      <c r="P87" s="490"/>
      <c r="Q87" s="490"/>
      <c r="R87" s="490"/>
      <c r="S87" s="490"/>
      <c r="T87" s="490"/>
      <c r="U87" s="490"/>
      <c r="V87" s="490"/>
      <c r="W87" s="490"/>
      <c r="X87" s="490"/>
      <c r="Y87" s="490"/>
      <c r="Z87" s="490"/>
      <c r="AA87" s="204">
        <f>'С № 4'!V92</f>
        <v>0.66666666666666674</v>
      </c>
      <c r="AB87" s="490"/>
      <c r="AC87" s="490"/>
      <c r="AD87" s="490"/>
      <c r="AE87" s="490"/>
      <c r="AF87" s="490"/>
      <c r="AG87" s="490"/>
      <c r="AH87" s="204">
        <f>AA87+T87+M87</f>
        <v>0.66666666666666674</v>
      </c>
      <c r="AI87" s="490"/>
      <c r="AJ87" s="490"/>
      <c r="AK87" s="490"/>
      <c r="AL87" s="490"/>
      <c r="AM87" s="490"/>
    </row>
  </sheetData>
  <sheetProtection formatCells="0" formatColumns="0" formatRows="0" insertColumns="0" insertRows="0" insertHyperlinks="0" deleteColumns="0" deleteRows="0" sort="0" autoFilter="0" pivotTables="0"/>
  <autoFilter ref="B22:BP83" xr:uid="{00000000-0009-0000-0000-000006000000}"/>
  <mergeCells count="22">
    <mergeCell ref="B12:AM12"/>
    <mergeCell ref="B4:AM4"/>
    <mergeCell ref="B5:AM5"/>
    <mergeCell ref="B7:AM7"/>
    <mergeCell ref="B8:AM8"/>
    <mergeCell ref="B10:AM10"/>
    <mergeCell ref="B13:AM13"/>
    <mergeCell ref="B17:AM17"/>
    <mergeCell ref="B18:B21"/>
    <mergeCell ref="C18:C21"/>
    <mergeCell ref="D18:D21"/>
    <mergeCell ref="E18:AM18"/>
    <mergeCell ref="E19:K19"/>
    <mergeCell ref="L19:R19"/>
    <mergeCell ref="S19:Y19"/>
    <mergeCell ref="Z19:AF19"/>
    <mergeCell ref="AG19:AM19"/>
    <mergeCell ref="F20:K20"/>
    <mergeCell ref="M20:R20"/>
    <mergeCell ref="T20:Y20"/>
    <mergeCell ref="AA20:AF20"/>
    <mergeCell ref="AH20:AM20"/>
  </mergeCells>
  <conditionalFormatting sqref="B55 E68:Z68 AB68:AF68 E83:AM83 E46:AM46 E55:AM55 B42:B47">
    <cfRule type="containsText" dxfId="1836" priority="327" operator="containsText" text="Наименование инвестиционного проекта">
      <formula>NOT(ISERROR(SEARCH("Наименование инвестиционного проекта",B42)))</formula>
    </cfRule>
  </conditionalFormatting>
  <conditionalFormatting sqref="B71:C71 B72:D78 D23:D32 C42:D45 B56:D57 B53:D54 D66:D67 C47:D47 D58:D60 B61:D63 B68:D70 B65:D65 B81:D82 B79:B80">
    <cfRule type="containsText" dxfId="1835" priority="347" operator="containsText" text="Наименование инвестиционного проекта">
      <formula>NOT(ISERROR(SEARCH("Наименование инвестиционного проекта",B23)))</formula>
    </cfRule>
  </conditionalFormatting>
  <conditionalFormatting sqref="B71:C71 D66:D67 B68:D70 B61:D63 D58:D60 B47:D47 B56:D57 D23:D32 B55 E68:Z68 AB68:AF68 D83:AM83 E46:AM46 E55:AM55 B65:D65 B46 B41:D45 B53:D54 B72:D82">
    <cfRule type="cellIs" dxfId="1834" priority="346" operator="equal">
      <formula>0</formula>
    </cfRule>
  </conditionalFormatting>
  <conditionalFormatting sqref="D46">
    <cfRule type="containsText" dxfId="1833" priority="344" operator="containsText" text="Наименование инвестиционного проекта">
      <formula>NOT(ISERROR(SEARCH("Наименование инвестиционного проекта",D46)))</formula>
    </cfRule>
  </conditionalFormatting>
  <conditionalFormatting sqref="D46">
    <cfRule type="cellIs" dxfId="1832" priority="343" operator="equal">
      <formula>0</formula>
    </cfRule>
  </conditionalFormatting>
  <conditionalFormatting sqref="D55">
    <cfRule type="containsText" dxfId="1831" priority="342" operator="containsText" text="Наименование инвестиционного проекта">
      <formula>NOT(ISERROR(SEARCH("Наименование инвестиционного проекта",D55)))</formula>
    </cfRule>
  </conditionalFormatting>
  <conditionalFormatting sqref="D55">
    <cfRule type="cellIs" dxfId="1830" priority="341" operator="equal">
      <formula>0</formula>
    </cfRule>
  </conditionalFormatting>
  <conditionalFormatting sqref="B23:C23 B32:C32 B31">
    <cfRule type="cellIs" dxfId="1829" priority="340" operator="equal">
      <formula>0</formula>
    </cfRule>
  </conditionalFormatting>
  <conditionalFormatting sqref="B23">
    <cfRule type="cellIs" dxfId="1828" priority="338" operator="equal">
      <formula>0</formula>
    </cfRule>
    <cfRule type="cellIs" dxfId="1827" priority="339" operator="equal">
      <formula>0</formula>
    </cfRule>
  </conditionalFormatting>
  <conditionalFormatting sqref="D33:D35 B33:B35">
    <cfRule type="cellIs" dxfId="1826" priority="337" operator="equal">
      <formula>0</formula>
    </cfRule>
  </conditionalFormatting>
  <conditionalFormatting sqref="B36 D36 B37:D40">
    <cfRule type="cellIs" dxfId="1825" priority="336" operator="equal">
      <formula>0</formula>
    </cfRule>
  </conditionalFormatting>
  <conditionalFormatting sqref="B58:C58">
    <cfRule type="cellIs" dxfId="1824" priority="334" operator="equal">
      <formula>0</formula>
    </cfRule>
  </conditionalFormatting>
  <conditionalFormatting sqref="B58:C58">
    <cfRule type="cellIs" dxfId="1823" priority="333" operator="equal">
      <formula>0</formula>
    </cfRule>
  </conditionalFormatting>
  <conditionalFormatting sqref="B59:C60">
    <cfRule type="cellIs" dxfId="1822" priority="332" operator="equal">
      <formula>0</formula>
    </cfRule>
  </conditionalFormatting>
  <conditionalFormatting sqref="B59:C60">
    <cfRule type="cellIs" dxfId="1821" priority="331" operator="equal">
      <formula>0</formula>
    </cfRule>
  </conditionalFormatting>
  <conditionalFormatting sqref="C33:C35">
    <cfRule type="cellIs" dxfId="1820" priority="330" operator="equal">
      <formula>0</formula>
    </cfRule>
  </conditionalFormatting>
  <conditionalFormatting sqref="C36">
    <cfRule type="cellIs" dxfId="1819" priority="329" operator="equal">
      <formula>0</formula>
    </cfRule>
  </conditionalFormatting>
  <conditionalFormatting sqref="C30:C31">
    <cfRule type="cellIs" dxfId="1818" priority="328" operator="equal">
      <formula>0</formula>
    </cfRule>
  </conditionalFormatting>
  <conditionalFormatting sqref="B66:C66">
    <cfRule type="cellIs" dxfId="1817" priority="326" operator="equal">
      <formula>0</formula>
    </cfRule>
  </conditionalFormatting>
  <conditionalFormatting sqref="B66:C66">
    <cfRule type="cellIs" dxfId="1816" priority="325" operator="equal">
      <formula>0</formula>
    </cfRule>
  </conditionalFormatting>
  <conditionalFormatting sqref="B67:C67">
    <cfRule type="cellIs" dxfId="1815" priority="324" operator="equal">
      <formula>0</formula>
    </cfRule>
  </conditionalFormatting>
  <conditionalFormatting sqref="B67:C67">
    <cfRule type="cellIs" dxfId="1814" priority="323" operator="equal">
      <formula>0</formula>
    </cfRule>
  </conditionalFormatting>
  <conditionalFormatting sqref="D71">
    <cfRule type="cellIs" dxfId="1813" priority="322" operator="equal">
      <formula>0</formula>
    </cfRule>
  </conditionalFormatting>
  <conditionalFormatting sqref="AA39:AA40 AA23:AA29 AA32 AA36 AA43:AA45 AA53:AA54 AH23:AH29 AG36 AM36 AG39:AG40 AM39:AM40 AH53:AH54 AH57:AH58 AA57:AA58 AA65:AA68 AH65:AH67 AA70:AA73 AA60:AA63 AH60:AH63 AA81 AA75:AA78">
    <cfRule type="cellIs" dxfId="1812" priority="321" operator="equal">
      <formula>0</formula>
    </cfRule>
  </conditionalFormatting>
  <conditionalFormatting sqref="AA39:AA40 AA36 AA43:AA45 AA53:AA54 AG36 AM36 AG39:AG40 AM39:AM40 AH53:AH54 AH57:AH58 AA57:AA58 AA65:AA68 AH65:AH67 AA70:AA73 AA60:AA63 AH60:AH63 AA81 AA75:AA78">
    <cfRule type="containsText" dxfId="1811" priority="320" operator="containsText" text="Наименование инвестиционного проекта">
      <formula>NOT(ISERROR(SEARCH("Наименование инвестиционного проекта",AA36)))</formula>
    </cfRule>
  </conditionalFormatting>
  <conditionalFormatting sqref="AA30:AA31">
    <cfRule type="cellIs" dxfId="1810" priority="319" operator="equal">
      <formula>0</formula>
    </cfRule>
  </conditionalFormatting>
  <conditionalFormatting sqref="AA23:AA32 AH23:AH29">
    <cfRule type="cellIs" dxfId="1809" priority="317" operator="equal">
      <formula>0</formula>
    </cfRule>
    <cfRule type="cellIs" dxfId="1808" priority="318" operator="equal">
      <formula>0</formula>
    </cfRule>
  </conditionalFormatting>
  <conditionalFormatting sqref="AA39:AA40 AA23:AA32 AA36 AA43:AA45 AH23:AH29 AG36 AM36 AG39:AG40 AM39:AM40 AH53:AH54 AA53:AA55 E68:AF68 AA57:AA58 AH57:AH58 E83:AM83 E46:AM46 E55:Z55 AB55:AM55 AH65:AH67 AA65:AA67 AA70:AA73 AH60:AH63 AA60:AA63 AA81 AA75:AA78">
    <cfRule type="cellIs" dxfId="1807" priority="316" operator="equal">
      <formula>0</formula>
    </cfRule>
  </conditionalFormatting>
  <conditionalFormatting sqref="AA39:AA40 AA23:AA32 AA36 AA43:AA45 AH23:AH29 AG36 AM36 AG39:AG40 AM39:AM40 AH53:AH54 AA53:AA55 E68:AF68 AA57:AA58 AH57:AH58 E83:AM83 E46:AM46 E55:Z55 AB55:AM55 AH65:AH67 AA65:AA67 AA70:AA73 AH60:AH63 AA60:AA63 AA81 AA75:AA78">
    <cfRule type="cellIs" dxfId="1806" priority="315" operator="equal">
      <formula>0</formula>
    </cfRule>
  </conditionalFormatting>
  <conditionalFormatting sqref="AA34:AA35">
    <cfRule type="containsText" dxfId="1805" priority="314" operator="containsText" text="Наименование инвестиционного проекта">
      <formula>NOT(ISERROR(SEARCH("Наименование инвестиционного проекта",AA34)))</formula>
    </cfRule>
  </conditionalFormatting>
  <conditionalFormatting sqref="AA34:AA35">
    <cfRule type="cellIs" dxfId="1804" priority="313" operator="equal">
      <formula>0</formula>
    </cfRule>
  </conditionalFormatting>
  <conditionalFormatting sqref="AA34:AA35">
    <cfRule type="cellIs" dxfId="1803" priority="312" operator="equal">
      <formula>0</formula>
    </cfRule>
  </conditionalFormatting>
  <conditionalFormatting sqref="AA34:AA35">
    <cfRule type="cellIs" dxfId="1802" priority="311" operator="equal">
      <formula>0</formula>
    </cfRule>
  </conditionalFormatting>
  <conditionalFormatting sqref="AA37:AA38">
    <cfRule type="containsText" dxfId="1801" priority="310" operator="containsText" text="Наименование инвестиционного проекта">
      <formula>NOT(ISERROR(SEARCH("Наименование инвестиционного проекта",AA37)))</formula>
    </cfRule>
  </conditionalFormatting>
  <conditionalFormatting sqref="AA37:AA38">
    <cfRule type="cellIs" dxfId="1800" priority="309" operator="equal">
      <formula>0</formula>
    </cfRule>
  </conditionalFormatting>
  <conditionalFormatting sqref="AA37:AA38">
    <cfRule type="cellIs" dxfId="1799" priority="308" operator="equal">
      <formula>0</formula>
    </cfRule>
  </conditionalFormatting>
  <conditionalFormatting sqref="AA37:AA38">
    <cfRule type="cellIs" dxfId="1798" priority="307" operator="equal">
      <formula>0</formula>
    </cfRule>
  </conditionalFormatting>
  <conditionalFormatting sqref="AA56 AH56">
    <cfRule type="containsText" dxfId="1797" priority="306" operator="containsText" text="Наименование инвестиционного проекта">
      <formula>NOT(ISERROR(SEARCH("Наименование инвестиционного проекта",AA56)))</formula>
    </cfRule>
  </conditionalFormatting>
  <conditionalFormatting sqref="AA56 AH56">
    <cfRule type="cellIs" dxfId="1796" priority="305" operator="equal">
      <formula>0</formula>
    </cfRule>
  </conditionalFormatting>
  <conditionalFormatting sqref="AA56 AH56">
    <cfRule type="cellIs" dxfId="1795" priority="304" operator="equal">
      <formula>0</formula>
    </cfRule>
  </conditionalFormatting>
  <conditionalFormatting sqref="AA56 AH56">
    <cfRule type="cellIs" dxfId="1794" priority="303" operator="equal">
      <formula>0</formula>
    </cfRule>
  </conditionalFormatting>
  <conditionalFormatting sqref="AA42">
    <cfRule type="containsText" dxfId="1793" priority="302" operator="containsText" text="Наименование инвестиционного проекта">
      <formula>NOT(ISERROR(SEARCH("Наименование инвестиционного проекта",AA42)))</formula>
    </cfRule>
  </conditionalFormatting>
  <conditionalFormatting sqref="AA42">
    <cfRule type="cellIs" dxfId="1792" priority="301" operator="equal">
      <formula>0</formula>
    </cfRule>
  </conditionalFormatting>
  <conditionalFormatting sqref="AA42">
    <cfRule type="cellIs" dxfId="1791" priority="300" operator="equal">
      <formula>0</formula>
    </cfRule>
  </conditionalFormatting>
  <conditionalFormatting sqref="AA42">
    <cfRule type="cellIs" dxfId="1790" priority="299" operator="equal">
      <formula>0</formula>
    </cfRule>
  </conditionalFormatting>
  <conditionalFormatting sqref="Z39:Z40 Z70:Z73 Z32 Z36 Z43:Z45 Z53:Z54 AG53:AG54 Z57:Z58 AG57:AG58 AG65:AG67 Z65:Z67 Z75:Z78 AG60:AG63 Z60:Z63 Z81">
    <cfRule type="cellIs" dxfId="1789" priority="298" operator="equal">
      <formula>0</formula>
    </cfRule>
  </conditionalFormatting>
  <conditionalFormatting sqref="Z39:Z40 Z70:Z73 Z36 Z43:Z45 Z53:Z54 AG53:AG54 Z57:Z58 AG57:AG58 AG65:AG67 Z65:Z67 Z75:Z78 AG60:AG63 Z60:Z63 Z81">
    <cfRule type="containsText" dxfId="1788" priority="297" operator="containsText" text="Наименование инвестиционного проекта">
      <formula>NOT(ISERROR(SEARCH("Наименование инвестиционного проекта",Z36)))</formula>
    </cfRule>
  </conditionalFormatting>
  <conditionalFormatting sqref="Z30:Z31">
    <cfRule type="cellIs" dxfId="1787" priority="296" operator="equal">
      <formula>0</formula>
    </cfRule>
  </conditionalFormatting>
  <conditionalFormatting sqref="Z30:Z32">
    <cfRule type="cellIs" dxfId="1786" priority="294" operator="equal">
      <formula>0</formula>
    </cfRule>
    <cfRule type="cellIs" dxfId="1785" priority="295" operator="equal">
      <formula>0</formula>
    </cfRule>
  </conditionalFormatting>
  <conditionalFormatting sqref="Z39:Z40 Z70:Z73 Z30:Z32 Z36 Z43:Z45 Z53:Z54 AG53:AG54 Z57:Z58 AG57:AG58 AG65:AG67 Z65:Z67 Z75:Z78 AG60:AG63 Z60:Z63 Z81">
    <cfRule type="cellIs" dxfId="1784" priority="293" operator="equal">
      <formula>0</formula>
    </cfRule>
  </conditionalFormatting>
  <conditionalFormatting sqref="Z39:Z40 Z70:Z73 Z30:Z32 Z36 Z43:Z45 Z53:Z54 AG53:AG54 Z57:Z58 AG57:AG58 AG65:AG67 Z65:Z67 Z75:Z78 AG60:AG63 Z60:Z63 Z81">
    <cfRule type="cellIs" dxfId="1783" priority="292" operator="equal">
      <formula>0</formula>
    </cfRule>
  </conditionalFormatting>
  <conditionalFormatting sqref="Z34:Z35">
    <cfRule type="containsText" dxfId="1782" priority="291" operator="containsText" text="Наименование инвестиционного проекта">
      <formula>NOT(ISERROR(SEARCH("Наименование инвестиционного проекта",Z34)))</formula>
    </cfRule>
  </conditionalFormatting>
  <conditionalFormatting sqref="Z34:Z35">
    <cfRule type="cellIs" dxfId="1781" priority="290" operator="equal">
      <formula>0</formula>
    </cfRule>
  </conditionalFormatting>
  <conditionalFormatting sqref="Z34:Z35">
    <cfRule type="cellIs" dxfId="1780" priority="289" operator="equal">
      <formula>0</formula>
    </cfRule>
  </conditionalFormatting>
  <conditionalFormatting sqref="Z34:Z35">
    <cfRule type="cellIs" dxfId="1779" priority="288" operator="equal">
      <formula>0</formula>
    </cfRule>
  </conditionalFormatting>
  <conditionalFormatting sqref="Z37:Z38">
    <cfRule type="containsText" dxfId="1778" priority="287" operator="containsText" text="Наименование инвестиционного проекта">
      <formula>NOT(ISERROR(SEARCH("Наименование инвестиционного проекта",Z37)))</formula>
    </cfRule>
  </conditionalFormatting>
  <conditionalFormatting sqref="Z37:Z38">
    <cfRule type="cellIs" dxfId="1777" priority="286" operator="equal">
      <formula>0</formula>
    </cfRule>
  </conditionalFormatting>
  <conditionalFormatting sqref="Z37:Z38">
    <cfRule type="cellIs" dxfId="1776" priority="285" operator="equal">
      <formula>0</formula>
    </cfRule>
  </conditionalFormatting>
  <conditionalFormatting sqref="Z37:Z38">
    <cfRule type="cellIs" dxfId="1775" priority="284" operator="equal">
      <formula>0</formula>
    </cfRule>
  </conditionalFormatting>
  <conditionalFormatting sqref="Z56 AG56">
    <cfRule type="containsText" dxfId="1774" priority="283" operator="containsText" text="Наименование инвестиционного проекта">
      <formula>NOT(ISERROR(SEARCH("Наименование инвестиционного проекта",Z56)))</formula>
    </cfRule>
  </conditionalFormatting>
  <conditionalFormatting sqref="Z56 AG56">
    <cfRule type="cellIs" dxfId="1773" priority="282" operator="equal">
      <formula>0</formula>
    </cfRule>
  </conditionalFormatting>
  <conditionalFormatting sqref="Z56 AG56">
    <cfRule type="cellIs" dxfId="1772" priority="281" operator="equal">
      <formula>0</formula>
    </cfRule>
  </conditionalFormatting>
  <conditionalFormatting sqref="Z56 AG56">
    <cfRule type="cellIs" dxfId="1771" priority="280" operator="equal">
      <formula>0</formula>
    </cfRule>
  </conditionalFormatting>
  <conditionalFormatting sqref="Z42">
    <cfRule type="containsText" dxfId="1770" priority="279" operator="containsText" text="Наименование инвестиционного проекта">
      <formula>NOT(ISERROR(SEARCH("Наименование инвестиционного проекта",Z42)))</formula>
    </cfRule>
  </conditionalFormatting>
  <conditionalFormatting sqref="Z42">
    <cfRule type="cellIs" dxfId="1769" priority="278" operator="equal">
      <formula>0</formula>
    </cfRule>
  </conditionalFormatting>
  <conditionalFormatting sqref="Z42">
    <cfRule type="cellIs" dxfId="1768" priority="277" operator="equal">
      <formula>0</formula>
    </cfRule>
  </conditionalFormatting>
  <conditionalFormatting sqref="Z42">
    <cfRule type="cellIs" dxfId="1767" priority="276" operator="equal">
      <formula>0</formula>
    </cfRule>
  </conditionalFormatting>
  <conditionalFormatting sqref="Z23:Z29 AG23:AG29">
    <cfRule type="cellIs" dxfId="1766" priority="275" operator="equal">
      <formula>0</formula>
    </cfRule>
  </conditionalFormatting>
  <conditionalFormatting sqref="Z23:Z29 AG23:AG29">
    <cfRule type="cellIs" dxfId="1765" priority="273" operator="equal">
      <formula>0</formula>
    </cfRule>
    <cfRule type="cellIs" dxfId="1764" priority="274" operator="equal">
      <formula>0</formula>
    </cfRule>
  </conditionalFormatting>
  <conditionalFormatting sqref="Z23:Z29 AG23:AG29">
    <cfRule type="cellIs" dxfId="1763" priority="272" operator="equal">
      <formula>0</formula>
    </cfRule>
  </conditionalFormatting>
  <conditionalFormatting sqref="Z23:Z29 AG23:AG29">
    <cfRule type="cellIs" dxfId="1762" priority="271" operator="equal">
      <formula>0</formula>
    </cfRule>
  </conditionalFormatting>
  <conditionalFormatting sqref="AB39:AF40 AB23:AF29 AB36:AF36 AB53:AF54 AB32:AM32 AI23:AM29 AH36:AL36 AH39:AL40 AI53:AM54 AG68:AM68 AB43:AM45 AB57:AF58 AI57:AM58 AG34:AM35 AI65:AM67 AB65:AF67 AB70:AM73 AI60:AM63 AB60:AF63 AB81:AM81 AB75:AM78">
    <cfRule type="cellIs" dxfId="1761" priority="270" operator="equal">
      <formula>0</formula>
    </cfRule>
  </conditionalFormatting>
  <conditionalFormatting sqref="AB39:AF40 AB36:AF36 AB53:AF54 AH36:AL36 AH39:AL40 AI53:AM54 AG68:AM68 AB43:AM45 AB57:AF58 AI57:AM58 AG34:AM35 AI65:AM67 AB65:AF67 AB70:AM73 AI60:AM63 AB60:AF63 AB81:AM81 AB75:AM78">
    <cfRule type="containsText" dxfId="1760" priority="269" operator="containsText" text="Наименование инвестиционного проекта">
      <formula>NOT(ISERROR(SEARCH("Наименование инвестиционного проекта",AB34)))</formula>
    </cfRule>
  </conditionalFormatting>
  <conditionalFormatting sqref="AB30:AM31">
    <cfRule type="cellIs" dxfId="1759" priority="268" operator="equal">
      <formula>0</formula>
    </cfRule>
  </conditionalFormatting>
  <conditionalFormatting sqref="AB23:AF32 AG30:AM32 AI23:AM29">
    <cfRule type="cellIs" dxfId="1758" priority="266" operator="equal">
      <formula>0</formula>
    </cfRule>
    <cfRule type="cellIs" dxfId="1757" priority="267" operator="equal">
      <formula>0</formula>
    </cfRule>
  </conditionalFormatting>
  <conditionalFormatting sqref="AB39:AF40 AB23:AF32 AB36:AF36 AB53:AF54 AI23:AM29 AH36:AL36 AH39:AL40 AI53:AM54 AG68:AM68 AB43:AM45 AB57:AF58 AI57:AM58 AG30:AM32 AG34:AM35 AI65:AM67 AB65:AF67 AB70:AM73 AI60:AM63 AB60:AF63 AB81:AM81 AB75:AM78">
    <cfRule type="cellIs" dxfId="1756" priority="265" operator="equal">
      <formula>0</formula>
    </cfRule>
  </conditionalFormatting>
  <conditionalFormatting sqref="AB39:AF40 AB23:AF32 AB36:AF36 AB53:AF54 AI23:AM29 AH36:AL36 AH39:AL40 AI53:AM54 AG68:AM68 AB43:AM45 AB57:AF58 AI57:AM58 AG30:AM32 AG34:AM35 AI65:AM67 AB65:AF67 AB70:AM73 AI60:AM63 AB60:AF63 AB81:AM81 AB75:AM78">
    <cfRule type="cellIs" dxfId="1755" priority="264" operator="equal">
      <formula>0</formula>
    </cfRule>
  </conditionalFormatting>
  <conditionalFormatting sqref="AB34:AF35">
    <cfRule type="containsText" dxfId="1754" priority="263" operator="containsText" text="Наименование инвестиционного проекта">
      <formula>NOT(ISERROR(SEARCH("Наименование инвестиционного проекта",AB34)))</formula>
    </cfRule>
  </conditionalFormatting>
  <conditionalFormatting sqref="AB34:AF35">
    <cfRule type="cellIs" dxfId="1753" priority="262" operator="equal">
      <formula>0</formula>
    </cfRule>
  </conditionalFormatting>
  <conditionalFormatting sqref="AB34:AF35">
    <cfRule type="cellIs" dxfId="1752" priority="261" operator="equal">
      <formula>0</formula>
    </cfRule>
  </conditionalFormatting>
  <conditionalFormatting sqref="AB34:AF35">
    <cfRule type="cellIs" dxfId="1751" priority="260" operator="equal">
      <formula>0</formula>
    </cfRule>
  </conditionalFormatting>
  <conditionalFormatting sqref="AB37:AM38">
    <cfRule type="containsText" dxfId="1750" priority="259" operator="containsText" text="Наименование инвестиционного проекта">
      <formula>NOT(ISERROR(SEARCH("Наименование инвестиционного проекта",AB37)))</formula>
    </cfRule>
  </conditionalFormatting>
  <conditionalFormatting sqref="AB37:AM38">
    <cfRule type="cellIs" dxfId="1749" priority="258" operator="equal">
      <formula>0</formula>
    </cfRule>
  </conditionalFormatting>
  <conditionalFormatting sqref="AB37:AM38">
    <cfRule type="cellIs" dxfId="1748" priority="257" operator="equal">
      <formula>0</formula>
    </cfRule>
  </conditionalFormatting>
  <conditionalFormatting sqref="AB37:AM38">
    <cfRule type="cellIs" dxfId="1747" priority="256" operator="equal">
      <formula>0</formula>
    </cfRule>
  </conditionalFormatting>
  <conditionalFormatting sqref="AB56:AF56 AI56:AM56">
    <cfRule type="containsText" dxfId="1746" priority="255" operator="containsText" text="Наименование инвестиционного проекта">
      <formula>NOT(ISERROR(SEARCH("Наименование инвестиционного проекта",AB56)))</formula>
    </cfRule>
  </conditionalFormatting>
  <conditionalFormatting sqref="AB56:AF56 AI56:AM56">
    <cfRule type="cellIs" dxfId="1745" priority="254" operator="equal">
      <formula>0</formula>
    </cfRule>
  </conditionalFormatting>
  <conditionalFormatting sqref="AB56:AF56 AI56:AM56">
    <cfRule type="cellIs" dxfId="1744" priority="253" operator="equal">
      <formula>0</formula>
    </cfRule>
  </conditionalFormatting>
  <conditionalFormatting sqref="AB56:AF56 AI56:AM56">
    <cfRule type="cellIs" dxfId="1743" priority="252" operator="equal">
      <formula>0</formula>
    </cfRule>
  </conditionalFormatting>
  <conditionalFormatting sqref="AB42:AM42">
    <cfRule type="containsText" dxfId="1742" priority="251" operator="containsText" text="Наименование инвестиционного проекта">
      <formula>NOT(ISERROR(SEARCH("Наименование инвестиционного проекта",AB42)))</formula>
    </cfRule>
  </conditionalFormatting>
  <conditionalFormatting sqref="AB42:AM42">
    <cfRule type="cellIs" dxfId="1741" priority="250" operator="equal">
      <formula>0</formula>
    </cfRule>
  </conditionalFormatting>
  <conditionalFormatting sqref="AB42:AM42">
    <cfRule type="cellIs" dxfId="1740" priority="249" operator="equal">
      <formula>0</formula>
    </cfRule>
  </conditionalFormatting>
  <conditionalFormatting sqref="AB42:AM42">
    <cfRule type="cellIs" dxfId="1739" priority="248" operator="equal">
      <formula>0</formula>
    </cfRule>
  </conditionalFormatting>
  <conditionalFormatting sqref="E39:L40 E70:L71 E32:L32 E36:L36 E43:L45 E53:L54 N43:S45 N36:S36 N32:S32 N70:S71 N53:S54 N39:S40 U39:Y40 U70:Y71 U32:Y32 U36:Y36 U43:Y45 U53:Y54 E57:L58 N57:S58 U57:Y58 U65:Y67 N65:S67 E65:L67 E82:AM82 U60:Y63 N60:S63 E60:L63 E59:AM59">
    <cfRule type="cellIs" dxfId="1738" priority="247" operator="equal">
      <formula>0</formula>
    </cfRule>
  </conditionalFormatting>
  <conditionalFormatting sqref="E39:L40 E70:L71 E36:L36 E43:L45 E53:L54 N43:S45 N36:S36 N70:S71 N53:S54 N39:S40 U39:Y40 U70:Y71 U36:Y36 U43:Y45 U53:Y54 E57:L58 N57:S58 U57:Y58 U65:Y67 N65:S67 E65:L67 E82:AM82 U60:Y63 N60:S63 E60:L63 E59:AM59">
    <cfRule type="containsText" dxfId="1737" priority="246" operator="containsText" text="Наименование инвестиционного проекта">
      <formula>NOT(ISERROR(SEARCH("Наименование инвестиционного проекта",E36)))</formula>
    </cfRule>
  </conditionalFormatting>
  <conditionalFormatting sqref="E30:L31 N30:S31 U30:Y31">
    <cfRule type="cellIs" dxfId="1736" priority="245" operator="equal">
      <formula>0</formula>
    </cfRule>
  </conditionalFormatting>
  <conditionalFormatting sqref="E30:L32 N30:S32 U30:Y32">
    <cfRule type="cellIs" dxfId="1735" priority="243" operator="equal">
      <formula>0</formula>
    </cfRule>
    <cfRule type="cellIs" dxfId="1734" priority="244" operator="equal">
      <formula>0</formula>
    </cfRule>
  </conditionalFormatting>
  <conditionalFormatting sqref="E39:L40 E70:L71 E30:L32 E36:L36 E43:L45 E53:L54 N43:S45 N36:S36 N30:S32 N70:S71 N53:S54 N39:S40 U39:Y40 U70:Y71 U30:Y32 U36:Y36 U43:Y45 U53:Y54 E57:L58 N57:S58 U57:Y58 U65:Y67 N65:S67 E65:L67 E82:AM82 U60:Y63 N60:S63 E60:L63 E59:AM59">
    <cfRule type="cellIs" dxfId="1733" priority="242" operator="equal">
      <formula>0</formula>
    </cfRule>
  </conditionalFormatting>
  <conditionalFormatting sqref="E39:L40 E70:L71 E30:L32 E36:L36 E43:L45 E53:L54 N43:S45 N36:S36 N30:S32 N70:S71 N53:S54 N39:S40 U39:Y40 U70:Y71 U30:Y32 U36:Y36 U43:Y45 U53:Y54 E57:L58 N57:S58 U57:Y58 U65:Y67 N65:S67 E65:L67 E82:AM82 U60:Y63 N60:S63 E60:L63 E59:AM59">
    <cfRule type="cellIs" dxfId="1732" priority="241" operator="equal">
      <formula>0</formula>
    </cfRule>
  </conditionalFormatting>
  <conditionalFormatting sqref="U24:Y29 E24:S29">
    <cfRule type="cellIs" dxfId="1731" priority="240" operator="equal">
      <formula>0</formula>
    </cfRule>
  </conditionalFormatting>
  <conditionalFormatting sqref="U24:Y29 E24:S29">
    <cfRule type="cellIs" dxfId="1730" priority="238" operator="equal">
      <formula>0</formula>
    </cfRule>
    <cfRule type="cellIs" dxfId="1729" priority="239" operator="equal">
      <formula>0</formula>
    </cfRule>
  </conditionalFormatting>
  <conditionalFormatting sqref="U24:Y29 E24:S29">
    <cfRule type="cellIs" dxfId="1728" priority="237" operator="equal">
      <formula>0</formula>
    </cfRule>
  </conditionalFormatting>
  <conditionalFormatting sqref="U24:Y29 E24:S29">
    <cfRule type="cellIs" dxfId="1727" priority="236" operator="equal">
      <formula>0</formula>
    </cfRule>
  </conditionalFormatting>
  <conditionalFormatting sqref="N23:S23 U23:Y23 E23:L23">
    <cfRule type="cellIs" dxfId="1726" priority="235" operator="equal">
      <formula>0</formula>
    </cfRule>
  </conditionalFormatting>
  <conditionalFormatting sqref="N23:S23 U23:Y23 E23:L23">
    <cfRule type="cellIs" dxfId="1725" priority="233" operator="equal">
      <formula>0</formula>
    </cfRule>
    <cfRule type="cellIs" dxfId="1724" priority="234" operator="equal">
      <formula>0</formula>
    </cfRule>
  </conditionalFormatting>
  <conditionalFormatting sqref="N23:S23 U23:Y23 E23:L23">
    <cfRule type="cellIs" dxfId="1723" priority="232" operator="equal">
      <formula>0</formula>
    </cfRule>
  </conditionalFormatting>
  <conditionalFormatting sqref="N23:S23 U23:Y23 E23:L23">
    <cfRule type="cellIs" dxfId="1722" priority="231" operator="equal">
      <formula>0</formula>
    </cfRule>
  </conditionalFormatting>
  <conditionalFormatting sqref="E34:L35 N34:S35 U34:Y35">
    <cfRule type="containsText" dxfId="1721" priority="230" operator="containsText" text="Наименование инвестиционного проекта">
      <formula>NOT(ISERROR(SEARCH("Наименование инвестиционного проекта",E34)))</formula>
    </cfRule>
  </conditionalFormatting>
  <conditionalFormatting sqref="U34:Y35 N34:S35 E34:L35">
    <cfRule type="cellIs" dxfId="1720" priority="229" operator="equal">
      <formula>0</formula>
    </cfRule>
  </conditionalFormatting>
  <conditionalFormatting sqref="U34:Y35 N34:S35 E34:L35">
    <cfRule type="cellIs" dxfId="1719" priority="228" operator="equal">
      <formula>0</formula>
    </cfRule>
  </conditionalFormatting>
  <conditionalFormatting sqref="U34:Y35 N34:S35 E34:L35">
    <cfRule type="cellIs" dxfId="1718" priority="227" operator="equal">
      <formula>0</formula>
    </cfRule>
  </conditionalFormatting>
  <conditionalFormatting sqref="E37:L38 N37:S38 U37:Y38">
    <cfRule type="containsText" dxfId="1717" priority="226" operator="containsText" text="Наименование инвестиционного проекта">
      <formula>NOT(ISERROR(SEARCH("Наименование инвестиционного проекта",E37)))</formula>
    </cfRule>
  </conditionalFormatting>
  <conditionalFormatting sqref="E37:L38 N37:S38 U37:Y38">
    <cfRule type="cellIs" dxfId="1716" priority="225" operator="equal">
      <formula>0</formula>
    </cfRule>
  </conditionalFormatting>
  <conditionalFormatting sqref="E37:L38 N37:S38 U37:Y38">
    <cfRule type="cellIs" dxfId="1715" priority="224" operator="equal">
      <formula>0</formula>
    </cfRule>
  </conditionalFormatting>
  <conditionalFormatting sqref="E37:L38 N37:S38 U37:Y38">
    <cfRule type="cellIs" dxfId="1714" priority="223" operator="equal">
      <formula>0</formula>
    </cfRule>
  </conditionalFormatting>
  <conditionalFormatting sqref="E56:L56 N56:S56 U56:Y56">
    <cfRule type="containsText" dxfId="1713" priority="222" operator="containsText" text="Наименование инвестиционного проекта">
      <formula>NOT(ISERROR(SEARCH("Наименование инвестиционного проекта",E56)))</formula>
    </cfRule>
  </conditionalFormatting>
  <conditionalFormatting sqref="E56:L56 N56:S56 U56:Y56">
    <cfRule type="cellIs" dxfId="1712" priority="221" operator="equal">
      <formula>0</formula>
    </cfRule>
  </conditionalFormatting>
  <conditionalFormatting sqref="E56:L56 N56:S56 U56:Y56">
    <cfRule type="cellIs" dxfId="1711" priority="220" operator="equal">
      <formula>0</formula>
    </cfRule>
  </conditionalFormatting>
  <conditionalFormatting sqref="E56:L56 N56:S56 U56:Y56">
    <cfRule type="cellIs" dxfId="1710" priority="219" operator="equal">
      <formula>0</formula>
    </cfRule>
  </conditionalFormatting>
  <conditionalFormatting sqref="U75:Y78 E75:K78 N75:R78 N81:R81 E81:K81 U81:Y81 E74:AM74">
    <cfRule type="containsText" dxfId="1709" priority="214" operator="containsText" text="Наименование инвестиционного проекта">
      <formula>NOT(ISERROR(SEARCH("Наименование инвестиционного проекта",E74)))</formula>
    </cfRule>
  </conditionalFormatting>
  <conditionalFormatting sqref="U75:Y78 E75:K78 N75:R78 N81:R81 E81:K81 U81:Y81 E74:AM74">
    <cfRule type="cellIs" dxfId="1708" priority="213" operator="equal">
      <formula>0</formula>
    </cfRule>
  </conditionalFormatting>
  <conditionalFormatting sqref="U75:Y78 E75:K78 N75:R78 N81:R81 E81:K81 U81:Y81 E74:AM74">
    <cfRule type="cellIs" dxfId="1707" priority="212" operator="equal">
      <formula>0</formula>
    </cfRule>
  </conditionalFormatting>
  <conditionalFormatting sqref="U75:Y78 E75:K78 N75:R78 N81:R81 E81:K81 U81:Y81 E74:AM74">
    <cfRule type="cellIs" dxfId="1706" priority="211" operator="equal">
      <formula>0</formula>
    </cfRule>
  </conditionalFormatting>
  <conditionalFormatting sqref="E72:L73 N72:S73 U72:Y73">
    <cfRule type="containsText" dxfId="1705" priority="218" operator="containsText" text="Наименование инвестиционного проекта">
      <formula>NOT(ISERROR(SEARCH("Наименование инвестиционного проекта",E72)))</formula>
    </cfRule>
  </conditionalFormatting>
  <conditionalFormatting sqref="E72:L73 N72:S73 U72:Y73">
    <cfRule type="cellIs" dxfId="1704" priority="217" operator="equal">
      <formula>0</formula>
    </cfRule>
  </conditionalFormatting>
  <conditionalFormatting sqref="E72:L73 N72:S73 U72:Y73">
    <cfRule type="cellIs" dxfId="1703" priority="216" operator="equal">
      <formula>0</formula>
    </cfRule>
  </conditionalFormatting>
  <conditionalFormatting sqref="E72:L73 N72:S73 U72:Y73">
    <cfRule type="cellIs" dxfId="1702" priority="215" operator="equal">
      <formula>0</formula>
    </cfRule>
  </conditionalFormatting>
  <conditionalFormatting sqref="E42:L42 N42:S42 U42:Y42">
    <cfRule type="containsText" dxfId="1701" priority="210" operator="containsText" text="Наименование инвестиционного проекта">
      <formula>NOT(ISERROR(SEARCH("Наименование инвестиционного проекта",E42)))</formula>
    </cfRule>
  </conditionalFormatting>
  <conditionalFormatting sqref="E42:L42 N42:S42 U42:Y42">
    <cfRule type="cellIs" dxfId="1700" priority="209" operator="equal">
      <formula>0</formula>
    </cfRule>
  </conditionalFormatting>
  <conditionalFormatting sqref="E42:L42 N42:S42 U42:Y42">
    <cfRule type="cellIs" dxfId="1699" priority="208" operator="equal">
      <formula>0</formula>
    </cfRule>
  </conditionalFormatting>
  <conditionalFormatting sqref="E42:L42 N42:S42 U42:Y42">
    <cfRule type="cellIs" dxfId="1698" priority="207" operator="equal">
      <formula>0</formula>
    </cfRule>
  </conditionalFormatting>
  <conditionalFormatting sqref="S75:S78 L75:L78 L81 S81">
    <cfRule type="containsText" dxfId="1697" priority="202" operator="containsText" text="Наименование инвестиционного проекта">
      <formula>NOT(ISERROR(SEARCH("Наименование инвестиционного проекта",L75)))</formula>
    </cfRule>
  </conditionalFormatting>
  <conditionalFormatting sqref="S75:S78 L75:L78 L81 S81">
    <cfRule type="cellIs" dxfId="1696" priority="201" operator="equal">
      <formula>0</formula>
    </cfRule>
  </conditionalFormatting>
  <conditionalFormatting sqref="S75:S78 L75:L78 L81 S81">
    <cfRule type="cellIs" dxfId="1695" priority="200" operator="equal">
      <formula>0</formula>
    </cfRule>
  </conditionalFormatting>
  <conditionalFormatting sqref="S75:S78 L75:L78 L81 S81">
    <cfRule type="cellIs" dxfId="1694" priority="199" operator="equal">
      <formula>0</formula>
    </cfRule>
  </conditionalFormatting>
  <conditionalFormatting sqref="M39:M40 M70:M71 M32 M36 M43:M45 M53:M54 M57:M58 M65:M67 M60:M63">
    <cfRule type="cellIs" dxfId="1693" priority="198" operator="equal">
      <formula>0</formula>
    </cfRule>
  </conditionalFormatting>
  <conditionalFormatting sqref="M39:M40 M70:M71 M36 M43:M45 M53:M54 M57:M58 M65:M67 M60:M63">
    <cfRule type="containsText" dxfId="1692" priority="197" operator="containsText" text="Наименование инвестиционного проекта">
      <formula>NOT(ISERROR(SEARCH("Наименование инвестиционного проекта",M36)))</formula>
    </cfRule>
  </conditionalFormatting>
  <conditionalFormatting sqref="M30:M31">
    <cfRule type="cellIs" dxfId="1691" priority="196" operator="equal">
      <formula>0</formula>
    </cfRule>
  </conditionalFormatting>
  <conditionalFormatting sqref="M30:M32">
    <cfRule type="cellIs" dxfId="1690" priority="194" operator="equal">
      <formula>0</formula>
    </cfRule>
    <cfRule type="cellIs" dxfId="1689" priority="195" operator="equal">
      <formula>0</formula>
    </cfRule>
  </conditionalFormatting>
  <conditionalFormatting sqref="M39:M40 M70:M71 M30:M32 M36 M43:M45 M53:M54 M57:M58 M65:M67 M60:M63">
    <cfRule type="cellIs" dxfId="1688" priority="193" operator="equal">
      <formula>0</formula>
    </cfRule>
  </conditionalFormatting>
  <conditionalFormatting sqref="M39:M40 M70:M71 M30:M32 M36 M43:M45 M53:M54 M57:M58 M65:M67 M60:M63">
    <cfRule type="cellIs" dxfId="1687" priority="192" operator="equal">
      <formula>0</formula>
    </cfRule>
  </conditionalFormatting>
  <conditionalFormatting sqref="M23">
    <cfRule type="cellIs" dxfId="1686" priority="191" operator="equal">
      <formula>0</formula>
    </cfRule>
  </conditionalFormatting>
  <conditionalFormatting sqref="M23">
    <cfRule type="cellIs" dxfId="1685" priority="189" operator="equal">
      <formula>0</formula>
    </cfRule>
    <cfRule type="cellIs" dxfId="1684" priority="190" operator="equal">
      <formula>0</formula>
    </cfRule>
  </conditionalFormatting>
  <conditionalFormatting sqref="M23">
    <cfRule type="cellIs" dxfId="1683" priority="188" operator="equal">
      <formula>0</formula>
    </cfRule>
  </conditionalFormatting>
  <conditionalFormatting sqref="M23">
    <cfRule type="cellIs" dxfId="1682" priority="187" operator="equal">
      <formula>0</formula>
    </cfRule>
  </conditionalFormatting>
  <conditionalFormatting sqref="M34:M35">
    <cfRule type="containsText" dxfId="1681" priority="186" operator="containsText" text="Наименование инвестиционного проекта">
      <formula>NOT(ISERROR(SEARCH("Наименование инвестиционного проекта",M34)))</formula>
    </cfRule>
  </conditionalFormatting>
  <conditionalFormatting sqref="M34:M35">
    <cfRule type="cellIs" dxfId="1680" priority="185" operator="equal">
      <formula>0</formula>
    </cfRule>
  </conditionalFormatting>
  <conditionalFormatting sqref="M34:M35">
    <cfRule type="cellIs" dxfId="1679" priority="184" operator="equal">
      <formula>0</formula>
    </cfRule>
  </conditionalFormatting>
  <conditionalFormatting sqref="M34:M35">
    <cfRule type="cellIs" dxfId="1678" priority="183" operator="equal">
      <formula>0</formula>
    </cfRule>
  </conditionalFormatting>
  <conditionalFormatting sqref="M37:M38">
    <cfRule type="containsText" dxfId="1677" priority="182" operator="containsText" text="Наименование инвестиционного проекта">
      <formula>NOT(ISERROR(SEARCH("Наименование инвестиционного проекта",M37)))</formula>
    </cfRule>
  </conditionalFormatting>
  <conditionalFormatting sqref="M37:M38">
    <cfRule type="cellIs" dxfId="1676" priority="181" operator="equal">
      <formula>0</formula>
    </cfRule>
  </conditionalFormatting>
  <conditionalFormatting sqref="M37:M38">
    <cfRule type="cellIs" dxfId="1675" priority="180" operator="equal">
      <formula>0</formula>
    </cfRule>
  </conditionalFormatting>
  <conditionalFormatting sqref="M37:M38">
    <cfRule type="cellIs" dxfId="1674" priority="179" operator="equal">
      <formula>0</formula>
    </cfRule>
  </conditionalFormatting>
  <conditionalFormatting sqref="M56">
    <cfRule type="containsText" dxfId="1673" priority="178" operator="containsText" text="Наименование инвестиционного проекта">
      <formula>NOT(ISERROR(SEARCH("Наименование инвестиционного проекта",M56)))</formula>
    </cfRule>
  </conditionalFormatting>
  <conditionalFormatting sqref="M56">
    <cfRule type="cellIs" dxfId="1672" priority="177" operator="equal">
      <formula>0</formula>
    </cfRule>
  </conditionalFormatting>
  <conditionalFormatting sqref="M56">
    <cfRule type="cellIs" dxfId="1671" priority="176" operator="equal">
      <formula>0</formula>
    </cfRule>
  </conditionalFormatting>
  <conditionalFormatting sqref="M56">
    <cfRule type="cellIs" dxfId="1670" priority="175" operator="equal">
      <formula>0</formula>
    </cfRule>
  </conditionalFormatting>
  <conditionalFormatting sqref="M75:M78 M81">
    <cfRule type="containsText" dxfId="1669" priority="170" operator="containsText" text="Наименование инвестиционного проекта">
      <formula>NOT(ISERROR(SEARCH("Наименование инвестиционного проекта",M75)))</formula>
    </cfRule>
  </conditionalFormatting>
  <conditionalFormatting sqref="M75:M78 M81">
    <cfRule type="cellIs" dxfId="1668" priority="169" operator="equal">
      <formula>0</formula>
    </cfRule>
  </conditionalFormatting>
  <conditionalFormatting sqref="M75:M78 M81">
    <cfRule type="cellIs" dxfId="1667" priority="168" operator="equal">
      <formula>0</formula>
    </cfRule>
  </conditionalFormatting>
  <conditionalFormatting sqref="M75:M78 M81">
    <cfRule type="cellIs" dxfId="1666" priority="167" operator="equal">
      <formula>0</formula>
    </cfRule>
  </conditionalFormatting>
  <conditionalFormatting sqref="M72:M73">
    <cfRule type="containsText" dxfId="1665" priority="174" operator="containsText" text="Наименование инвестиционного проекта">
      <formula>NOT(ISERROR(SEARCH("Наименование инвестиционного проекта",M72)))</formula>
    </cfRule>
  </conditionalFormatting>
  <conditionalFormatting sqref="M72:M73">
    <cfRule type="cellIs" dxfId="1664" priority="173" operator="equal">
      <formula>0</formula>
    </cfRule>
  </conditionalFormatting>
  <conditionalFormatting sqref="M72:M73">
    <cfRule type="cellIs" dxfId="1663" priority="172" operator="equal">
      <formula>0</formula>
    </cfRule>
  </conditionalFormatting>
  <conditionalFormatting sqref="M72:M73">
    <cfRule type="cellIs" dxfId="1662" priority="171" operator="equal">
      <formula>0</formula>
    </cfRule>
  </conditionalFormatting>
  <conditionalFormatting sqref="M42">
    <cfRule type="containsText" dxfId="1661" priority="166" operator="containsText" text="Наименование инвестиционного проекта">
      <formula>NOT(ISERROR(SEARCH("Наименование инвестиционного проекта",M42)))</formula>
    </cfRule>
  </conditionalFormatting>
  <conditionalFormatting sqref="M42">
    <cfRule type="cellIs" dxfId="1660" priority="165" operator="equal">
      <formula>0</formula>
    </cfRule>
  </conditionalFormatting>
  <conditionalFormatting sqref="M42">
    <cfRule type="cellIs" dxfId="1659" priority="164" operator="equal">
      <formula>0</formula>
    </cfRule>
  </conditionalFormatting>
  <conditionalFormatting sqref="M42">
    <cfRule type="cellIs" dxfId="1658" priority="163" operator="equal">
      <formula>0</formula>
    </cfRule>
  </conditionalFormatting>
  <conditionalFormatting sqref="T39:T40 T70:T71 T32 T36 T43:T45 T53:T54 T57:T58 T65:T67 T60:T63">
    <cfRule type="cellIs" dxfId="1657" priority="162" operator="equal">
      <formula>0</formula>
    </cfRule>
  </conditionalFormatting>
  <conditionalFormatting sqref="T39:T40 T70:T71 T36 T43:T45 T53:T54 T57:T58 T65:T67 T60:T63">
    <cfRule type="containsText" dxfId="1656" priority="161" operator="containsText" text="Наименование инвестиционного проекта">
      <formula>NOT(ISERROR(SEARCH("Наименование инвестиционного проекта",T36)))</formula>
    </cfRule>
  </conditionalFormatting>
  <conditionalFormatting sqref="T30:T31">
    <cfRule type="cellIs" dxfId="1655" priority="160" operator="equal">
      <formula>0</formula>
    </cfRule>
  </conditionalFormatting>
  <conditionalFormatting sqref="T30:T32">
    <cfRule type="cellIs" dxfId="1654" priority="158" operator="equal">
      <formula>0</formula>
    </cfRule>
    <cfRule type="cellIs" dxfId="1653" priority="159" operator="equal">
      <formula>0</formula>
    </cfRule>
  </conditionalFormatting>
  <conditionalFormatting sqref="T39:T40 T70:T71 T30:T32 T36 T43:T45 T53:T54 T57:T58 T65:T67 T60:T63">
    <cfRule type="cellIs" dxfId="1652" priority="157" operator="equal">
      <formula>0</formula>
    </cfRule>
  </conditionalFormatting>
  <conditionalFormatting sqref="T39:T40 T70:T71 T30:T32 T36 T43:T45 T53:T54 T57:T58 T65:T67 T60:T63">
    <cfRule type="cellIs" dxfId="1651" priority="156" operator="equal">
      <formula>0</formula>
    </cfRule>
  </conditionalFormatting>
  <conditionalFormatting sqref="T24:T29">
    <cfRule type="cellIs" dxfId="1650" priority="155" operator="equal">
      <formula>0</formula>
    </cfRule>
  </conditionalFormatting>
  <conditionalFormatting sqref="T24:T29">
    <cfRule type="cellIs" dxfId="1649" priority="153" operator="equal">
      <formula>0</formula>
    </cfRule>
    <cfRule type="cellIs" dxfId="1648" priority="154" operator="equal">
      <formula>0</formula>
    </cfRule>
  </conditionalFormatting>
  <conditionalFormatting sqref="T24:T29">
    <cfRule type="cellIs" dxfId="1647" priority="152" operator="equal">
      <formula>0</formula>
    </cfRule>
  </conditionalFormatting>
  <conditionalFormatting sqref="T24:T29">
    <cfRule type="cellIs" dxfId="1646" priority="151" operator="equal">
      <formula>0</formula>
    </cfRule>
  </conditionalFormatting>
  <conditionalFormatting sqref="T23">
    <cfRule type="cellIs" dxfId="1645" priority="150" operator="equal">
      <formula>0</formula>
    </cfRule>
  </conditionalFormatting>
  <conditionalFormatting sqref="T23">
    <cfRule type="cellIs" dxfId="1644" priority="148" operator="equal">
      <formula>0</formula>
    </cfRule>
    <cfRule type="cellIs" dxfId="1643" priority="149" operator="equal">
      <formula>0</formula>
    </cfRule>
  </conditionalFormatting>
  <conditionalFormatting sqref="T23">
    <cfRule type="cellIs" dxfId="1642" priority="147" operator="equal">
      <formula>0</formula>
    </cfRule>
  </conditionalFormatting>
  <conditionalFormatting sqref="T23">
    <cfRule type="cellIs" dxfId="1641" priority="146" operator="equal">
      <formula>0</formula>
    </cfRule>
  </conditionalFormatting>
  <conditionalFormatting sqref="T34:T35">
    <cfRule type="containsText" dxfId="1640" priority="145" operator="containsText" text="Наименование инвестиционного проекта">
      <formula>NOT(ISERROR(SEARCH("Наименование инвестиционного проекта",T34)))</formula>
    </cfRule>
  </conditionalFormatting>
  <conditionalFormatting sqref="T34:T35">
    <cfRule type="cellIs" dxfId="1639" priority="144" operator="equal">
      <formula>0</formula>
    </cfRule>
  </conditionalFormatting>
  <conditionalFormatting sqref="T34:T35">
    <cfRule type="cellIs" dxfId="1638" priority="143" operator="equal">
      <formula>0</formula>
    </cfRule>
  </conditionalFormatting>
  <conditionalFormatting sqref="T34:T35">
    <cfRule type="cellIs" dxfId="1637" priority="142" operator="equal">
      <formula>0</formula>
    </cfRule>
  </conditionalFormatting>
  <conditionalFormatting sqref="T37:T38">
    <cfRule type="containsText" dxfId="1636" priority="141" operator="containsText" text="Наименование инвестиционного проекта">
      <formula>NOT(ISERROR(SEARCH("Наименование инвестиционного проекта",T37)))</formula>
    </cfRule>
  </conditionalFormatting>
  <conditionalFormatting sqref="T37:T38">
    <cfRule type="cellIs" dxfId="1635" priority="140" operator="equal">
      <formula>0</formula>
    </cfRule>
  </conditionalFormatting>
  <conditionalFormatting sqref="T37:T38">
    <cfRule type="cellIs" dxfId="1634" priority="139" operator="equal">
      <formula>0</formula>
    </cfRule>
  </conditionalFormatting>
  <conditionalFormatting sqref="T37:T38">
    <cfRule type="cellIs" dxfId="1633" priority="138" operator="equal">
      <formula>0</formula>
    </cfRule>
  </conditionalFormatting>
  <conditionalFormatting sqref="T56">
    <cfRule type="containsText" dxfId="1632" priority="137" operator="containsText" text="Наименование инвестиционного проекта">
      <formula>NOT(ISERROR(SEARCH("Наименование инвестиционного проекта",T56)))</formula>
    </cfRule>
  </conditionalFormatting>
  <conditionalFormatting sqref="T56">
    <cfRule type="cellIs" dxfId="1631" priority="136" operator="equal">
      <formula>0</formula>
    </cfRule>
  </conditionalFormatting>
  <conditionalFormatting sqref="T56">
    <cfRule type="cellIs" dxfId="1630" priority="135" operator="equal">
      <formula>0</formula>
    </cfRule>
  </conditionalFormatting>
  <conditionalFormatting sqref="T56">
    <cfRule type="cellIs" dxfId="1629" priority="134" operator="equal">
      <formula>0</formula>
    </cfRule>
  </conditionalFormatting>
  <conditionalFormatting sqref="T75:T78 T81">
    <cfRule type="containsText" dxfId="1628" priority="129" operator="containsText" text="Наименование инвестиционного проекта">
      <formula>NOT(ISERROR(SEARCH("Наименование инвестиционного проекта",T75)))</formula>
    </cfRule>
  </conditionalFormatting>
  <conditionalFormatting sqref="T75:T78 T81">
    <cfRule type="cellIs" dxfId="1627" priority="128" operator="equal">
      <formula>0</formula>
    </cfRule>
  </conditionalFormatting>
  <conditionalFormatting sqref="T75:T78 T81">
    <cfRule type="cellIs" dxfId="1626" priority="127" operator="equal">
      <formula>0</formula>
    </cfRule>
  </conditionalFormatting>
  <conditionalFormatting sqref="T75:T78 T81">
    <cfRule type="cellIs" dxfId="1625" priority="126" operator="equal">
      <formula>0</formula>
    </cfRule>
  </conditionalFormatting>
  <conditionalFormatting sqref="T72:T73">
    <cfRule type="containsText" dxfId="1624" priority="133" operator="containsText" text="Наименование инвестиционного проекта">
      <formula>NOT(ISERROR(SEARCH("Наименование инвестиционного проекта",T72)))</formula>
    </cfRule>
  </conditionalFormatting>
  <conditionalFormatting sqref="T72:T73">
    <cfRule type="cellIs" dxfId="1623" priority="132" operator="equal">
      <formula>0</formula>
    </cfRule>
  </conditionalFormatting>
  <conditionalFormatting sqref="T72:T73">
    <cfRule type="cellIs" dxfId="1622" priority="131" operator="equal">
      <formula>0</formula>
    </cfRule>
  </conditionalFormatting>
  <conditionalFormatting sqref="T72:T73">
    <cfRule type="cellIs" dxfId="1621" priority="130" operator="equal">
      <formula>0</formula>
    </cfRule>
  </conditionalFormatting>
  <conditionalFormatting sqref="T42">
    <cfRule type="containsText" dxfId="1620" priority="125" operator="containsText" text="Наименование инвестиционного проекта">
      <formula>NOT(ISERROR(SEARCH("Наименование инвестиционного проекта",T42)))</formula>
    </cfRule>
  </conditionalFormatting>
  <conditionalFormatting sqref="T42">
    <cfRule type="cellIs" dxfId="1619" priority="124" operator="equal">
      <formula>0</formula>
    </cfRule>
  </conditionalFormatting>
  <conditionalFormatting sqref="T42">
    <cfRule type="cellIs" dxfId="1618" priority="123" operator="equal">
      <formula>0</formula>
    </cfRule>
  </conditionalFormatting>
  <conditionalFormatting sqref="T42">
    <cfRule type="cellIs" dxfId="1617" priority="122" operator="equal">
      <formula>0</formula>
    </cfRule>
  </conditionalFormatting>
  <conditionalFormatting sqref="AA69">
    <cfRule type="cellIs" dxfId="1616" priority="117" operator="equal">
      <formula>0</formula>
    </cfRule>
  </conditionalFormatting>
  <conditionalFormatting sqref="AA69">
    <cfRule type="containsText" dxfId="1615" priority="116" operator="containsText" text="Наименование инвестиционного проекта">
      <formula>NOT(ISERROR(SEARCH("Наименование инвестиционного проекта",AA69)))</formula>
    </cfRule>
  </conditionalFormatting>
  <conditionalFormatting sqref="AA69">
    <cfRule type="cellIs" dxfId="1614" priority="115" operator="equal">
      <formula>0</formula>
    </cfRule>
  </conditionalFormatting>
  <conditionalFormatting sqref="AA69">
    <cfRule type="cellIs" dxfId="1613" priority="114" operator="equal">
      <formula>0</formula>
    </cfRule>
  </conditionalFormatting>
  <conditionalFormatting sqref="Z69">
    <cfRule type="cellIs" dxfId="1612" priority="113" operator="equal">
      <formula>0</formula>
    </cfRule>
  </conditionalFormatting>
  <conditionalFormatting sqref="Z69">
    <cfRule type="containsText" dxfId="1611" priority="112" operator="containsText" text="Наименование инвестиционного проекта">
      <formula>NOT(ISERROR(SEARCH("Наименование инвестиционного проекта",Z69)))</formula>
    </cfRule>
  </conditionalFormatting>
  <conditionalFormatting sqref="Z69">
    <cfRule type="cellIs" dxfId="1610" priority="111" operator="equal">
      <formula>0</formula>
    </cfRule>
  </conditionalFormatting>
  <conditionalFormatting sqref="Z69">
    <cfRule type="cellIs" dxfId="1609" priority="110" operator="equal">
      <formula>0</formula>
    </cfRule>
  </conditionalFormatting>
  <conditionalFormatting sqref="AB69:AM69">
    <cfRule type="cellIs" dxfId="1608" priority="109" operator="equal">
      <formula>0</formula>
    </cfRule>
  </conditionalFormatting>
  <conditionalFormatting sqref="AB69:AM69">
    <cfRule type="containsText" dxfId="1607" priority="108" operator="containsText" text="Наименование инвестиционного проекта">
      <formula>NOT(ISERROR(SEARCH("Наименование инвестиционного проекта",AB69)))</formula>
    </cfRule>
  </conditionalFormatting>
  <conditionalFormatting sqref="AB69:AM69">
    <cfRule type="cellIs" dxfId="1606" priority="107" operator="equal">
      <formula>0</formula>
    </cfRule>
  </conditionalFormatting>
  <conditionalFormatting sqref="AB69:AM69">
    <cfRule type="cellIs" dxfId="1605" priority="106" operator="equal">
      <formula>0</formula>
    </cfRule>
  </conditionalFormatting>
  <conditionalFormatting sqref="E69:L69 N69:S69 U69:Y69">
    <cfRule type="cellIs" dxfId="1604" priority="105" operator="equal">
      <formula>0</formula>
    </cfRule>
  </conditionalFormatting>
  <conditionalFormatting sqref="E69:L69 N69:S69 U69:Y69">
    <cfRule type="containsText" dxfId="1603" priority="104" operator="containsText" text="Наименование инвестиционного проекта">
      <formula>NOT(ISERROR(SEARCH("Наименование инвестиционного проекта",E69)))</formula>
    </cfRule>
  </conditionalFormatting>
  <conditionalFormatting sqref="E69:L69 N69:S69 U69:Y69">
    <cfRule type="cellIs" dxfId="1602" priority="103" operator="equal">
      <formula>0</formula>
    </cfRule>
  </conditionalFormatting>
  <conditionalFormatting sqref="E69:L69 N69:S69 U69:Y69">
    <cfRule type="cellIs" dxfId="1601" priority="102" operator="equal">
      <formula>0</formula>
    </cfRule>
  </conditionalFormatting>
  <conditionalFormatting sqref="M69">
    <cfRule type="cellIs" dxfId="1600" priority="101" operator="equal">
      <formula>0</formula>
    </cfRule>
  </conditionalFormatting>
  <conditionalFormatting sqref="M69">
    <cfRule type="containsText" dxfId="1599" priority="100" operator="containsText" text="Наименование инвестиционного проекта">
      <formula>NOT(ISERROR(SEARCH("Наименование инвестиционного проекта",M69)))</formula>
    </cfRule>
  </conditionalFormatting>
  <conditionalFormatting sqref="M69">
    <cfRule type="cellIs" dxfId="1598" priority="99" operator="equal">
      <formula>0</formula>
    </cfRule>
  </conditionalFormatting>
  <conditionalFormatting sqref="M69">
    <cfRule type="cellIs" dxfId="1597" priority="98" operator="equal">
      <formula>0</formula>
    </cfRule>
  </conditionalFormatting>
  <conditionalFormatting sqref="T69">
    <cfRule type="cellIs" dxfId="1596" priority="97" operator="equal">
      <formula>0</formula>
    </cfRule>
  </conditionalFormatting>
  <conditionalFormatting sqref="T69">
    <cfRule type="containsText" dxfId="1595" priority="96" operator="containsText" text="Наименование инвестиционного проекта">
      <formula>NOT(ISERROR(SEARCH("Наименование инвестиционного проекта",T69)))</formula>
    </cfRule>
  </conditionalFormatting>
  <conditionalFormatting sqref="T69">
    <cfRule type="cellIs" dxfId="1594" priority="95" operator="equal">
      <formula>0</formula>
    </cfRule>
  </conditionalFormatting>
  <conditionalFormatting sqref="T69">
    <cfRule type="cellIs" dxfId="1593" priority="94" operator="equal">
      <formula>0</formula>
    </cfRule>
  </conditionalFormatting>
  <conditionalFormatting sqref="AA48:AA52">
    <cfRule type="cellIs" dxfId="1592" priority="93" operator="equal">
      <formula>0</formula>
    </cfRule>
  </conditionalFormatting>
  <conditionalFormatting sqref="AA48:AA52">
    <cfRule type="containsText" dxfId="1591" priority="92" operator="containsText" text="Наименование инвестиционного проекта">
      <formula>NOT(ISERROR(SEARCH("Наименование инвестиционного проекта",AA48)))</formula>
    </cfRule>
  </conditionalFormatting>
  <conditionalFormatting sqref="AA48:AA52">
    <cfRule type="cellIs" dxfId="1590" priority="91" operator="equal">
      <formula>0</formula>
    </cfRule>
  </conditionalFormatting>
  <conditionalFormatting sqref="AA48:AA52">
    <cfRule type="cellIs" dxfId="1589" priority="90" operator="equal">
      <formula>0</formula>
    </cfRule>
  </conditionalFormatting>
  <conditionalFormatting sqref="Z48:Z52">
    <cfRule type="cellIs" dxfId="1588" priority="89" operator="equal">
      <formula>0</formula>
    </cfRule>
  </conditionalFormatting>
  <conditionalFormatting sqref="Z48:Z52">
    <cfRule type="containsText" dxfId="1587" priority="88" operator="containsText" text="Наименование инвестиционного проекта">
      <formula>NOT(ISERROR(SEARCH("Наименование инвестиционного проекта",Z48)))</formula>
    </cfRule>
  </conditionalFormatting>
  <conditionalFormatting sqref="Z48:Z52">
    <cfRule type="cellIs" dxfId="1586" priority="87" operator="equal">
      <formula>0</formula>
    </cfRule>
  </conditionalFormatting>
  <conditionalFormatting sqref="Z48:Z52">
    <cfRule type="cellIs" dxfId="1585" priority="86" operator="equal">
      <formula>0</formula>
    </cfRule>
  </conditionalFormatting>
  <conditionalFormatting sqref="AB48:AM52">
    <cfRule type="cellIs" dxfId="1584" priority="85" operator="equal">
      <formula>0</formula>
    </cfRule>
  </conditionalFormatting>
  <conditionalFormatting sqref="AB48:AM52">
    <cfRule type="containsText" dxfId="1583" priority="84" operator="containsText" text="Наименование инвестиционного проекта">
      <formula>NOT(ISERROR(SEARCH("Наименование инвестиционного проекта",AB48)))</formula>
    </cfRule>
  </conditionalFormatting>
  <conditionalFormatting sqref="AB48:AM52">
    <cfRule type="cellIs" dxfId="1582" priority="83" operator="equal">
      <formula>0</formula>
    </cfRule>
  </conditionalFormatting>
  <conditionalFormatting sqref="AB48:AM52">
    <cfRule type="cellIs" dxfId="1581" priority="82" operator="equal">
      <formula>0</formula>
    </cfRule>
  </conditionalFormatting>
  <conditionalFormatting sqref="E48:L52 N48:S52 U48:Y52 E47:AM47">
    <cfRule type="cellIs" dxfId="1580" priority="81" operator="equal">
      <formula>0</formula>
    </cfRule>
  </conditionalFormatting>
  <conditionalFormatting sqref="E48:L52 N48:S52 U48:Y52 E47:AM47">
    <cfRule type="containsText" dxfId="1579" priority="80" operator="containsText" text="Наименование инвестиционного проекта">
      <formula>NOT(ISERROR(SEARCH("Наименование инвестиционного проекта",E47)))</formula>
    </cfRule>
  </conditionalFormatting>
  <conditionalFormatting sqref="E48:L52 N48:S52 U48:Y52 E47:AM47">
    <cfRule type="cellIs" dxfId="1578" priority="79" operator="equal">
      <formula>0</formula>
    </cfRule>
  </conditionalFormatting>
  <conditionalFormatting sqref="E48:L52 N48:S52 U48:Y52 E47:AM47">
    <cfRule type="cellIs" dxfId="1577" priority="78" operator="equal">
      <formula>0</formula>
    </cfRule>
  </conditionalFormatting>
  <conditionalFormatting sqref="M48:M52">
    <cfRule type="cellIs" dxfId="1576" priority="77" operator="equal">
      <formula>0</formula>
    </cfRule>
  </conditionalFormatting>
  <conditionalFormatting sqref="M48:M52">
    <cfRule type="containsText" dxfId="1575" priority="76" operator="containsText" text="Наименование инвестиционного проекта">
      <formula>NOT(ISERROR(SEARCH("Наименование инвестиционного проекта",M48)))</formula>
    </cfRule>
  </conditionalFormatting>
  <conditionalFormatting sqref="M48:M52">
    <cfRule type="cellIs" dxfId="1574" priority="75" operator="equal">
      <formula>0</formula>
    </cfRule>
  </conditionalFormatting>
  <conditionalFormatting sqref="M48:M52">
    <cfRule type="cellIs" dxfId="1573" priority="74" operator="equal">
      <formula>0</formula>
    </cfRule>
  </conditionalFormatting>
  <conditionalFormatting sqref="T48:T52">
    <cfRule type="cellIs" dxfId="1572" priority="73" operator="equal">
      <formula>0</formula>
    </cfRule>
  </conditionalFormatting>
  <conditionalFormatting sqref="T48:T52">
    <cfRule type="containsText" dxfId="1571" priority="72" operator="containsText" text="Наименование инвестиционного проекта">
      <formula>NOT(ISERROR(SEARCH("Наименование инвестиционного проекта",T48)))</formula>
    </cfRule>
  </conditionalFormatting>
  <conditionalFormatting sqref="T48:T52">
    <cfRule type="cellIs" dxfId="1570" priority="71" operator="equal">
      <formula>0</formula>
    </cfRule>
  </conditionalFormatting>
  <conditionalFormatting sqref="T48:T52">
    <cfRule type="cellIs" dxfId="1569" priority="70" operator="equal">
      <formula>0</formula>
    </cfRule>
  </conditionalFormatting>
  <conditionalFormatting sqref="AA79:AA80">
    <cfRule type="containsText" dxfId="1568" priority="69" operator="containsText" text="Наименование инвестиционного проекта">
      <formula>NOT(ISERROR(SEARCH("Наименование инвестиционного проекта",AA79)))</formula>
    </cfRule>
  </conditionalFormatting>
  <conditionalFormatting sqref="AA79:AA80">
    <cfRule type="cellIs" dxfId="1567" priority="68" operator="equal">
      <formula>0</formula>
    </cfRule>
  </conditionalFormatting>
  <conditionalFormatting sqref="AA79:AA80">
    <cfRule type="cellIs" dxfId="1566" priority="67" operator="equal">
      <formula>0</formula>
    </cfRule>
  </conditionalFormatting>
  <conditionalFormatting sqref="AA79:AA80">
    <cfRule type="cellIs" dxfId="1565" priority="66" operator="equal">
      <formula>0</formula>
    </cfRule>
  </conditionalFormatting>
  <conditionalFormatting sqref="Z79:Z80">
    <cfRule type="containsText" dxfId="1564" priority="65" operator="containsText" text="Наименование инвестиционного проекта">
      <formula>NOT(ISERROR(SEARCH("Наименование инвестиционного проекта",Z79)))</formula>
    </cfRule>
  </conditionalFormatting>
  <conditionalFormatting sqref="Z79:Z80">
    <cfRule type="cellIs" dxfId="1563" priority="64" operator="equal">
      <formula>0</formula>
    </cfRule>
  </conditionalFormatting>
  <conditionalFormatting sqref="Z79:Z80">
    <cfRule type="cellIs" dxfId="1562" priority="63" operator="equal">
      <formula>0</formula>
    </cfRule>
  </conditionalFormatting>
  <conditionalFormatting sqref="Z79:Z80">
    <cfRule type="cellIs" dxfId="1561" priority="62" operator="equal">
      <formula>0</formula>
    </cfRule>
  </conditionalFormatting>
  <conditionalFormatting sqref="AB79:AM80">
    <cfRule type="containsText" dxfId="1560" priority="61" operator="containsText" text="Наименование инвестиционного проекта">
      <formula>NOT(ISERROR(SEARCH("Наименование инвестиционного проекта",AB79)))</formula>
    </cfRule>
  </conditionalFormatting>
  <conditionalFormatting sqref="AB79:AM80">
    <cfRule type="cellIs" dxfId="1559" priority="60" operator="equal">
      <formula>0</formula>
    </cfRule>
  </conditionalFormatting>
  <conditionalFormatting sqref="AB79:AM80">
    <cfRule type="cellIs" dxfId="1558" priority="59" operator="equal">
      <formula>0</formula>
    </cfRule>
  </conditionalFormatting>
  <conditionalFormatting sqref="AB79:AM80">
    <cfRule type="cellIs" dxfId="1557" priority="58" operator="equal">
      <formula>0</formula>
    </cfRule>
  </conditionalFormatting>
  <conditionalFormatting sqref="E79:L80 N79:S80 U79:Y80 E41:AM41">
    <cfRule type="containsText" dxfId="1556" priority="57" operator="containsText" text="Наименование инвестиционного проекта">
      <formula>NOT(ISERROR(SEARCH("Наименование инвестиционного проекта",E41)))</formula>
    </cfRule>
  </conditionalFormatting>
  <conditionalFormatting sqref="E79:L80 N79:S80 U79:Y80 E41:AM41">
    <cfRule type="cellIs" dxfId="1555" priority="56" operator="equal">
      <formula>0</formula>
    </cfRule>
  </conditionalFormatting>
  <conditionalFormatting sqref="E79:L80 N79:S80 U79:Y80 E41:AM41">
    <cfRule type="cellIs" dxfId="1554" priority="55" operator="equal">
      <formula>0</formula>
    </cfRule>
  </conditionalFormatting>
  <conditionalFormatting sqref="E79:L80 N79:S80 U79:Y80 E41:AM41">
    <cfRule type="cellIs" dxfId="1553" priority="54" operator="equal">
      <formula>0</formula>
    </cfRule>
  </conditionalFormatting>
  <conditionalFormatting sqref="M79:M80">
    <cfRule type="containsText" dxfId="1552" priority="53" operator="containsText" text="Наименование инвестиционного проекта">
      <formula>NOT(ISERROR(SEARCH("Наименование инвестиционного проекта",M79)))</formula>
    </cfRule>
  </conditionalFormatting>
  <conditionalFormatting sqref="M79:M80">
    <cfRule type="cellIs" dxfId="1551" priority="52" operator="equal">
      <formula>0</formula>
    </cfRule>
  </conditionalFormatting>
  <conditionalFormatting sqref="M79:M80">
    <cfRule type="cellIs" dxfId="1550" priority="51" operator="equal">
      <formula>0</formula>
    </cfRule>
  </conditionalFormatting>
  <conditionalFormatting sqref="M79:M80">
    <cfRule type="cellIs" dxfId="1549" priority="50" operator="equal">
      <formula>0</formula>
    </cfRule>
  </conditionalFormatting>
  <conditionalFormatting sqref="T79:T80">
    <cfRule type="containsText" dxfId="1548" priority="49" operator="containsText" text="Наименование инвестиционного проекта">
      <formula>NOT(ISERROR(SEARCH("Наименование инвестиционного проекта",T79)))</formula>
    </cfRule>
  </conditionalFormatting>
  <conditionalFormatting sqref="T79:T80">
    <cfRule type="cellIs" dxfId="1547" priority="48" operator="equal">
      <formula>0</formula>
    </cfRule>
  </conditionalFormatting>
  <conditionalFormatting sqref="T79:T80">
    <cfRule type="cellIs" dxfId="1546" priority="47" operator="equal">
      <formula>0</formula>
    </cfRule>
  </conditionalFormatting>
  <conditionalFormatting sqref="T79:T80">
    <cfRule type="cellIs" dxfId="1545" priority="46" operator="equal">
      <formula>0</formula>
    </cfRule>
  </conditionalFormatting>
  <conditionalFormatting sqref="AA33">
    <cfRule type="containsText" dxfId="1544" priority="45" operator="containsText" text="Наименование инвестиционного проекта">
      <formula>NOT(ISERROR(SEARCH("Наименование инвестиционного проекта",AA33)))</formula>
    </cfRule>
  </conditionalFormatting>
  <conditionalFormatting sqref="AA33">
    <cfRule type="cellIs" dxfId="1543" priority="44" operator="equal">
      <formula>0</formula>
    </cfRule>
  </conditionalFormatting>
  <conditionalFormatting sqref="AA33">
    <cfRule type="cellIs" dxfId="1542" priority="43" operator="equal">
      <formula>0</formula>
    </cfRule>
  </conditionalFormatting>
  <conditionalFormatting sqref="AA33">
    <cfRule type="cellIs" dxfId="1541" priority="42" operator="equal">
      <formula>0</formula>
    </cfRule>
  </conditionalFormatting>
  <conditionalFormatting sqref="Z33">
    <cfRule type="containsText" dxfId="1540" priority="41" operator="containsText" text="Наименование инвестиционного проекта">
      <formula>NOT(ISERROR(SEARCH("Наименование инвестиционного проекта",Z33)))</formula>
    </cfRule>
  </conditionalFormatting>
  <conditionalFormatting sqref="Z33">
    <cfRule type="cellIs" dxfId="1539" priority="40" operator="equal">
      <formula>0</formula>
    </cfRule>
  </conditionalFormatting>
  <conditionalFormatting sqref="Z33">
    <cfRule type="cellIs" dxfId="1538" priority="39" operator="equal">
      <formula>0</formula>
    </cfRule>
  </conditionalFormatting>
  <conditionalFormatting sqref="Z33">
    <cfRule type="cellIs" dxfId="1537" priority="38" operator="equal">
      <formula>0</formula>
    </cfRule>
  </conditionalFormatting>
  <conditionalFormatting sqref="AG33:AM33">
    <cfRule type="cellIs" dxfId="1536" priority="37" operator="equal">
      <formula>0</formula>
    </cfRule>
  </conditionalFormatting>
  <conditionalFormatting sqref="AG33:AM33">
    <cfRule type="containsText" dxfId="1535" priority="36" operator="containsText" text="Наименование инвестиционного проекта">
      <formula>NOT(ISERROR(SEARCH("Наименование инвестиционного проекта",AG33)))</formula>
    </cfRule>
  </conditionalFormatting>
  <conditionalFormatting sqref="AG33:AM33">
    <cfRule type="cellIs" dxfId="1534" priority="35" operator="equal">
      <formula>0</formula>
    </cfRule>
  </conditionalFormatting>
  <conditionalFormatting sqref="AG33:AM33">
    <cfRule type="cellIs" dxfId="1533" priority="34" operator="equal">
      <formula>0</formula>
    </cfRule>
  </conditionalFormatting>
  <conditionalFormatting sqref="AB33:AF33">
    <cfRule type="containsText" dxfId="1532" priority="33" operator="containsText" text="Наименование инвестиционного проекта">
      <formula>NOT(ISERROR(SEARCH("Наименование инвестиционного проекта",AB33)))</formula>
    </cfRule>
  </conditionalFormatting>
  <conditionalFormatting sqref="AB33:AF33">
    <cfRule type="cellIs" dxfId="1531" priority="32" operator="equal">
      <formula>0</formula>
    </cfRule>
  </conditionalFormatting>
  <conditionalFormatting sqref="AB33:AF33">
    <cfRule type="cellIs" dxfId="1530" priority="31" operator="equal">
      <formula>0</formula>
    </cfRule>
  </conditionalFormatting>
  <conditionalFormatting sqref="AB33:AF33">
    <cfRule type="cellIs" dxfId="1529" priority="30" operator="equal">
      <formula>0</formula>
    </cfRule>
  </conditionalFormatting>
  <conditionalFormatting sqref="E33:L33 N33:S33 U33:Y33">
    <cfRule type="containsText" dxfId="1528" priority="29" operator="containsText" text="Наименование инвестиционного проекта">
      <formula>NOT(ISERROR(SEARCH("Наименование инвестиционного проекта",E33)))</formula>
    </cfRule>
  </conditionalFormatting>
  <conditionalFormatting sqref="U33:Y33 N33:S33 E33:L33">
    <cfRule type="cellIs" dxfId="1527" priority="28" operator="equal">
      <formula>0</formula>
    </cfRule>
  </conditionalFormatting>
  <conditionalFormatting sqref="U33:Y33 N33:S33 E33:L33">
    <cfRule type="cellIs" dxfId="1526" priority="27" operator="equal">
      <formula>0</formula>
    </cfRule>
  </conditionalFormatting>
  <conditionalFormatting sqref="U33:Y33 N33:S33 E33:L33">
    <cfRule type="cellIs" dxfId="1525" priority="26" operator="equal">
      <formula>0</formula>
    </cfRule>
  </conditionalFormatting>
  <conditionalFormatting sqref="M33">
    <cfRule type="containsText" dxfId="1524" priority="25" operator="containsText" text="Наименование инвестиционного проекта">
      <formula>NOT(ISERROR(SEARCH("Наименование инвестиционного проекта",M33)))</formula>
    </cfRule>
  </conditionalFormatting>
  <conditionalFormatting sqref="M33">
    <cfRule type="cellIs" dxfId="1523" priority="24" operator="equal">
      <formula>0</formula>
    </cfRule>
  </conditionalFormatting>
  <conditionalFormatting sqref="M33">
    <cfRule type="cellIs" dxfId="1522" priority="23" operator="equal">
      <formula>0</formula>
    </cfRule>
  </conditionalFormatting>
  <conditionalFormatting sqref="M33">
    <cfRule type="cellIs" dxfId="1521" priority="22" operator="equal">
      <formula>0</formula>
    </cfRule>
  </conditionalFormatting>
  <conditionalFormatting sqref="T33">
    <cfRule type="containsText" dxfId="1520" priority="21" operator="containsText" text="Наименование инвестиционного проекта">
      <formula>NOT(ISERROR(SEARCH("Наименование инвестиционного проекта",T33)))</formula>
    </cfRule>
  </conditionalFormatting>
  <conditionalFormatting sqref="T33">
    <cfRule type="cellIs" dxfId="1519" priority="20" operator="equal">
      <formula>0</formula>
    </cfRule>
  </conditionalFormatting>
  <conditionalFormatting sqref="T33">
    <cfRule type="cellIs" dxfId="1518" priority="19" operator="equal">
      <formula>0</formula>
    </cfRule>
  </conditionalFormatting>
  <conditionalFormatting sqref="T33">
    <cfRule type="cellIs" dxfId="1517" priority="18" operator="equal">
      <formula>0</formula>
    </cfRule>
  </conditionalFormatting>
  <conditionalFormatting sqref="C46">
    <cfRule type="cellIs" dxfId="1516" priority="17" operator="equal">
      <formula>0</formula>
    </cfRule>
  </conditionalFormatting>
  <conditionalFormatting sqref="C55">
    <cfRule type="containsText" dxfId="1515" priority="15" operator="containsText" text="Наименование инвестиционного проекта">
      <formula>NOT(ISERROR(SEARCH("Наименование инвестиционного проекта",C55)))</formula>
    </cfRule>
  </conditionalFormatting>
  <conditionalFormatting sqref="C55">
    <cfRule type="cellIs" dxfId="1514" priority="14" operator="equal">
      <formula>0</formula>
    </cfRule>
  </conditionalFormatting>
  <conditionalFormatting sqref="B83">
    <cfRule type="containsText" dxfId="1513" priority="13" operator="containsText" text="Наименование инвестиционного проекта">
      <formula>NOT(ISERROR(SEARCH("Наименование инвестиционного проекта",B83)))</formula>
    </cfRule>
  </conditionalFormatting>
  <conditionalFormatting sqref="B83">
    <cfRule type="cellIs" dxfId="1512" priority="12" operator="equal">
      <formula>0</formula>
    </cfRule>
  </conditionalFormatting>
  <conditionalFormatting sqref="C83">
    <cfRule type="cellIs" dxfId="1511" priority="11" operator="equal">
      <formula>0</formula>
    </cfRule>
  </conditionalFormatting>
  <conditionalFormatting sqref="B64 E64:AM64">
    <cfRule type="containsText" dxfId="1510" priority="7" operator="containsText" text="Наименование инвестиционного проекта">
      <formula>NOT(ISERROR(SEARCH("Наименование инвестиционного проекта",B64)))</formula>
    </cfRule>
  </conditionalFormatting>
  <conditionalFormatting sqref="B64 E64:AM64">
    <cfRule type="cellIs" dxfId="1509" priority="10" operator="equal">
      <formula>0</formula>
    </cfRule>
  </conditionalFormatting>
  <conditionalFormatting sqref="D64">
    <cfRule type="containsText" dxfId="1508" priority="9" operator="containsText" text="Наименование инвестиционного проекта">
      <formula>NOT(ISERROR(SEARCH("Наименование инвестиционного проекта",D64)))</formula>
    </cfRule>
  </conditionalFormatting>
  <conditionalFormatting sqref="D64">
    <cfRule type="cellIs" dxfId="1507" priority="8" operator="equal">
      <formula>0</formula>
    </cfRule>
  </conditionalFormatting>
  <conditionalFormatting sqref="E64:AM64">
    <cfRule type="cellIs" dxfId="1506" priority="6" operator="equal">
      <formula>0</formula>
    </cfRule>
  </conditionalFormatting>
  <conditionalFormatting sqref="E64:AM64">
    <cfRule type="cellIs" dxfId="1505" priority="5" operator="equal">
      <formula>0</formula>
    </cfRule>
  </conditionalFormatting>
  <conditionalFormatting sqref="C64">
    <cfRule type="containsText" dxfId="1504" priority="4" operator="containsText" text="Наименование инвестиционного проекта">
      <formula>NOT(ISERROR(SEARCH("Наименование инвестиционного проекта",C64)))</formula>
    </cfRule>
  </conditionalFormatting>
  <conditionalFormatting sqref="C64">
    <cfRule type="cellIs" dxfId="1503" priority="3" operator="equal">
      <formula>0</formula>
    </cfRule>
  </conditionalFormatting>
  <conditionalFormatting sqref="B48:D52">
    <cfRule type="containsText" dxfId="1502" priority="2" operator="containsText" text="Наименование инвестиционного проекта">
      <formula>NOT(ISERROR(SEARCH("Наименование инвестиционного проекта",B48)))</formula>
    </cfRule>
  </conditionalFormatting>
  <conditionalFormatting sqref="B48:D52">
    <cfRule type="cellIs" dxfId="1501" priority="1" operator="equal">
      <formula>0</formula>
    </cfRule>
  </conditionalFormatting>
  <pageMargins left="0.70866141732283472" right="0.70866141732283472" top="0.74803149606299213" bottom="0.74803149606299213" header="0.31496062992125984" footer="0.31496062992125984"/>
  <pageSetup paperSize="8" scale="15" orientation="landscape" r:id="rId1"/>
  <ignoredErrors>
    <ignoredError sqref="E41:T41 U41:Z41 E74 AE41:AG41 T74:AG74" formulaRange="1"/>
    <ignoredError sqref="AH60"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BO77"/>
  <sheetViews>
    <sheetView view="pageBreakPreview" zoomScale="70" zoomScaleNormal="100" zoomScaleSheetLayoutView="70" workbookViewId="0">
      <pane xSplit="3" ySplit="23" topLeftCell="H27" activePane="bottomRight" state="frozen"/>
      <selection activeCell="A18" sqref="A18"/>
      <selection pane="topRight" activeCell="D18" sqref="D18"/>
      <selection pane="bottomLeft" activeCell="A24" sqref="A24"/>
      <selection pane="bottomRight" activeCell="AA25" sqref="AA25"/>
    </sheetView>
  </sheetViews>
  <sheetFormatPr defaultRowHeight="15.75" x14ac:dyDescent="0.25"/>
  <cols>
    <col min="1" max="1" width="9.140625" style="147"/>
    <col min="2" max="2" width="13.28515625" style="147" customWidth="1"/>
    <col min="3" max="3" width="82.7109375" style="147" bestFit="1" customWidth="1"/>
    <col min="4" max="4" width="26.28515625" style="147" customWidth="1"/>
    <col min="5" max="5" width="20.5703125" style="147" customWidth="1"/>
    <col min="6" max="6" width="17.7109375" style="147" customWidth="1"/>
    <col min="7" max="11" width="8.7109375" style="147" customWidth="1"/>
    <col min="12" max="12" width="20.5703125" style="147" customWidth="1"/>
    <col min="13" max="13" width="17.140625" style="147" customWidth="1"/>
    <col min="14" max="18" width="8.7109375" style="147" customWidth="1"/>
    <col min="19" max="19" width="20.5703125" style="147" customWidth="1"/>
    <col min="20" max="20" width="15.7109375" style="147" customWidth="1"/>
    <col min="21" max="25" width="8.7109375" style="147" customWidth="1"/>
    <col min="26" max="26" width="20.5703125" style="147" customWidth="1"/>
    <col min="27" max="27" width="17.7109375" style="147" customWidth="1"/>
    <col min="28" max="28" width="11.140625" style="147" customWidth="1"/>
    <col min="29" max="32" width="8.7109375" style="147" bestFit="1" customWidth="1"/>
    <col min="33" max="33" width="20.5703125" style="147" customWidth="1"/>
    <col min="34" max="34" width="15.28515625" style="147" customWidth="1"/>
    <col min="35" max="35" width="12.140625" style="147" customWidth="1"/>
    <col min="36" max="38" width="8.7109375" style="147" bestFit="1" customWidth="1"/>
    <col min="39" max="39" width="17.42578125" style="147" customWidth="1"/>
    <col min="40" max="40" width="6.5703125" style="148" customWidth="1"/>
    <col min="41" max="41" width="18.42578125" style="147" customWidth="1"/>
    <col min="42" max="42" width="24.28515625" style="147" customWidth="1"/>
    <col min="43" max="43" width="14.42578125" style="147" customWidth="1"/>
    <col min="44" max="44" width="25.5703125" style="147" customWidth="1"/>
    <col min="45" max="45" width="12.42578125" style="147" customWidth="1"/>
    <col min="46" max="46" width="19.85546875" style="147" customWidth="1"/>
    <col min="47" max="48" width="4.7109375" style="147" customWidth="1"/>
    <col min="49" max="49" width="4.28515625" style="147" customWidth="1"/>
    <col min="50" max="50" width="4.42578125" style="147" customWidth="1"/>
    <col min="51" max="51" width="5.140625" style="147" customWidth="1"/>
    <col min="52" max="52" width="5.7109375" style="147" customWidth="1"/>
    <col min="53" max="53" width="6.28515625" style="147" customWidth="1"/>
    <col min="54" max="54" width="6.5703125" style="147" customWidth="1"/>
    <col min="55" max="55" width="6.28515625" style="147" customWidth="1"/>
    <col min="56" max="57" width="5.7109375" style="147" customWidth="1"/>
    <col min="58" max="58" width="14.7109375" style="147" customWidth="1"/>
    <col min="59" max="68" width="5.7109375" style="147" customWidth="1"/>
    <col min="69" max="16384" width="9.140625" style="147"/>
  </cols>
  <sheetData>
    <row r="1" spans="2:67" ht="18.75" x14ac:dyDescent="0.25">
      <c r="AM1" s="119" t="s">
        <v>416</v>
      </c>
    </row>
    <row r="2" spans="2:67" ht="18.75" x14ac:dyDescent="0.3">
      <c r="AM2" s="149" t="s">
        <v>1</v>
      </c>
    </row>
    <row r="3" spans="2:67" ht="18.75" x14ac:dyDescent="0.3">
      <c r="AM3" s="149" t="s">
        <v>327</v>
      </c>
    </row>
    <row r="4" spans="2:67" ht="18.75" x14ac:dyDescent="0.3">
      <c r="B4" s="1174" t="s">
        <v>417</v>
      </c>
      <c r="C4" s="1174"/>
      <c r="D4" s="1174"/>
      <c r="E4" s="1174"/>
      <c r="F4" s="1174"/>
      <c r="G4" s="1174"/>
      <c r="H4" s="1174"/>
      <c r="I4" s="1174"/>
      <c r="J4" s="1174"/>
      <c r="K4" s="1174"/>
      <c r="L4" s="1174"/>
      <c r="M4" s="1174"/>
      <c r="N4" s="1174"/>
      <c r="O4" s="1174"/>
      <c r="P4" s="1174"/>
      <c r="Q4" s="1174"/>
      <c r="R4" s="1174"/>
      <c r="S4" s="1174"/>
      <c r="T4" s="1174"/>
      <c r="U4" s="1174"/>
      <c r="V4" s="1174"/>
      <c r="W4" s="1174"/>
      <c r="X4" s="1174"/>
      <c r="Y4" s="1174"/>
      <c r="Z4" s="1174"/>
      <c r="AA4" s="1174"/>
      <c r="AB4" s="1174"/>
      <c r="AC4" s="1174"/>
      <c r="AD4" s="1174"/>
      <c r="AE4" s="1174"/>
      <c r="AF4" s="1174"/>
      <c r="AG4" s="1174"/>
      <c r="AH4" s="1174"/>
      <c r="AI4" s="1174"/>
      <c r="AJ4" s="1174"/>
      <c r="AK4" s="1174"/>
      <c r="AL4" s="1174"/>
      <c r="AM4" s="1174"/>
    </row>
    <row r="5" spans="2:67" ht="18.75" x14ac:dyDescent="0.3">
      <c r="B5" s="1175" t="s">
        <v>460</v>
      </c>
      <c r="C5" s="1175"/>
      <c r="D5" s="1175"/>
      <c r="E5" s="1175"/>
      <c r="F5" s="1175"/>
      <c r="G5" s="1175"/>
      <c r="H5" s="1175"/>
      <c r="I5" s="1175"/>
      <c r="J5" s="1175"/>
      <c r="K5" s="1175"/>
      <c r="L5" s="1175"/>
      <c r="M5" s="1175"/>
      <c r="N5" s="1175"/>
      <c r="O5" s="1175"/>
      <c r="P5" s="1175"/>
      <c r="Q5" s="1175"/>
      <c r="R5" s="1175"/>
      <c r="S5" s="1175"/>
      <c r="T5" s="1175"/>
      <c r="U5" s="1175"/>
      <c r="V5" s="1175"/>
      <c r="W5" s="1175"/>
      <c r="X5" s="1175"/>
      <c r="Y5" s="1175"/>
      <c r="Z5" s="1175"/>
      <c r="AA5" s="1175"/>
      <c r="AB5" s="1175"/>
      <c r="AC5" s="1175"/>
      <c r="AD5" s="1175"/>
      <c r="AE5" s="1175"/>
      <c r="AF5" s="1175"/>
      <c r="AG5" s="1175"/>
      <c r="AH5" s="1175"/>
      <c r="AI5" s="1175"/>
      <c r="AJ5" s="1175"/>
      <c r="AK5" s="1175"/>
      <c r="AL5" s="1175"/>
      <c r="AM5" s="1175"/>
    </row>
    <row r="6" spans="2:67" x14ac:dyDescent="0.25">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row>
    <row r="7" spans="2:67" ht="18.75" x14ac:dyDescent="0.25">
      <c r="B7" s="1122" t="str">
        <f>'С № 5 (2020)'!B7:AM7</f>
        <v>Инвестиционная программа  ГУП НАО "Нарьян-Марская электростанция"</v>
      </c>
      <c r="C7" s="1122"/>
      <c r="D7" s="1122"/>
      <c r="E7" s="1122"/>
      <c r="F7" s="1122"/>
      <c r="G7" s="1122"/>
      <c r="H7" s="1122"/>
      <c r="I7" s="1122"/>
      <c r="J7" s="1122"/>
      <c r="K7" s="1122"/>
      <c r="L7" s="1122"/>
      <c r="M7" s="1122"/>
      <c r="N7" s="1122"/>
      <c r="O7" s="1122"/>
      <c r="P7" s="1122"/>
      <c r="Q7" s="1122"/>
      <c r="R7" s="1122"/>
      <c r="S7" s="1122"/>
      <c r="T7" s="1122"/>
      <c r="U7" s="1122"/>
      <c r="V7" s="1122"/>
      <c r="W7" s="1122"/>
      <c r="X7" s="1122"/>
      <c r="Y7" s="1122"/>
      <c r="Z7" s="1122"/>
      <c r="AA7" s="1122"/>
      <c r="AB7" s="1122"/>
      <c r="AC7" s="1122"/>
      <c r="AD7" s="1122"/>
      <c r="AE7" s="1122"/>
      <c r="AF7" s="1122"/>
      <c r="AG7" s="1122"/>
      <c r="AH7" s="1122"/>
      <c r="AI7" s="1122"/>
      <c r="AJ7" s="1122"/>
      <c r="AK7" s="1122"/>
      <c r="AL7" s="1122"/>
      <c r="AM7" s="1122"/>
      <c r="AN7" s="151"/>
      <c r="AO7" s="152"/>
      <c r="AP7" s="152"/>
      <c r="AQ7" s="152"/>
      <c r="AR7" s="152"/>
      <c r="AS7" s="152"/>
      <c r="AT7" s="152"/>
      <c r="AU7" s="152"/>
      <c r="AV7" s="152"/>
      <c r="AW7" s="152"/>
      <c r="AX7" s="152"/>
      <c r="AY7" s="152"/>
      <c r="AZ7" s="152"/>
      <c r="BA7" s="152"/>
      <c r="BB7" s="152"/>
      <c r="BC7" s="152"/>
      <c r="BD7" s="152"/>
      <c r="BE7" s="152"/>
      <c r="BF7" s="152"/>
      <c r="BG7" s="152"/>
      <c r="BH7" s="152"/>
      <c r="BI7" s="152"/>
      <c r="BJ7" s="152"/>
      <c r="BK7" s="152"/>
      <c r="BL7" s="152"/>
      <c r="BM7" s="152"/>
      <c r="BN7" s="152"/>
      <c r="BO7" s="152"/>
    </row>
    <row r="8" spans="2:67" x14ac:dyDescent="0.25">
      <c r="B8" s="1176" t="s">
        <v>4</v>
      </c>
      <c r="C8" s="1176"/>
      <c r="D8" s="1176"/>
      <c r="E8" s="1176"/>
      <c r="F8" s="1176"/>
      <c r="G8" s="1176"/>
      <c r="H8" s="1176"/>
      <c r="I8" s="1176"/>
      <c r="J8" s="1176"/>
      <c r="K8" s="1176"/>
      <c r="L8" s="1176"/>
      <c r="M8" s="1176"/>
      <c r="N8" s="1176"/>
      <c r="O8" s="1176"/>
      <c r="P8" s="1176"/>
      <c r="Q8" s="1176"/>
      <c r="R8" s="1176"/>
      <c r="S8" s="1176"/>
      <c r="T8" s="1176"/>
      <c r="U8" s="1176"/>
      <c r="V8" s="1176"/>
      <c r="W8" s="1176"/>
      <c r="X8" s="1176"/>
      <c r="Y8" s="1176"/>
      <c r="Z8" s="1176"/>
      <c r="AA8" s="1176"/>
      <c r="AB8" s="1176"/>
      <c r="AC8" s="1176"/>
      <c r="AD8" s="1176"/>
      <c r="AE8" s="1176"/>
      <c r="AF8" s="1176"/>
      <c r="AG8" s="1176"/>
      <c r="AH8" s="1176"/>
      <c r="AI8" s="1176"/>
      <c r="AJ8" s="1176"/>
      <c r="AK8" s="1176"/>
      <c r="AL8" s="1176"/>
      <c r="AM8" s="1176"/>
      <c r="AN8" s="153"/>
      <c r="AO8" s="154"/>
      <c r="AP8" s="154"/>
      <c r="AQ8" s="154"/>
      <c r="AR8" s="154"/>
      <c r="AS8" s="154"/>
      <c r="AT8" s="154"/>
      <c r="AU8" s="154"/>
      <c r="AV8" s="154"/>
      <c r="AW8" s="154"/>
      <c r="AX8" s="154"/>
      <c r="AY8" s="154"/>
      <c r="AZ8" s="154"/>
      <c r="BA8" s="154"/>
      <c r="BB8" s="154"/>
      <c r="BC8" s="154"/>
      <c r="BD8" s="154"/>
      <c r="BE8" s="154"/>
      <c r="BF8" s="154"/>
      <c r="BG8" s="154"/>
      <c r="BH8" s="154"/>
      <c r="BI8" s="154"/>
      <c r="BJ8" s="154"/>
      <c r="BK8" s="154"/>
      <c r="BL8" s="154"/>
      <c r="BM8" s="154"/>
      <c r="BN8" s="154"/>
      <c r="BO8" s="154"/>
    </row>
    <row r="9" spans="2:67" x14ac:dyDescent="0.25">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3"/>
      <c r="AO9" s="154"/>
      <c r="AP9" s="154"/>
      <c r="AQ9" s="154"/>
      <c r="AR9" s="154"/>
      <c r="AS9" s="154"/>
      <c r="AT9" s="154"/>
      <c r="AU9" s="154"/>
      <c r="AV9" s="154"/>
      <c r="AW9" s="154"/>
      <c r="AX9" s="154"/>
      <c r="AY9" s="154"/>
      <c r="AZ9" s="154"/>
      <c r="BA9" s="154"/>
      <c r="BB9" s="154"/>
      <c r="BC9" s="154"/>
      <c r="BD9" s="154"/>
      <c r="BE9" s="154"/>
      <c r="BF9" s="154"/>
      <c r="BG9" s="154"/>
      <c r="BH9" s="154"/>
      <c r="BI9" s="154"/>
      <c r="BJ9" s="154"/>
      <c r="BK9" s="154"/>
      <c r="BL9" s="154"/>
      <c r="BM9" s="154"/>
      <c r="BN9" s="154"/>
      <c r="BO9" s="154"/>
    </row>
    <row r="10" spans="2:67" x14ac:dyDescent="0.25">
      <c r="B10" s="1177" t="s">
        <v>1741</v>
      </c>
      <c r="C10" s="1178"/>
      <c r="D10" s="1178"/>
      <c r="E10" s="1178"/>
      <c r="F10" s="1178"/>
      <c r="G10" s="1178"/>
      <c r="H10" s="1178"/>
      <c r="I10" s="1178"/>
      <c r="J10" s="1178"/>
      <c r="K10" s="1178"/>
      <c r="L10" s="1178"/>
      <c r="M10" s="1178"/>
      <c r="N10" s="1178"/>
      <c r="O10" s="1178"/>
      <c r="P10" s="1178"/>
      <c r="Q10" s="1178"/>
      <c r="R10" s="1178"/>
      <c r="S10" s="1178"/>
      <c r="T10" s="1178"/>
      <c r="U10" s="1178"/>
      <c r="V10" s="1178"/>
      <c r="W10" s="1178"/>
      <c r="X10" s="1178"/>
      <c r="Y10" s="1178"/>
      <c r="Z10" s="1178"/>
      <c r="AA10" s="1178"/>
      <c r="AB10" s="1178"/>
      <c r="AC10" s="1178"/>
      <c r="AD10" s="1178"/>
      <c r="AE10" s="1178"/>
      <c r="AF10" s="1178"/>
      <c r="AG10" s="1178"/>
      <c r="AH10" s="1178"/>
      <c r="AI10" s="1178"/>
      <c r="AJ10" s="1178"/>
      <c r="AK10" s="1178"/>
      <c r="AL10" s="1178"/>
      <c r="AM10" s="1178"/>
      <c r="AN10" s="156"/>
      <c r="AO10" s="157"/>
      <c r="AP10" s="157"/>
      <c r="AQ10" s="157"/>
      <c r="AR10" s="157"/>
      <c r="AS10" s="157"/>
      <c r="AT10" s="157"/>
      <c r="AU10" s="157"/>
      <c r="AV10" s="157"/>
      <c r="AW10" s="157"/>
      <c r="AX10" s="157"/>
      <c r="AY10" s="157"/>
      <c r="AZ10" s="157"/>
      <c r="BA10" s="157"/>
      <c r="BB10" s="157"/>
      <c r="BC10" s="157"/>
      <c r="BD10" s="157"/>
      <c r="BE10" s="157"/>
      <c r="BF10" s="157"/>
    </row>
    <row r="11" spans="2:67" ht="18.75" x14ac:dyDescent="0.3">
      <c r="B11" s="158"/>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9"/>
      <c r="AO11" s="160"/>
      <c r="AP11" s="160"/>
      <c r="AQ11" s="160"/>
      <c r="AR11" s="160"/>
      <c r="AS11" s="160"/>
      <c r="AT11" s="160"/>
      <c r="AU11" s="160"/>
      <c r="AV11" s="160"/>
      <c r="AW11" s="160"/>
      <c r="AX11" s="160"/>
    </row>
    <row r="12" spans="2:67" ht="18.75" x14ac:dyDescent="0.25">
      <c r="B12" s="1068" t="str">
        <f>'С № 1 (2020)'!B12:AY12</f>
        <v>Утвержденные плановые значения показателей приведены в соответствии с:  "решение об утверждении инвестиционной программы отсутствует"</v>
      </c>
      <c r="C12" s="1068"/>
      <c r="D12" s="1068"/>
      <c r="E12" s="1068"/>
      <c r="F12" s="1068"/>
      <c r="G12" s="1068"/>
      <c r="H12" s="1068"/>
      <c r="I12" s="1068"/>
      <c r="J12" s="1068"/>
      <c r="K12" s="1068"/>
      <c r="L12" s="1068"/>
      <c r="M12" s="1068"/>
      <c r="N12" s="1068"/>
      <c r="O12" s="1068"/>
      <c r="P12" s="1068"/>
      <c r="Q12" s="1068"/>
      <c r="R12" s="1068"/>
      <c r="S12" s="1068"/>
      <c r="T12" s="1068"/>
      <c r="U12" s="1068"/>
      <c r="V12" s="1068"/>
      <c r="W12" s="1068"/>
      <c r="X12" s="1068"/>
      <c r="Y12" s="1068"/>
      <c r="Z12" s="1068"/>
      <c r="AA12" s="1068"/>
      <c r="AB12" s="1068"/>
      <c r="AC12" s="1068"/>
      <c r="AD12" s="1068"/>
      <c r="AE12" s="1068"/>
      <c r="AF12" s="1068"/>
      <c r="AG12" s="1068"/>
      <c r="AH12" s="1068"/>
      <c r="AI12" s="1068"/>
      <c r="AJ12" s="1068"/>
      <c r="AK12" s="1068"/>
      <c r="AL12" s="1068"/>
      <c r="AM12" s="1068"/>
      <c r="AN12" s="161"/>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row>
    <row r="13" spans="2:67" x14ac:dyDescent="0.25">
      <c r="B13" s="1070" t="s">
        <v>6</v>
      </c>
      <c r="C13" s="1070"/>
      <c r="D13" s="1070"/>
      <c r="E13" s="1070"/>
      <c r="F13" s="1070"/>
      <c r="G13" s="1070"/>
      <c r="H13" s="1070"/>
      <c r="I13" s="1070"/>
      <c r="J13" s="1070"/>
      <c r="K13" s="1070"/>
      <c r="L13" s="1070"/>
      <c r="M13" s="1070"/>
      <c r="N13" s="1070"/>
      <c r="O13" s="1070"/>
      <c r="P13" s="1070"/>
      <c r="Q13" s="1070"/>
      <c r="R13" s="1070"/>
      <c r="S13" s="1070"/>
      <c r="T13" s="1070"/>
      <c r="U13" s="1070"/>
      <c r="V13" s="1070"/>
      <c r="W13" s="1070"/>
      <c r="X13" s="1070"/>
      <c r="Y13" s="1070"/>
      <c r="Z13" s="1070"/>
      <c r="AA13" s="1070"/>
      <c r="AB13" s="1070"/>
      <c r="AC13" s="1070"/>
      <c r="AD13" s="1070"/>
      <c r="AE13" s="1070"/>
      <c r="AF13" s="1070"/>
      <c r="AG13" s="1070"/>
      <c r="AH13" s="1070"/>
      <c r="AI13" s="1070"/>
      <c r="AJ13" s="1070"/>
      <c r="AK13" s="1070"/>
      <c r="AL13" s="1070"/>
      <c r="AM13" s="1070"/>
      <c r="AN13" s="163"/>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c r="BN13" s="164"/>
      <c r="BO13" s="164"/>
    </row>
    <row r="14" spans="2:67" x14ac:dyDescent="0.25">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63"/>
      <c r="AO14" s="164"/>
      <c r="AP14" s="164"/>
      <c r="AQ14" s="164"/>
      <c r="AR14" s="164"/>
      <c r="AS14" s="164"/>
      <c r="AT14" s="164"/>
      <c r="AU14" s="164"/>
      <c r="AV14" s="164"/>
      <c r="AW14" s="164"/>
      <c r="AX14" s="164"/>
      <c r="AY14" s="164"/>
      <c r="AZ14" s="164"/>
      <c r="BA14" s="164"/>
      <c r="BB14" s="164"/>
      <c r="BC14" s="164"/>
      <c r="BD14" s="164"/>
      <c r="BE14" s="164"/>
      <c r="BF14" s="164"/>
      <c r="BG14" s="164"/>
      <c r="BH14" s="164"/>
      <c r="BI14" s="164"/>
      <c r="BJ14" s="164"/>
      <c r="BK14" s="164"/>
      <c r="BL14" s="164"/>
      <c r="BM14" s="164"/>
      <c r="BN14" s="164"/>
      <c r="BO14" s="164"/>
    </row>
    <row r="15" spans="2:67" x14ac:dyDescent="0.25">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63"/>
      <c r="AO15" s="164"/>
      <c r="AP15" s="164"/>
      <c r="AQ15" s="164"/>
      <c r="AR15" s="164"/>
      <c r="AS15" s="164"/>
      <c r="AT15" s="164"/>
      <c r="AU15" s="164"/>
      <c r="AV15" s="164"/>
      <c r="AW15" s="164"/>
      <c r="AX15" s="164"/>
      <c r="AY15" s="164"/>
      <c r="AZ15" s="164"/>
      <c r="BA15" s="164"/>
      <c r="BB15" s="164"/>
      <c r="BC15" s="164"/>
      <c r="BD15" s="164"/>
      <c r="BE15" s="164"/>
      <c r="BF15" s="164"/>
      <c r="BG15" s="164"/>
      <c r="BH15" s="164"/>
      <c r="BI15" s="164"/>
      <c r="BJ15" s="164"/>
      <c r="BK15" s="164"/>
      <c r="BL15" s="164"/>
      <c r="BM15" s="164"/>
      <c r="BN15" s="164"/>
      <c r="BO15" s="164"/>
    </row>
    <row r="16" spans="2:67" x14ac:dyDescent="0.25">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63"/>
      <c r="AO16" s="164"/>
      <c r="AP16" s="164"/>
      <c r="AQ16" s="164"/>
      <c r="AR16" s="164"/>
      <c r="AS16" s="164"/>
      <c r="AT16" s="164"/>
      <c r="AU16" s="164"/>
      <c r="AV16" s="164"/>
      <c r="AW16" s="164"/>
      <c r="AX16" s="164"/>
      <c r="AY16" s="164"/>
      <c r="AZ16" s="164"/>
      <c r="BA16" s="164"/>
      <c r="BB16" s="164"/>
      <c r="BC16" s="164"/>
      <c r="BD16" s="164"/>
      <c r="BE16" s="164"/>
      <c r="BF16" s="164"/>
      <c r="BG16" s="164"/>
      <c r="BH16" s="164"/>
      <c r="BI16" s="164"/>
      <c r="BJ16" s="164"/>
      <c r="BK16" s="164"/>
      <c r="BL16" s="164"/>
      <c r="BM16" s="164"/>
      <c r="BN16" s="164"/>
      <c r="BO16" s="164"/>
    </row>
    <row r="17" spans="1:58" ht="16.5" thickBot="1" x14ac:dyDescent="0.3">
      <c r="B17" s="1166"/>
      <c r="C17" s="1166"/>
      <c r="D17" s="1166"/>
      <c r="E17" s="1166"/>
      <c r="F17" s="1166"/>
      <c r="G17" s="1166"/>
      <c r="H17" s="1166"/>
      <c r="I17" s="1166"/>
      <c r="J17" s="1166"/>
      <c r="K17" s="1166"/>
      <c r="L17" s="1166"/>
      <c r="M17" s="1166"/>
      <c r="N17" s="1166"/>
      <c r="O17" s="1166"/>
      <c r="P17" s="1166"/>
      <c r="Q17" s="1166"/>
      <c r="R17" s="1166"/>
      <c r="S17" s="1166"/>
      <c r="T17" s="1166"/>
      <c r="U17" s="1166"/>
      <c r="V17" s="1166"/>
      <c r="W17" s="1166"/>
      <c r="X17" s="1166"/>
      <c r="Y17" s="1166"/>
      <c r="Z17" s="1166"/>
      <c r="AA17" s="1166"/>
      <c r="AB17" s="1166"/>
      <c r="AC17" s="1166"/>
      <c r="AD17" s="1166"/>
      <c r="AE17" s="1166"/>
      <c r="AF17" s="1166"/>
      <c r="AG17" s="1166"/>
      <c r="AH17" s="1166"/>
      <c r="AI17" s="1166"/>
      <c r="AJ17" s="1166"/>
      <c r="AK17" s="1166"/>
      <c r="AL17" s="1166"/>
      <c r="AM17" s="1166"/>
      <c r="AN17" s="165"/>
      <c r="AO17" s="166"/>
      <c r="AP17" s="166"/>
      <c r="AQ17" s="167"/>
      <c r="AR17" s="167"/>
      <c r="AS17" s="167"/>
      <c r="AT17" s="167"/>
      <c r="AU17" s="167"/>
      <c r="AV17" s="167"/>
      <c r="AW17" s="167"/>
      <c r="AX17" s="167"/>
      <c r="AY17" s="167"/>
      <c r="AZ17" s="167"/>
      <c r="BA17" s="167"/>
      <c r="BB17" s="167"/>
      <c r="BC17" s="167"/>
      <c r="BD17" s="167"/>
      <c r="BE17" s="167"/>
      <c r="BF17" s="167"/>
    </row>
    <row r="18" spans="1:58" ht="29.25" customHeight="1" thickBot="1" x14ac:dyDescent="0.3">
      <c r="A18" s="148"/>
      <c r="B18" s="1146" t="s">
        <v>7</v>
      </c>
      <c r="C18" s="1167" t="s">
        <v>8</v>
      </c>
      <c r="D18" s="1146" t="s">
        <v>9</v>
      </c>
      <c r="E18" s="1138" t="s">
        <v>461</v>
      </c>
      <c r="F18" s="1139"/>
      <c r="G18" s="1139"/>
      <c r="H18" s="1139"/>
      <c r="I18" s="1139"/>
      <c r="J18" s="1139"/>
      <c r="K18" s="1139"/>
      <c r="L18" s="1139"/>
      <c r="M18" s="1139"/>
      <c r="N18" s="1139"/>
      <c r="O18" s="1139"/>
      <c r="P18" s="1139"/>
      <c r="Q18" s="1139"/>
      <c r="R18" s="1139"/>
      <c r="S18" s="1139"/>
      <c r="T18" s="1139"/>
      <c r="U18" s="1139"/>
      <c r="V18" s="1139"/>
      <c r="W18" s="1139"/>
      <c r="X18" s="1139"/>
      <c r="Y18" s="1139"/>
      <c r="Z18" s="1139"/>
      <c r="AA18" s="1139"/>
      <c r="AB18" s="1139"/>
      <c r="AC18" s="1139"/>
      <c r="AD18" s="1139"/>
      <c r="AE18" s="1139"/>
      <c r="AF18" s="1139"/>
      <c r="AG18" s="1139"/>
      <c r="AH18" s="1139"/>
      <c r="AI18" s="1139"/>
      <c r="AJ18" s="1139"/>
      <c r="AK18" s="1139"/>
      <c r="AL18" s="1139"/>
      <c r="AM18" s="1140"/>
      <c r="AN18" s="168"/>
      <c r="AO18" s="169"/>
      <c r="AP18" s="169"/>
    </row>
    <row r="19" spans="1:58" ht="43.5" customHeight="1" thickBot="1" x14ac:dyDescent="0.3">
      <c r="A19" s="148"/>
      <c r="B19" s="1147"/>
      <c r="C19" s="1168"/>
      <c r="D19" s="1147"/>
      <c r="E19" s="1138" t="s">
        <v>418</v>
      </c>
      <c r="F19" s="1139"/>
      <c r="G19" s="1139"/>
      <c r="H19" s="1139"/>
      <c r="I19" s="1139"/>
      <c r="J19" s="1139"/>
      <c r="K19" s="1140"/>
      <c r="L19" s="1170" t="s">
        <v>419</v>
      </c>
      <c r="M19" s="1139"/>
      <c r="N19" s="1139"/>
      <c r="O19" s="1139"/>
      <c r="P19" s="1139"/>
      <c r="Q19" s="1139"/>
      <c r="R19" s="1140"/>
      <c r="S19" s="1138" t="s">
        <v>420</v>
      </c>
      <c r="T19" s="1139"/>
      <c r="U19" s="1139"/>
      <c r="V19" s="1139"/>
      <c r="W19" s="1139"/>
      <c r="X19" s="1139"/>
      <c r="Y19" s="1140"/>
      <c r="Z19" s="1170" t="s">
        <v>421</v>
      </c>
      <c r="AA19" s="1139"/>
      <c r="AB19" s="1139"/>
      <c r="AC19" s="1139"/>
      <c r="AD19" s="1139"/>
      <c r="AE19" s="1139"/>
      <c r="AF19" s="1140"/>
      <c r="AG19" s="1171" t="s">
        <v>462</v>
      </c>
      <c r="AH19" s="1172"/>
      <c r="AI19" s="1172"/>
      <c r="AJ19" s="1172"/>
      <c r="AK19" s="1172"/>
      <c r="AL19" s="1172"/>
      <c r="AM19" s="1173"/>
      <c r="AN19" s="168"/>
      <c r="AO19" s="169"/>
      <c r="AP19" s="169"/>
    </row>
    <row r="20" spans="1:58" ht="43.5" customHeight="1" thickBot="1" x14ac:dyDescent="0.3">
      <c r="A20" s="148"/>
      <c r="B20" s="1147"/>
      <c r="C20" s="1168"/>
      <c r="D20" s="1147"/>
      <c r="E20" s="126" t="s">
        <v>336</v>
      </c>
      <c r="F20" s="1138" t="s">
        <v>337</v>
      </c>
      <c r="G20" s="1139"/>
      <c r="H20" s="1139"/>
      <c r="I20" s="1139"/>
      <c r="J20" s="1139"/>
      <c r="K20" s="1140"/>
      <c r="L20" s="170" t="s">
        <v>336</v>
      </c>
      <c r="M20" s="1131" t="s">
        <v>337</v>
      </c>
      <c r="N20" s="1132"/>
      <c r="O20" s="1132"/>
      <c r="P20" s="1132"/>
      <c r="Q20" s="1132"/>
      <c r="R20" s="1133"/>
      <c r="S20" s="126" t="s">
        <v>336</v>
      </c>
      <c r="T20" s="1131" t="s">
        <v>337</v>
      </c>
      <c r="U20" s="1132"/>
      <c r="V20" s="1132"/>
      <c r="W20" s="1132"/>
      <c r="X20" s="1132"/>
      <c r="Y20" s="1133"/>
      <c r="Z20" s="170" t="s">
        <v>336</v>
      </c>
      <c r="AA20" s="1131" t="s">
        <v>337</v>
      </c>
      <c r="AB20" s="1132"/>
      <c r="AC20" s="1132"/>
      <c r="AD20" s="1132"/>
      <c r="AE20" s="1132"/>
      <c r="AF20" s="1133"/>
      <c r="AG20" s="126" t="s">
        <v>336</v>
      </c>
      <c r="AH20" s="1131" t="s">
        <v>337</v>
      </c>
      <c r="AI20" s="1132"/>
      <c r="AJ20" s="1132"/>
      <c r="AK20" s="1132"/>
      <c r="AL20" s="1132"/>
      <c r="AM20" s="1133"/>
    </row>
    <row r="21" spans="1:58" ht="87.75" customHeight="1" thickBot="1" x14ac:dyDescent="0.3">
      <c r="A21" s="148"/>
      <c r="B21" s="1148"/>
      <c r="C21" s="1169"/>
      <c r="D21" s="1148"/>
      <c r="E21" s="171" t="s">
        <v>422</v>
      </c>
      <c r="F21" s="171" t="s">
        <v>338</v>
      </c>
      <c r="G21" s="172" t="s">
        <v>339</v>
      </c>
      <c r="H21" s="173" t="s">
        <v>340</v>
      </c>
      <c r="I21" s="173" t="s">
        <v>341</v>
      </c>
      <c r="J21" s="173" t="s">
        <v>342</v>
      </c>
      <c r="K21" s="174" t="s">
        <v>343</v>
      </c>
      <c r="L21" s="175" t="s">
        <v>422</v>
      </c>
      <c r="M21" s="171" t="s">
        <v>338</v>
      </c>
      <c r="N21" s="176" t="s">
        <v>339</v>
      </c>
      <c r="O21" s="177" t="s">
        <v>340</v>
      </c>
      <c r="P21" s="177" t="s">
        <v>341</v>
      </c>
      <c r="Q21" s="177" t="s">
        <v>342</v>
      </c>
      <c r="R21" s="178" t="s">
        <v>343</v>
      </c>
      <c r="S21" s="127" t="s">
        <v>422</v>
      </c>
      <c r="T21" s="127" t="s">
        <v>338</v>
      </c>
      <c r="U21" s="179" t="s">
        <v>339</v>
      </c>
      <c r="V21" s="180" t="s">
        <v>340</v>
      </c>
      <c r="W21" s="180" t="s">
        <v>341</v>
      </c>
      <c r="X21" s="180" t="s">
        <v>342</v>
      </c>
      <c r="Y21" s="181" t="s">
        <v>343</v>
      </c>
      <c r="Z21" s="182" t="s">
        <v>422</v>
      </c>
      <c r="AA21" s="171" t="s">
        <v>338</v>
      </c>
      <c r="AB21" s="176" t="s">
        <v>339</v>
      </c>
      <c r="AC21" s="177" t="s">
        <v>340</v>
      </c>
      <c r="AD21" s="177" t="s">
        <v>341</v>
      </c>
      <c r="AE21" s="177" t="s">
        <v>342</v>
      </c>
      <c r="AF21" s="178" t="s">
        <v>343</v>
      </c>
      <c r="AG21" s="171" t="s">
        <v>422</v>
      </c>
      <c r="AH21" s="171" t="s">
        <v>338</v>
      </c>
      <c r="AI21" s="183" t="s">
        <v>339</v>
      </c>
      <c r="AJ21" s="173" t="s">
        <v>340</v>
      </c>
      <c r="AK21" s="173" t="s">
        <v>341</v>
      </c>
      <c r="AL21" s="173" t="s">
        <v>342</v>
      </c>
      <c r="AM21" s="174" t="s">
        <v>343</v>
      </c>
    </row>
    <row r="22" spans="1:58" x14ac:dyDescent="0.25">
      <c r="A22" s="148"/>
      <c r="B22" s="207">
        <v>1</v>
      </c>
      <c r="C22" s="207">
        <v>2</v>
      </c>
      <c r="D22" s="207">
        <v>3</v>
      </c>
      <c r="E22" s="184" t="s">
        <v>423</v>
      </c>
      <c r="F22" s="140" t="s">
        <v>424</v>
      </c>
      <c r="G22" s="140" t="s">
        <v>425</v>
      </c>
      <c r="H22" s="140" t="s">
        <v>426</v>
      </c>
      <c r="I22" s="140" t="s">
        <v>427</v>
      </c>
      <c r="J22" s="140" t="s">
        <v>428</v>
      </c>
      <c r="K22" s="140" t="s">
        <v>429</v>
      </c>
      <c r="L22" s="140" t="s">
        <v>430</v>
      </c>
      <c r="M22" s="140" t="s">
        <v>431</v>
      </c>
      <c r="N22" s="140" t="s">
        <v>432</v>
      </c>
      <c r="O22" s="140" t="s">
        <v>433</v>
      </c>
      <c r="P22" s="140" t="s">
        <v>434</v>
      </c>
      <c r="Q22" s="140" t="s">
        <v>435</v>
      </c>
      <c r="R22" s="141" t="s">
        <v>436</v>
      </c>
      <c r="S22" s="144" t="s">
        <v>437</v>
      </c>
      <c r="T22" s="145" t="s">
        <v>438</v>
      </c>
      <c r="U22" s="185" t="s">
        <v>439</v>
      </c>
      <c r="V22" s="185" t="s">
        <v>440</v>
      </c>
      <c r="W22" s="185" t="s">
        <v>441</v>
      </c>
      <c r="X22" s="185" t="s">
        <v>442</v>
      </c>
      <c r="Y22" s="186" t="s">
        <v>443</v>
      </c>
      <c r="Z22" s="184" t="s">
        <v>444</v>
      </c>
      <c r="AA22" s="140" t="s">
        <v>445</v>
      </c>
      <c r="AB22" s="140" t="s">
        <v>446</v>
      </c>
      <c r="AC22" s="140" t="s">
        <v>447</v>
      </c>
      <c r="AD22" s="140" t="s">
        <v>448</v>
      </c>
      <c r="AE22" s="140" t="s">
        <v>449</v>
      </c>
      <c r="AF22" s="486" t="s">
        <v>450</v>
      </c>
      <c r="AG22" s="184" t="s">
        <v>451</v>
      </c>
      <c r="AH22" s="140" t="s">
        <v>452</v>
      </c>
      <c r="AI22" s="140" t="s">
        <v>453</v>
      </c>
      <c r="AJ22" s="140" t="s">
        <v>454</v>
      </c>
      <c r="AK22" s="140" t="s">
        <v>415</v>
      </c>
      <c r="AL22" s="140" t="s">
        <v>455</v>
      </c>
      <c r="AM22" s="141" t="s">
        <v>456</v>
      </c>
    </row>
    <row r="23" spans="1:58" ht="48" customHeight="1" x14ac:dyDescent="0.25">
      <c r="A23" s="148"/>
      <c r="B23" s="440">
        <v>0</v>
      </c>
      <c r="C23" s="440" t="s">
        <v>92</v>
      </c>
      <c r="D23" s="441" t="s">
        <v>93</v>
      </c>
      <c r="E23" s="440">
        <f t="shared" ref="E23:K23" si="0">SUM(E24:E29)</f>
        <v>0</v>
      </c>
      <c r="F23" s="440">
        <f>SUM(F24:F29)</f>
        <v>0</v>
      </c>
      <c r="G23" s="440">
        <f t="shared" si="0"/>
        <v>0</v>
      </c>
      <c r="H23" s="440">
        <f t="shared" si="0"/>
        <v>0</v>
      </c>
      <c r="I23" s="440">
        <f t="shared" si="0"/>
        <v>0</v>
      </c>
      <c r="J23" s="440">
        <f t="shared" si="0"/>
        <v>0</v>
      </c>
      <c r="K23" s="440">
        <f t="shared" si="0"/>
        <v>0</v>
      </c>
      <c r="L23" s="440">
        <f t="shared" ref="L23:Y23" si="1">SUM(L24:L29)</f>
        <v>0</v>
      </c>
      <c r="M23" s="440">
        <f t="shared" si="1"/>
        <v>0</v>
      </c>
      <c r="N23" s="440">
        <f t="shared" si="1"/>
        <v>0</v>
      </c>
      <c r="O23" s="440">
        <f t="shared" si="1"/>
        <v>0</v>
      </c>
      <c r="P23" s="440">
        <f t="shared" si="1"/>
        <v>0</v>
      </c>
      <c r="Q23" s="440">
        <f t="shared" si="1"/>
        <v>0</v>
      </c>
      <c r="R23" s="440">
        <f t="shared" si="1"/>
        <v>0</v>
      </c>
      <c r="S23" s="440">
        <f t="shared" si="1"/>
        <v>0</v>
      </c>
      <c r="T23" s="440">
        <f t="shared" si="1"/>
        <v>0</v>
      </c>
      <c r="U23" s="440">
        <f t="shared" si="1"/>
        <v>0</v>
      </c>
      <c r="V23" s="440">
        <f t="shared" si="1"/>
        <v>0</v>
      </c>
      <c r="W23" s="440">
        <f t="shared" si="1"/>
        <v>0</v>
      </c>
      <c r="X23" s="440">
        <f t="shared" si="1"/>
        <v>0</v>
      </c>
      <c r="Y23" s="440">
        <f t="shared" si="1"/>
        <v>0</v>
      </c>
      <c r="Z23" s="440">
        <f>SUM(Z24:Z29)</f>
        <v>0</v>
      </c>
      <c r="AA23" s="440">
        <f t="shared" ref="AA23:AF23" si="2">SUM(AA24:AA29)</f>
        <v>34.690666666666665</v>
      </c>
      <c r="AB23" s="440">
        <f t="shared" si="2"/>
        <v>0.5</v>
      </c>
      <c r="AC23" s="440">
        <f t="shared" si="2"/>
        <v>0</v>
      </c>
      <c r="AD23" s="440">
        <f t="shared" si="2"/>
        <v>1.3960000000000001</v>
      </c>
      <c r="AE23" s="440">
        <f t="shared" si="2"/>
        <v>0</v>
      </c>
      <c r="AF23" s="440">
        <f t="shared" si="2"/>
        <v>0</v>
      </c>
      <c r="AG23" s="440">
        <f>SUM(AG24:AG29)</f>
        <v>0</v>
      </c>
      <c r="AH23" s="440">
        <f t="shared" ref="AH23:AM23" si="3">SUM(AH24:AH29)</f>
        <v>34.690666666666665</v>
      </c>
      <c r="AI23" s="440">
        <f t="shared" si="3"/>
        <v>0.5</v>
      </c>
      <c r="AJ23" s="440">
        <f t="shared" si="3"/>
        <v>0</v>
      </c>
      <c r="AK23" s="440">
        <f t="shared" si="3"/>
        <v>1.3960000000000001</v>
      </c>
      <c r="AL23" s="440">
        <f t="shared" si="3"/>
        <v>0</v>
      </c>
      <c r="AM23" s="440">
        <f t="shared" si="3"/>
        <v>0</v>
      </c>
    </row>
    <row r="24" spans="1:58" ht="42" customHeight="1" x14ac:dyDescent="0.25">
      <c r="A24" s="148"/>
      <c r="B24" s="443" t="s">
        <v>94</v>
      </c>
      <c r="C24" s="72" t="s">
        <v>95</v>
      </c>
      <c r="D24" s="444" t="s">
        <v>93</v>
      </c>
      <c r="E24" s="72">
        <f>E31</f>
        <v>0</v>
      </c>
      <c r="F24" s="72">
        <f>F31</f>
        <v>0</v>
      </c>
      <c r="G24" s="72">
        <f t="shared" ref="G24:AM24" si="4">G31</f>
        <v>0</v>
      </c>
      <c r="H24" s="72">
        <f t="shared" si="4"/>
        <v>0</v>
      </c>
      <c r="I24" s="72">
        <f t="shared" si="4"/>
        <v>0</v>
      </c>
      <c r="J24" s="72">
        <f t="shared" si="4"/>
        <v>0</v>
      </c>
      <c r="K24" s="72">
        <f t="shared" si="4"/>
        <v>0</v>
      </c>
      <c r="L24" s="72">
        <f t="shared" si="4"/>
        <v>0</v>
      </c>
      <c r="M24" s="72">
        <f t="shared" si="4"/>
        <v>0</v>
      </c>
      <c r="N24" s="72">
        <f t="shared" si="4"/>
        <v>0</v>
      </c>
      <c r="O24" s="72">
        <f t="shared" si="4"/>
        <v>0</v>
      </c>
      <c r="P24" s="72">
        <f t="shared" si="4"/>
        <v>0</v>
      </c>
      <c r="Q24" s="72">
        <f t="shared" si="4"/>
        <v>0</v>
      </c>
      <c r="R24" s="72">
        <f t="shared" si="4"/>
        <v>0</v>
      </c>
      <c r="S24" s="72">
        <f t="shared" si="4"/>
        <v>0</v>
      </c>
      <c r="T24" s="72">
        <f t="shared" si="4"/>
        <v>0</v>
      </c>
      <c r="U24" s="72">
        <f t="shared" si="4"/>
        <v>0</v>
      </c>
      <c r="V24" s="72">
        <f t="shared" si="4"/>
        <v>0</v>
      </c>
      <c r="W24" s="72">
        <f t="shared" si="4"/>
        <v>0</v>
      </c>
      <c r="X24" s="72">
        <f t="shared" si="4"/>
        <v>0</v>
      </c>
      <c r="Y24" s="72">
        <f t="shared" si="4"/>
        <v>0</v>
      </c>
      <c r="Z24" s="72">
        <f t="shared" si="4"/>
        <v>0</v>
      </c>
      <c r="AA24" s="72">
        <f t="shared" si="4"/>
        <v>1.1083333333333334</v>
      </c>
      <c r="AB24" s="72">
        <f t="shared" si="4"/>
        <v>0</v>
      </c>
      <c r="AC24" s="72">
        <f t="shared" si="4"/>
        <v>0</v>
      </c>
      <c r="AD24" s="72">
        <f t="shared" si="4"/>
        <v>0.17100000000000001</v>
      </c>
      <c r="AE24" s="72">
        <f t="shared" si="4"/>
        <v>0</v>
      </c>
      <c r="AF24" s="72">
        <f t="shared" si="4"/>
        <v>0</v>
      </c>
      <c r="AG24" s="72">
        <f t="shared" si="4"/>
        <v>0</v>
      </c>
      <c r="AH24" s="72">
        <f t="shared" si="4"/>
        <v>1.1083333333333334</v>
      </c>
      <c r="AI24" s="72">
        <f t="shared" si="4"/>
        <v>0</v>
      </c>
      <c r="AJ24" s="72">
        <f t="shared" si="4"/>
        <v>0</v>
      </c>
      <c r="AK24" s="72">
        <f t="shared" si="4"/>
        <v>0.17100000000000001</v>
      </c>
      <c r="AL24" s="72">
        <f t="shared" si="4"/>
        <v>0</v>
      </c>
      <c r="AM24" s="72">
        <f t="shared" si="4"/>
        <v>0</v>
      </c>
    </row>
    <row r="25" spans="1:58" ht="42" customHeight="1" x14ac:dyDescent="0.25">
      <c r="A25" s="148"/>
      <c r="B25" s="443" t="s">
        <v>96</v>
      </c>
      <c r="C25" s="72" t="s">
        <v>97</v>
      </c>
      <c r="D25" s="444" t="s">
        <v>93</v>
      </c>
      <c r="E25" s="72">
        <f>E44</f>
        <v>0</v>
      </c>
      <c r="F25" s="72">
        <f>F44</f>
        <v>0</v>
      </c>
      <c r="G25" s="72">
        <f t="shared" ref="G25:AM25" si="5">G44</f>
        <v>0</v>
      </c>
      <c r="H25" s="72">
        <f t="shared" si="5"/>
        <v>0</v>
      </c>
      <c r="I25" s="72">
        <f t="shared" si="5"/>
        <v>0</v>
      </c>
      <c r="J25" s="72">
        <f t="shared" si="5"/>
        <v>0</v>
      </c>
      <c r="K25" s="72">
        <f t="shared" si="5"/>
        <v>0</v>
      </c>
      <c r="L25" s="72">
        <f t="shared" si="5"/>
        <v>0</v>
      </c>
      <c r="M25" s="72">
        <f t="shared" si="5"/>
        <v>0</v>
      </c>
      <c r="N25" s="72">
        <f t="shared" si="5"/>
        <v>0</v>
      </c>
      <c r="O25" s="72">
        <f t="shared" si="5"/>
        <v>0</v>
      </c>
      <c r="P25" s="72">
        <f t="shared" si="5"/>
        <v>0</v>
      </c>
      <c r="Q25" s="72">
        <f t="shared" si="5"/>
        <v>0</v>
      </c>
      <c r="R25" s="72">
        <f t="shared" si="5"/>
        <v>0</v>
      </c>
      <c r="S25" s="72">
        <f t="shared" si="5"/>
        <v>0</v>
      </c>
      <c r="T25" s="72">
        <f t="shared" si="5"/>
        <v>0</v>
      </c>
      <c r="U25" s="72">
        <f t="shared" si="5"/>
        <v>0</v>
      </c>
      <c r="V25" s="72">
        <f t="shared" si="5"/>
        <v>0</v>
      </c>
      <c r="W25" s="72">
        <f t="shared" si="5"/>
        <v>0</v>
      </c>
      <c r="X25" s="72">
        <f t="shared" si="5"/>
        <v>0</v>
      </c>
      <c r="Y25" s="72">
        <f t="shared" si="5"/>
        <v>0</v>
      </c>
      <c r="Z25" s="72">
        <f t="shared" si="5"/>
        <v>0</v>
      </c>
      <c r="AA25" s="72">
        <f t="shared" si="5"/>
        <v>13.296666666666667</v>
      </c>
      <c r="AB25" s="72">
        <f t="shared" si="5"/>
        <v>0</v>
      </c>
      <c r="AC25" s="72">
        <f t="shared" si="5"/>
        <v>0</v>
      </c>
      <c r="AD25" s="72">
        <f t="shared" si="5"/>
        <v>0</v>
      </c>
      <c r="AE25" s="72">
        <f t="shared" si="5"/>
        <v>0</v>
      </c>
      <c r="AF25" s="72">
        <f t="shared" si="5"/>
        <v>0</v>
      </c>
      <c r="AG25" s="72">
        <f t="shared" si="5"/>
        <v>0</v>
      </c>
      <c r="AH25" s="72">
        <f t="shared" si="5"/>
        <v>13.296666666666667</v>
      </c>
      <c r="AI25" s="72">
        <f t="shared" si="5"/>
        <v>0</v>
      </c>
      <c r="AJ25" s="72">
        <f t="shared" si="5"/>
        <v>0</v>
      </c>
      <c r="AK25" s="72">
        <f t="shared" si="5"/>
        <v>0</v>
      </c>
      <c r="AL25" s="72">
        <f t="shared" si="5"/>
        <v>0</v>
      </c>
      <c r="AM25" s="72">
        <f t="shared" si="5"/>
        <v>0</v>
      </c>
    </row>
    <row r="26" spans="1:58" ht="42" customHeight="1" x14ac:dyDescent="0.25">
      <c r="A26" s="148"/>
      <c r="B26" s="443" t="s">
        <v>98</v>
      </c>
      <c r="C26" s="72" t="s">
        <v>99</v>
      </c>
      <c r="D26" s="444" t="s">
        <v>93</v>
      </c>
      <c r="E26" s="72">
        <f>E65</f>
        <v>0</v>
      </c>
      <c r="F26" s="72">
        <f>F65</f>
        <v>0</v>
      </c>
      <c r="G26" s="72">
        <f t="shared" ref="G26:AM26" si="6">G65</f>
        <v>0</v>
      </c>
      <c r="H26" s="72">
        <f t="shared" si="6"/>
        <v>0</v>
      </c>
      <c r="I26" s="72">
        <f t="shared" si="6"/>
        <v>0</v>
      </c>
      <c r="J26" s="72">
        <f t="shared" si="6"/>
        <v>0</v>
      </c>
      <c r="K26" s="72">
        <f t="shared" si="6"/>
        <v>0</v>
      </c>
      <c r="L26" s="72">
        <f t="shared" si="6"/>
        <v>0</v>
      </c>
      <c r="M26" s="72">
        <f t="shared" si="6"/>
        <v>0</v>
      </c>
      <c r="N26" s="72">
        <f t="shared" si="6"/>
        <v>0</v>
      </c>
      <c r="O26" s="72">
        <f t="shared" si="6"/>
        <v>0</v>
      </c>
      <c r="P26" s="72">
        <f t="shared" si="6"/>
        <v>0</v>
      </c>
      <c r="Q26" s="72">
        <f t="shared" si="6"/>
        <v>0</v>
      </c>
      <c r="R26" s="72">
        <f t="shared" si="6"/>
        <v>0</v>
      </c>
      <c r="S26" s="72">
        <f t="shared" si="6"/>
        <v>0</v>
      </c>
      <c r="T26" s="72">
        <f t="shared" si="6"/>
        <v>0</v>
      </c>
      <c r="U26" s="72">
        <f t="shared" si="6"/>
        <v>0</v>
      </c>
      <c r="V26" s="72">
        <f t="shared" si="6"/>
        <v>0</v>
      </c>
      <c r="W26" s="72">
        <f t="shared" si="6"/>
        <v>0</v>
      </c>
      <c r="X26" s="72">
        <f t="shared" si="6"/>
        <v>0</v>
      </c>
      <c r="Y26" s="72">
        <f t="shared" si="6"/>
        <v>0</v>
      </c>
      <c r="Z26" s="72">
        <f t="shared" si="6"/>
        <v>0</v>
      </c>
      <c r="AA26" s="72">
        <f t="shared" si="6"/>
        <v>0</v>
      </c>
      <c r="AB26" s="72">
        <f t="shared" si="6"/>
        <v>0</v>
      </c>
      <c r="AC26" s="72">
        <f t="shared" si="6"/>
        <v>0</v>
      </c>
      <c r="AD26" s="72">
        <f t="shared" si="6"/>
        <v>0</v>
      </c>
      <c r="AE26" s="72">
        <f t="shared" si="6"/>
        <v>0</v>
      </c>
      <c r="AF26" s="72">
        <f t="shared" si="6"/>
        <v>0</v>
      </c>
      <c r="AG26" s="72">
        <f t="shared" si="6"/>
        <v>0</v>
      </c>
      <c r="AH26" s="72">
        <f t="shared" si="6"/>
        <v>0</v>
      </c>
      <c r="AI26" s="72">
        <f t="shared" si="6"/>
        <v>0</v>
      </c>
      <c r="AJ26" s="72">
        <f t="shared" si="6"/>
        <v>0</v>
      </c>
      <c r="AK26" s="72">
        <f t="shared" si="6"/>
        <v>0</v>
      </c>
      <c r="AL26" s="72">
        <f t="shared" si="6"/>
        <v>0</v>
      </c>
      <c r="AM26" s="72">
        <f t="shared" si="6"/>
        <v>0</v>
      </c>
    </row>
    <row r="27" spans="1:58" ht="42" customHeight="1" x14ac:dyDescent="0.25">
      <c r="A27" s="148"/>
      <c r="B27" s="443" t="s">
        <v>100</v>
      </c>
      <c r="C27" s="72" t="s">
        <v>101</v>
      </c>
      <c r="D27" s="444" t="s">
        <v>93</v>
      </c>
      <c r="E27" s="72">
        <f t="shared" ref="E27:AM27" si="7">E68</f>
        <v>0</v>
      </c>
      <c r="F27" s="72">
        <f t="shared" si="7"/>
        <v>0</v>
      </c>
      <c r="G27" s="72">
        <f t="shared" si="7"/>
        <v>0</v>
      </c>
      <c r="H27" s="72">
        <f t="shared" si="7"/>
        <v>0</v>
      </c>
      <c r="I27" s="72">
        <f t="shared" si="7"/>
        <v>0</v>
      </c>
      <c r="J27" s="72">
        <f t="shared" si="7"/>
        <v>0</v>
      </c>
      <c r="K27" s="72">
        <f t="shared" si="7"/>
        <v>0</v>
      </c>
      <c r="L27" s="72">
        <f t="shared" si="7"/>
        <v>0</v>
      </c>
      <c r="M27" s="72">
        <f t="shared" si="7"/>
        <v>0</v>
      </c>
      <c r="N27" s="72">
        <f t="shared" si="7"/>
        <v>0</v>
      </c>
      <c r="O27" s="72">
        <f t="shared" si="7"/>
        <v>0</v>
      </c>
      <c r="P27" s="72">
        <f t="shared" si="7"/>
        <v>0</v>
      </c>
      <c r="Q27" s="72">
        <f t="shared" si="7"/>
        <v>0</v>
      </c>
      <c r="R27" s="72">
        <f t="shared" si="7"/>
        <v>0</v>
      </c>
      <c r="S27" s="72">
        <f t="shared" si="7"/>
        <v>0</v>
      </c>
      <c r="T27" s="72">
        <f t="shared" si="7"/>
        <v>0</v>
      </c>
      <c r="U27" s="72">
        <f t="shared" si="7"/>
        <v>0</v>
      </c>
      <c r="V27" s="72">
        <f t="shared" si="7"/>
        <v>0</v>
      </c>
      <c r="W27" s="72">
        <f t="shared" si="7"/>
        <v>0</v>
      </c>
      <c r="X27" s="72">
        <f t="shared" si="7"/>
        <v>0</v>
      </c>
      <c r="Y27" s="72">
        <f t="shared" si="7"/>
        <v>0</v>
      </c>
      <c r="Z27" s="72">
        <f t="shared" si="7"/>
        <v>0</v>
      </c>
      <c r="AA27" s="72">
        <f t="shared" si="7"/>
        <v>20.035666666666664</v>
      </c>
      <c r="AB27" s="72">
        <f t="shared" si="7"/>
        <v>0.5</v>
      </c>
      <c r="AC27" s="72">
        <f t="shared" si="7"/>
        <v>0</v>
      </c>
      <c r="AD27" s="72">
        <f t="shared" si="7"/>
        <v>1.2250000000000001</v>
      </c>
      <c r="AE27" s="72">
        <f t="shared" si="7"/>
        <v>0</v>
      </c>
      <c r="AF27" s="72">
        <f t="shared" si="7"/>
        <v>0</v>
      </c>
      <c r="AG27" s="72">
        <f t="shared" si="7"/>
        <v>0</v>
      </c>
      <c r="AH27" s="72">
        <f t="shared" si="7"/>
        <v>20.035666666666664</v>
      </c>
      <c r="AI27" s="72">
        <f t="shared" si="7"/>
        <v>0.5</v>
      </c>
      <c r="AJ27" s="72">
        <f t="shared" si="7"/>
        <v>0</v>
      </c>
      <c r="AK27" s="72">
        <f t="shared" si="7"/>
        <v>1.2250000000000001</v>
      </c>
      <c r="AL27" s="72">
        <f t="shared" si="7"/>
        <v>0</v>
      </c>
      <c r="AM27" s="72">
        <f t="shared" si="7"/>
        <v>0</v>
      </c>
    </row>
    <row r="28" spans="1:58" ht="42" customHeight="1" x14ac:dyDescent="0.25">
      <c r="A28" s="148"/>
      <c r="B28" s="443" t="s">
        <v>102</v>
      </c>
      <c r="C28" s="72" t="s">
        <v>103</v>
      </c>
      <c r="D28" s="444" t="s">
        <v>93</v>
      </c>
      <c r="E28" s="72">
        <f t="shared" ref="E28:AM28" si="8">E74</f>
        <v>0</v>
      </c>
      <c r="F28" s="72">
        <f t="shared" si="8"/>
        <v>0</v>
      </c>
      <c r="G28" s="72">
        <f t="shared" si="8"/>
        <v>0</v>
      </c>
      <c r="H28" s="72">
        <f t="shared" si="8"/>
        <v>0</v>
      </c>
      <c r="I28" s="72">
        <f t="shared" si="8"/>
        <v>0</v>
      </c>
      <c r="J28" s="72">
        <f t="shared" si="8"/>
        <v>0</v>
      </c>
      <c r="K28" s="72">
        <f t="shared" si="8"/>
        <v>0</v>
      </c>
      <c r="L28" s="72">
        <f t="shared" si="8"/>
        <v>0</v>
      </c>
      <c r="M28" s="72">
        <f t="shared" si="8"/>
        <v>0</v>
      </c>
      <c r="N28" s="72">
        <f t="shared" si="8"/>
        <v>0</v>
      </c>
      <c r="O28" s="72">
        <f t="shared" si="8"/>
        <v>0</v>
      </c>
      <c r="P28" s="72">
        <f t="shared" si="8"/>
        <v>0</v>
      </c>
      <c r="Q28" s="72">
        <f t="shared" si="8"/>
        <v>0</v>
      </c>
      <c r="R28" s="72">
        <f t="shared" si="8"/>
        <v>0</v>
      </c>
      <c r="S28" s="72">
        <f t="shared" si="8"/>
        <v>0</v>
      </c>
      <c r="T28" s="72">
        <f t="shared" si="8"/>
        <v>0</v>
      </c>
      <c r="U28" s="72">
        <f t="shared" si="8"/>
        <v>0</v>
      </c>
      <c r="V28" s="72">
        <f t="shared" si="8"/>
        <v>0</v>
      </c>
      <c r="W28" s="72">
        <f t="shared" si="8"/>
        <v>0</v>
      </c>
      <c r="X28" s="72">
        <f t="shared" si="8"/>
        <v>0</v>
      </c>
      <c r="Y28" s="72">
        <f t="shared" si="8"/>
        <v>0</v>
      </c>
      <c r="Z28" s="72">
        <f t="shared" si="8"/>
        <v>0</v>
      </c>
      <c r="AA28" s="72">
        <f t="shared" si="8"/>
        <v>0</v>
      </c>
      <c r="AB28" s="72">
        <f t="shared" si="8"/>
        <v>0</v>
      </c>
      <c r="AC28" s="72">
        <f t="shared" si="8"/>
        <v>0</v>
      </c>
      <c r="AD28" s="72">
        <f t="shared" si="8"/>
        <v>0</v>
      </c>
      <c r="AE28" s="72">
        <f t="shared" si="8"/>
        <v>0</v>
      </c>
      <c r="AF28" s="72">
        <f t="shared" si="8"/>
        <v>0</v>
      </c>
      <c r="AG28" s="72">
        <f t="shared" si="8"/>
        <v>0</v>
      </c>
      <c r="AH28" s="72">
        <f t="shared" si="8"/>
        <v>0</v>
      </c>
      <c r="AI28" s="72">
        <f t="shared" si="8"/>
        <v>0</v>
      </c>
      <c r="AJ28" s="72">
        <f t="shared" si="8"/>
        <v>0</v>
      </c>
      <c r="AK28" s="72">
        <f t="shared" si="8"/>
        <v>0</v>
      </c>
      <c r="AL28" s="72">
        <f t="shared" si="8"/>
        <v>0</v>
      </c>
      <c r="AM28" s="72">
        <f t="shared" si="8"/>
        <v>0</v>
      </c>
    </row>
    <row r="29" spans="1:58" ht="42" customHeight="1" x14ac:dyDescent="0.25">
      <c r="A29" s="148"/>
      <c r="B29" s="443" t="s">
        <v>104</v>
      </c>
      <c r="C29" s="72" t="s">
        <v>105</v>
      </c>
      <c r="D29" s="444" t="s">
        <v>93</v>
      </c>
      <c r="E29" s="72">
        <f t="shared" ref="E29:AM29" si="9">E75</f>
        <v>0</v>
      </c>
      <c r="F29" s="72">
        <f t="shared" si="9"/>
        <v>0</v>
      </c>
      <c r="G29" s="72">
        <f t="shared" si="9"/>
        <v>0</v>
      </c>
      <c r="H29" s="72">
        <f t="shared" si="9"/>
        <v>0</v>
      </c>
      <c r="I29" s="72">
        <f t="shared" si="9"/>
        <v>0</v>
      </c>
      <c r="J29" s="72">
        <f t="shared" si="9"/>
        <v>0</v>
      </c>
      <c r="K29" s="72">
        <f t="shared" si="9"/>
        <v>0</v>
      </c>
      <c r="L29" s="72">
        <f t="shared" si="9"/>
        <v>0</v>
      </c>
      <c r="M29" s="72">
        <f t="shared" si="9"/>
        <v>0</v>
      </c>
      <c r="N29" s="72">
        <f t="shared" si="9"/>
        <v>0</v>
      </c>
      <c r="O29" s="72">
        <f t="shared" si="9"/>
        <v>0</v>
      </c>
      <c r="P29" s="72">
        <f t="shared" si="9"/>
        <v>0</v>
      </c>
      <c r="Q29" s="72">
        <f t="shared" si="9"/>
        <v>0</v>
      </c>
      <c r="R29" s="72">
        <f t="shared" si="9"/>
        <v>0</v>
      </c>
      <c r="S29" s="72">
        <f t="shared" si="9"/>
        <v>0</v>
      </c>
      <c r="T29" s="72">
        <f t="shared" si="9"/>
        <v>0</v>
      </c>
      <c r="U29" s="72">
        <f t="shared" si="9"/>
        <v>0</v>
      </c>
      <c r="V29" s="72">
        <f t="shared" si="9"/>
        <v>0</v>
      </c>
      <c r="W29" s="72">
        <f t="shared" si="9"/>
        <v>0</v>
      </c>
      <c r="X29" s="72">
        <f t="shared" si="9"/>
        <v>0</v>
      </c>
      <c r="Y29" s="72">
        <f t="shared" si="9"/>
        <v>0</v>
      </c>
      <c r="Z29" s="72">
        <f t="shared" si="9"/>
        <v>0</v>
      </c>
      <c r="AA29" s="72">
        <f t="shared" si="9"/>
        <v>0.25</v>
      </c>
      <c r="AB29" s="72">
        <f t="shared" si="9"/>
        <v>0</v>
      </c>
      <c r="AC29" s="72">
        <f t="shared" si="9"/>
        <v>0</v>
      </c>
      <c r="AD29" s="72">
        <f t="shared" si="9"/>
        <v>0</v>
      </c>
      <c r="AE29" s="72">
        <f t="shared" si="9"/>
        <v>0</v>
      </c>
      <c r="AF29" s="72">
        <f t="shared" si="9"/>
        <v>0</v>
      </c>
      <c r="AG29" s="72">
        <f t="shared" si="9"/>
        <v>0</v>
      </c>
      <c r="AH29" s="72">
        <f t="shared" si="9"/>
        <v>0.25</v>
      </c>
      <c r="AI29" s="72">
        <f t="shared" si="9"/>
        <v>0</v>
      </c>
      <c r="AJ29" s="72">
        <f t="shared" si="9"/>
        <v>0</v>
      </c>
      <c r="AK29" s="72">
        <f t="shared" si="9"/>
        <v>0</v>
      </c>
      <c r="AL29" s="72">
        <f t="shared" si="9"/>
        <v>0</v>
      </c>
      <c r="AM29" s="72">
        <f t="shared" si="9"/>
        <v>0</v>
      </c>
    </row>
    <row r="30" spans="1:58" ht="48" customHeight="1" x14ac:dyDescent="0.25">
      <c r="A30" s="148"/>
      <c r="B30" s="440" t="s">
        <v>106</v>
      </c>
      <c r="C30" s="445" t="s">
        <v>107</v>
      </c>
      <c r="D30" s="441" t="s">
        <v>93</v>
      </c>
      <c r="E30" s="440">
        <f t="shared" ref="E30:AM30" si="10">E31+E44+E65+E68+E74+E75</f>
        <v>0</v>
      </c>
      <c r="F30" s="440">
        <f t="shared" si="10"/>
        <v>0</v>
      </c>
      <c r="G30" s="440">
        <f t="shared" si="10"/>
        <v>0</v>
      </c>
      <c r="H30" s="440">
        <f t="shared" si="10"/>
        <v>0</v>
      </c>
      <c r="I30" s="440">
        <f t="shared" si="10"/>
        <v>0</v>
      </c>
      <c r="J30" s="440">
        <f t="shared" si="10"/>
        <v>0</v>
      </c>
      <c r="K30" s="440">
        <f t="shared" si="10"/>
        <v>0</v>
      </c>
      <c r="L30" s="440">
        <f t="shared" si="10"/>
        <v>0</v>
      </c>
      <c r="M30" s="440">
        <f t="shared" si="10"/>
        <v>0</v>
      </c>
      <c r="N30" s="440">
        <f t="shared" si="10"/>
        <v>0</v>
      </c>
      <c r="O30" s="440">
        <f t="shared" si="10"/>
        <v>0</v>
      </c>
      <c r="P30" s="440">
        <f t="shared" si="10"/>
        <v>0</v>
      </c>
      <c r="Q30" s="440">
        <f t="shared" si="10"/>
        <v>0</v>
      </c>
      <c r="R30" s="440">
        <f t="shared" si="10"/>
        <v>0</v>
      </c>
      <c r="S30" s="440">
        <f t="shared" si="10"/>
        <v>0</v>
      </c>
      <c r="T30" s="440">
        <f t="shared" si="10"/>
        <v>0</v>
      </c>
      <c r="U30" s="440">
        <f t="shared" si="10"/>
        <v>0</v>
      </c>
      <c r="V30" s="440">
        <f t="shared" si="10"/>
        <v>0</v>
      </c>
      <c r="W30" s="440">
        <f t="shared" si="10"/>
        <v>0</v>
      </c>
      <c r="X30" s="440">
        <f t="shared" si="10"/>
        <v>0</v>
      </c>
      <c r="Y30" s="440">
        <f t="shared" si="10"/>
        <v>0</v>
      </c>
      <c r="Z30" s="440">
        <f t="shared" si="10"/>
        <v>0</v>
      </c>
      <c r="AA30" s="440">
        <f t="shared" si="10"/>
        <v>34.690666666666665</v>
      </c>
      <c r="AB30" s="440">
        <f t="shared" si="10"/>
        <v>0.5</v>
      </c>
      <c r="AC30" s="440">
        <f t="shared" si="10"/>
        <v>0</v>
      </c>
      <c r="AD30" s="440">
        <f t="shared" si="10"/>
        <v>1.3960000000000001</v>
      </c>
      <c r="AE30" s="440">
        <f t="shared" si="10"/>
        <v>0</v>
      </c>
      <c r="AF30" s="440">
        <f t="shared" si="10"/>
        <v>0</v>
      </c>
      <c r="AG30" s="440">
        <f t="shared" si="10"/>
        <v>0</v>
      </c>
      <c r="AH30" s="440">
        <f t="shared" si="10"/>
        <v>34.690666666666665</v>
      </c>
      <c r="AI30" s="440">
        <f t="shared" si="10"/>
        <v>0.5</v>
      </c>
      <c r="AJ30" s="440">
        <f t="shared" si="10"/>
        <v>0</v>
      </c>
      <c r="AK30" s="440">
        <f t="shared" si="10"/>
        <v>1.3960000000000001</v>
      </c>
      <c r="AL30" s="440">
        <f t="shared" si="10"/>
        <v>0</v>
      </c>
      <c r="AM30" s="440">
        <f t="shared" si="10"/>
        <v>0</v>
      </c>
    </row>
    <row r="31" spans="1:58" ht="48" customHeight="1" x14ac:dyDescent="0.25">
      <c r="A31" s="148"/>
      <c r="B31" s="440" t="s">
        <v>108</v>
      </c>
      <c r="C31" s="445" t="s">
        <v>109</v>
      </c>
      <c r="D31" s="441" t="s">
        <v>93</v>
      </c>
      <c r="E31" s="440">
        <f t="shared" ref="E31:AM31" si="11">E32+E37+E40+E41</f>
        <v>0</v>
      </c>
      <c r="F31" s="440">
        <f t="shared" si="11"/>
        <v>0</v>
      </c>
      <c r="G31" s="440">
        <f t="shared" si="11"/>
        <v>0</v>
      </c>
      <c r="H31" s="440">
        <f t="shared" si="11"/>
        <v>0</v>
      </c>
      <c r="I31" s="440">
        <f t="shared" si="11"/>
        <v>0</v>
      </c>
      <c r="J31" s="440">
        <f t="shared" si="11"/>
        <v>0</v>
      </c>
      <c r="K31" s="440">
        <f t="shared" si="11"/>
        <v>0</v>
      </c>
      <c r="L31" s="440">
        <f t="shared" si="11"/>
        <v>0</v>
      </c>
      <c r="M31" s="440">
        <f t="shared" si="11"/>
        <v>0</v>
      </c>
      <c r="N31" s="440">
        <f t="shared" si="11"/>
        <v>0</v>
      </c>
      <c r="O31" s="440">
        <f t="shared" si="11"/>
        <v>0</v>
      </c>
      <c r="P31" s="440">
        <f t="shared" si="11"/>
        <v>0</v>
      </c>
      <c r="Q31" s="440">
        <f t="shared" si="11"/>
        <v>0</v>
      </c>
      <c r="R31" s="440">
        <f t="shared" si="11"/>
        <v>0</v>
      </c>
      <c r="S31" s="440">
        <f t="shared" si="11"/>
        <v>0</v>
      </c>
      <c r="T31" s="440">
        <f t="shared" si="11"/>
        <v>0</v>
      </c>
      <c r="U31" s="440">
        <f t="shared" si="11"/>
        <v>0</v>
      </c>
      <c r="V31" s="440">
        <f t="shared" si="11"/>
        <v>0</v>
      </c>
      <c r="W31" s="440">
        <f t="shared" si="11"/>
        <v>0</v>
      </c>
      <c r="X31" s="440">
        <f t="shared" si="11"/>
        <v>0</v>
      </c>
      <c r="Y31" s="440">
        <f t="shared" si="11"/>
        <v>0</v>
      </c>
      <c r="Z31" s="440">
        <f t="shared" si="11"/>
        <v>0</v>
      </c>
      <c r="AA31" s="440">
        <f t="shared" si="11"/>
        <v>1.1083333333333334</v>
      </c>
      <c r="AB31" s="440">
        <f t="shared" si="11"/>
        <v>0</v>
      </c>
      <c r="AC31" s="440">
        <f t="shared" si="11"/>
        <v>0</v>
      </c>
      <c r="AD31" s="440">
        <f t="shared" si="11"/>
        <v>0.17100000000000001</v>
      </c>
      <c r="AE31" s="440">
        <f t="shared" si="11"/>
        <v>0</v>
      </c>
      <c r="AF31" s="440">
        <f t="shared" si="11"/>
        <v>0</v>
      </c>
      <c r="AG31" s="440">
        <f t="shared" si="11"/>
        <v>0</v>
      </c>
      <c r="AH31" s="440">
        <f t="shared" si="11"/>
        <v>1.1083333333333334</v>
      </c>
      <c r="AI31" s="440">
        <f t="shared" si="11"/>
        <v>0</v>
      </c>
      <c r="AJ31" s="440">
        <f t="shared" si="11"/>
        <v>0</v>
      </c>
      <c r="AK31" s="440">
        <f t="shared" si="11"/>
        <v>0.17100000000000001</v>
      </c>
      <c r="AL31" s="440">
        <f t="shared" si="11"/>
        <v>0</v>
      </c>
      <c r="AM31" s="440">
        <f t="shared" si="11"/>
        <v>0</v>
      </c>
    </row>
    <row r="32" spans="1:58" ht="48" customHeight="1" x14ac:dyDescent="0.25">
      <c r="A32" s="148"/>
      <c r="B32" s="445" t="s">
        <v>110</v>
      </c>
      <c r="C32" s="445" t="s">
        <v>111</v>
      </c>
      <c r="D32" s="441" t="s">
        <v>93</v>
      </c>
      <c r="E32" s="480">
        <f t="shared" ref="E32:AM32" si="12">E33+E34+E35</f>
        <v>0</v>
      </c>
      <c r="F32" s="440">
        <f t="shared" si="12"/>
        <v>0</v>
      </c>
      <c r="G32" s="440">
        <f t="shared" si="12"/>
        <v>0</v>
      </c>
      <c r="H32" s="440">
        <f t="shared" si="12"/>
        <v>0</v>
      </c>
      <c r="I32" s="440">
        <f t="shared" si="12"/>
        <v>0</v>
      </c>
      <c r="J32" s="440">
        <f t="shared" si="12"/>
        <v>0</v>
      </c>
      <c r="K32" s="440">
        <f t="shared" si="12"/>
        <v>0</v>
      </c>
      <c r="L32" s="440">
        <f t="shared" si="12"/>
        <v>0</v>
      </c>
      <c r="M32" s="440">
        <f t="shared" si="12"/>
        <v>0</v>
      </c>
      <c r="N32" s="440">
        <f t="shared" si="12"/>
        <v>0</v>
      </c>
      <c r="O32" s="440">
        <f t="shared" si="12"/>
        <v>0</v>
      </c>
      <c r="P32" s="440">
        <f t="shared" si="12"/>
        <v>0</v>
      </c>
      <c r="Q32" s="440">
        <f t="shared" si="12"/>
        <v>0</v>
      </c>
      <c r="R32" s="440">
        <f t="shared" si="12"/>
        <v>0</v>
      </c>
      <c r="S32" s="440">
        <f t="shared" si="12"/>
        <v>0</v>
      </c>
      <c r="T32" s="440">
        <f t="shared" si="12"/>
        <v>0</v>
      </c>
      <c r="U32" s="440">
        <f t="shared" si="12"/>
        <v>0</v>
      </c>
      <c r="V32" s="440">
        <f t="shared" si="12"/>
        <v>0</v>
      </c>
      <c r="W32" s="440">
        <f t="shared" si="12"/>
        <v>0</v>
      </c>
      <c r="X32" s="440">
        <f t="shared" si="12"/>
        <v>0</v>
      </c>
      <c r="Y32" s="440">
        <f t="shared" si="12"/>
        <v>0</v>
      </c>
      <c r="Z32" s="440">
        <f t="shared" si="12"/>
        <v>0</v>
      </c>
      <c r="AA32" s="440">
        <f t="shared" si="12"/>
        <v>1.1083333333333334</v>
      </c>
      <c r="AB32" s="440">
        <f t="shared" si="12"/>
        <v>0</v>
      </c>
      <c r="AC32" s="440">
        <f t="shared" si="12"/>
        <v>0</v>
      </c>
      <c r="AD32" s="440">
        <f t="shared" si="12"/>
        <v>0.17100000000000001</v>
      </c>
      <c r="AE32" s="440">
        <f t="shared" si="12"/>
        <v>0</v>
      </c>
      <c r="AF32" s="440">
        <f t="shared" si="12"/>
        <v>0</v>
      </c>
      <c r="AG32" s="440">
        <f t="shared" si="12"/>
        <v>0</v>
      </c>
      <c r="AH32" s="440">
        <f t="shared" si="12"/>
        <v>1.1083333333333334</v>
      </c>
      <c r="AI32" s="440">
        <f t="shared" si="12"/>
        <v>0</v>
      </c>
      <c r="AJ32" s="440">
        <f t="shared" si="12"/>
        <v>0</v>
      </c>
      <c r="AK32" s="440">
        <f t="shared" si="12"/>
        <v>0.17100000000000001</v>
      </c>
      <c r="AL32" s="440">
        <f t="shared" si="12"/>
        <v>0</v>
      </c>
      <c r="AM32" s="440">
        <f t="shared" si="12"/>
        <v>0</v>
      </c>
    </row>
    <row r="33" spans="1:40" ht="42" customHeight="1" x14ac:dyDescent="0.25">
      <c r="A33" s="148"/>
      <c r="B33" s="446" t="s">
        <v>112</v>
      </c>
      <c r="C33" s="447" t="s">
        <v>113</v>
      </c>
      <c r="D33" s="72" t="s">
        <v>93</v>
      </c>
      <c r="E33" s="326">
        <v>0</v>
      </c>
      <c r="F33" s="326">
        <v>0</v>
      </c>
      <c r="G33" s="326">
        <v>0</v>
      </c>
      <c r="H33" s="326">
        <v>0</v>
      </c>
      <c r="I33" s="326">
        <v>0</v>
      </c>
      <c r="J33" s="326">
        <v>0</v>
      </c>
      <c r="K33" s="326">
        <v>0</v>
      </c>
      <c r="L33" s="326">
        <v>0</v>
      </c>
      <c r="M33" s="326">
        <v>0</v>
      </c>
      <c r="N33" s="326">
        <v>0</v>
      </c>
      <c r="O33" s="326">
        <v>0</v>
      </c>
      <c r="P33" s="326">
        <v>0</v>
      </c>
      <c r="Q33" s="326">
        <v>0</v>
      </c>
      <c r="R33" s="326">
        <v>0</v>
      </c>
      <c r="S33" s="326">
        <v>0</v>
      </c>
      <c r="T33" s="326">
        <v>0</v>
      </c>
      <c r="U33" s="326">
        <v>0</v>
      </c>
      <c r="V33" s="326">
        <v>0</v>
      </c>
      <c r="W33" s="326">
        <v>0</v>
      </c>
      <c r="X33" s="326">
        <v>0</v>
      </c>
      <c r="Y33" s="326">
        <v>0</v>
      </c>
      <c r="Z33" s="326">
        <v>0</v>
      </c>
      <c r="AA33" s="326">
        <v>0</v>
      </c>
      <c r="AB33" s="326">
        <v>0</v>
      </c>
      <c r="AC33" s="326">
        <v>0</v>
      </c>
      <c r="AD33" s="326">
        <v>0</v>
      </c>
      <c r="AE33" s="326">
        <v>0</v>
      </c>
      <c r="AF33" s="326">
        <v>0</v>
      </c>
      <c r="AG33" s="326">
        <v>0</v>
      </c>
      <c r="AH33" s="326">
        <v>0</v>
      </c>
      <c r="AI33" s="326">
        <v>0</v>
      </c>
      <c r="AJ33" s="326">
        <v>0</v>
      </c>
      <c r="AK33" s="326">
        <v>0</v>
      </c>
      <c r="AL33" s="326">
        <v>0</v>
      </c>
      <c r="AM33" s="326">
        <v>0</v>
      </c>
    </row>
    <row r="34" spans="1:40" ht="42" customHeight="1" x14ac:dyDescent="0.25">
      <c r="A34" s="148"/>
      <c r="B34" s="446" t="s">
        <v>114</v>
      </c>
      <c r="C34" s="447" t="s">
        <v>115</v>
      </c>
      <c r="D34" s="72" t="s">
        <v>93</v>
      </c>
      <c r="E34" s="326">
        <v>0</v>
      </c>
      <c r="F34" s="326">
        <v>0</v>
      </c>
      <c r="G34" s="326">
        <v>0</v>
      </c>
      <c r="H34" s="326">
        <v>0</v>
      </c>
      <c r="I34" s="326">
        <v>0</v>
      </c>
      <c r="J34" s="326">
        <v>0</v>
      </c>
      <c r="K34" s="326">
        <v>0</v>
      </c>
      <c r="L34" s="326">
        <v>0</v>
      </c>
      <c r="M34" s="326">
        <v>0</v>
      </c>
      <c r="N34" s="326">
        <v>0</v>
      </c>
      <c r="O34" s="326">
        <v>0</v>
      </c>
      <c r="P34" s="326">
        <v>0</v>
      </c>
      <c r="Q34" s="326">
        <v>0</v>
      </c>
      <c r="R34" s="326">
        <v>0</v>
      </c>
      <c r="S34" s="326">
        <v>0</v>
      </c>
      <c r="T34" s="326">
        <v>0</v>
      </c>
      <c r="U34" s="326">
        <v>0</v>
      </c>
      <c r="V34" s="326">
        <v>0</v>
      </c>
      <c r="W34" s="326">
        <v>0</v>
      </c>
      <c r="X34" s="326">
        <v>0</v>
      </c>
      <c r="Y34" s="326">
        <v>0</v>
      </c>
      <c r="Z34" s="326">
        <v>0</v>
      </c>
      <c r="AA34" s="326">
        <v>0</v>
      </c>
      <c r="AB34" s="326">
        <v>0</v>
      </c>
      <c r="AC34" s="326">
        <v>0</v>
      </c>
      <c r="AD34" s="326">
        <v>0</v>
      </c>
      <c r="AE34" s="326">
        <v>0</v>
      </c>
      <c r="AF34" s="326">
        <v>0</v>
      </c>
      <c r="AG34" s="326">
        <v>0</v>
      </c>
      <c r="AH34" s="326">
        <v>0</v>
      </c>
      <c r="AI34" s="326">
        <v>0</v>
      </c>
      <c r="AJ34" s="326">
        <v>0</v>
      </c>
      <c r="AK34" s="326">
        <v>0</v>
      </c>
      <c r="AL34" s="326">
        <v>0</v>
      </c>
      <c r="AM34" s="326">
        <v>0</v>
      </c>
    </row>
    <row r="35" spans="1:40" s="187" customFormat="1" ht="42" customHeight="1" x14ac:dyDescent="0.25">
      <c r="A35" s="148"/>
      <c r="B35" s="446" t="s">
        <v>116</v>
      </c>
      <c r="C35" s="447" t="s">
        <v>117</v>
      </c>
      <c r="D35" s="72" t="s">
        <v>93</v>
      </c>
      <c r="E35" s="326">
        <v>0</v>
      </c>
      <c r="F35" s="326">
        <v>0</v>
      </c>
      <c r="G35" s="326">
        <v>0</v>
      </c>
      <c r="H35" s="326">
        <v>0</v>
      </c>
      <c r="I35" s="326">
        <v>0</v>
      </c>
      <c r="J35" s="326">
        <v>0</v>
      </c>
      <c r="K35" s="326">
        <v>0</v>
      </c>
      <c r="L35" s="326">
        <v>0</v>
      </c>
      <c r="M35" s="326">
        <v>0</v>
      </c>
      <c r="N35" s="326">
        <v>0</v>
      </c>
      <c r="O35" s="326">
        <v>0</v>
      </c>
      <c r="P35" s="326">
        <v>0</v>
      </c>
      <c r="Q35" s="326">
        <v>0</v>
      </c>
      <c r="R35" s="326">
        <v>0</v>
      </c>
      <c r="S35" s="326">
        <v>0</v>
      </c>
      <c r="T35" s="326">
        <v>0</v>
      </c>
      <c r="U35" s="326">
        <v>0</v>
      </c>
      <c r="V35" s="326">
        <v>0</v>
      </c>
      <c r="W35" s="326">
        <v>0</v>
      </c>
      <c r="X35" s="326">
        <v>0</v>
      </c>
      <c r="Y35" s="326">
        <v>0</v>
      </c>
      <c r="Z35" s="326">
        <v>0</v>
      </c>
      <c r="AA35" s="326">
        <f>SUBTOTAL(9,AA36)</f>
        <v>1.1083333333333334</v>
      </c>
      <c r="AB35" s="326">
        <f t="shared" ref="AB35:AM35" si="13">SUBTOTAL(9,AB36)</f>
        <v>0</v>
      </c>
      <c r="AC35" s="326">
        <f t="shared" si="13"/>
        <v>0</v>
      </c>
      <c r="AD35" s="326">
        <f t="shared" si="13"/>
        <v>0.17100000000000001</v>
      </c>
      <c r="AE35" s="326">
        <f t="shared" si="13"/>
        <v>0</v>
      </c>
      <c r="AF35" s="326">
        <f t="shared" si="13"/>
        <v>0</v>
      </c>
      <c r="AG35" s="326">
        <f t="shared" si="13"/>
        <v>0</v>
      </c>
      <c r="AH35" s="326">
        <f t="shared" si="13"/>
        <v>1.1083333333333334</v>
      </c>
      <c r="AI35" s="326">
        <f t="shared" si="13"/>
        <v>0</v>
      </c>
      <c r="AJ35" s="326">
        <f t="shared" si="13"/>
        <v>0</v>
      </c>
      <c r="AK35" s="326">
        <f t="shared" si="13"/>
        <v>0.17100000000000001</v>
      </c>
      <c r="AL35" s="326">
        <f t="shared" si="13"/>
        <v>0</v>
      </c>
      <c r="AM35" s="326">
        <f t="shared" si="13"/>
        <v>0</v>
      </c>
      <c r="AN35" s="148"/>
    </row>
    <row r="36" spans="1:40" ht="33" customHeight="1" x14ac:dyDescent="0.25">
      <c r="B36" s="963" t="s">
        <v>116</v>
      </c>
      <c r="C36" s="399" t="s">
        <v>1738</v>
      </c>
      <c r="D36" s="76" t="s">
        <v>1740</v>
      </c>
      <c r="E36" s="77"/>
      <c r="F36" s="77"/>
      <c r="G36" s="77"/>
      <c r="H36" s="77"/>
      <c r="I36" s="77"/>
      <c r="J36" s="77"/>
      <c r="K36" s="77"/>
      <c r="L36" s="77"/>
      <c r="M36" s="77"/>
      <c r="N36" s="77"/>
      <c r="O36" s="77"/>
      <c r="P36" s="77"/>
      <c r="Q36" s="77"/>
      <c r="R36" s="77"/>
      <c r="S36" s="77"/>
      <c r="T36" s="77"/>
      <c r="U36" s="77"/>
      <c r="V36" s="77"/>
      <c r="W36" s="77"/>
      <c r="X36" s="77"/>
      <c r="Y36" s="77"/>
      <c r="Z36" s="77"/>
      <c r="AA36" s="77">
        <f>'С № 4'!AQ34</f>
        <v>1.1083333333333334</v>
      </c>
      <c r="AB36" s="77"/>
      <c r="AC36" s="77"/>
      <c r="AD36" s="77">
        <f>'С № 4'!AT34</f>
        <v>0.17100000000000001</v>
      </c>
      <c r="AE36" s="77"/>
      <c r="AF36" s="77"/>
      <c r="AG36" s="77"/>
      <c r="AH36" s="77">
        <f>AA36+T36+M36</f>
        <v>1.1083333333333334</v>
      </c>
      <c r="AI36" s="77"/>
      <c r="AJ36" s="77"/>
      <c r="AK36" s="77">
        <f>AD36+W36+P36</f>
        <v>0.17100000000000001</v>
      </c>
      <c r="AL36" s="77"/>
      <c r="AM36" s="77"/>
      <c r="AN36" s="147"/>
    </row>
    <row r="37" spans="1:40" s="187" customFormat="1" ht="48" customHeight="1" x14ac:dyDescent="0.25">
      <c r="A37" s="148"/>
      <c r="B37" s="440" t="s">
        <v>118</v>
      </c>
      <c r="C37" s="445" t="s">
        <v>119</v>
      </c>
      <c r="D37" s="440" t="s">
        <v>93</v>
      </c>
      <c r="E37" s="398">
        <f t="shared" ref="E37:AM37" si="14">E38+E39</f>
        <v>0</v>
      </c>
      <c r="F37" s="398">
        <f t="shared" si="14"/>
        <v>0</v>
      </c>
      <c r="G37" s="398">
        <f t="shared" si="14"/>
        <v>0</v>
      </c>
      <c r="H37" s="398">
        <f t="shared" si="14"/>
        <v>0</v>
      </c>
      <c r="I37" s="398">
        <f t="shared" si="14"/>
        <v>0</v>
      </c>
      <c r="J37" s="398">
        <f t="shared" si="14"/>
        <v>0</v>
      </c>
      <c r="K37" s="398">
        <f t="shared" si="14"/>
        <v>0</v>
      </c>
      <c r="L37" s="398">
        <f t="shared" si="14"/>
        <v>0</v>
      </c>
      <c r="M37" s="398">
        <f t="shared" si="14"/>
        <v>0</v>
      </c>
      <c r="N37" s="398">
        <f t="shared" si="14"/>
        <v>0</v>
      </c>
      <c r="O37" s="398">
        <f t="shared" si="14"/>
        <v>0</v>
      </c>
      <c r="P37" s="398">
        <f t="shared" si="14"/>
        <v>0</v>
      </c>
      <c r="Q37" s="398">
        <f t="shared" si="14"/>
        <v>0</v>
      </c>
      <c r="R37" s="398">
        <f t="shared" si="14"/>
        <v>0</v>
      </c>
      <c r="S37" s="398">
        <f t="shared" si="14"/>
        <v>0</v>
      </c>
      <c r="T37" s="398">
        <f t="shared" si="14"/>
        <v>0</v>
      </c>
      <c r="U37" s="398">
        <f t="shared" si="14"/>
        <v>0</v>
      </c>
      <c r="V37" s="398">
        <f t="shared" si="14"/>
        <v>0</v>
      </c>
      <c r="W37" s="398">
        <f t="shared" si="14"/>
        <v>0</v>
      </c>
      <c r="X37" s="398">
        <f t="shared" si="14"/>
        <v>0</v>
      </c>
      <c r="Y37" s="398">
        <f t="shared" si="14"/>
        <v>0</v>
      </c>
      <c r="Z37" s="398">
        <f t="shared" si="14"/>
        <v>0</v>
      </c>
      <c r="AA37" s="398">
        <f t="shared" si="14"/>
        <v>0</v>
      </c>
      <c r="AB37" s="398">
        <f t="shared" si="14"/>
        <v>0</v>
      </c>
      <c r="AC37" s="398">
        <f t="shared" si="14"/>
        <v>0</v>
      </c>
      <c r="AD37" s="398">
        <f t="shared" si="14"/>
        <v>0</v>
      </c>
      <c r="AE37" s="398">
        <f t="shared" si="14"/>
        <v>0</v>
      </c>
      <c r="AF37" s="398">
        <f t="shared" si="14"/>
        <v>0</v>
      </c>
      <c r="AG37" s="398">
        <f t="shared" si="14"/>
        <v>0</v>
      </c>
      <c r="AH37" s="398">
        <f t="shared" si="14"/>
        <v>0</v>
      </c>
      <c r="AI37" s="398">
        <f t="shared" si="14"/>
        <v>0</v>
      </c>
      <c r="AJ37" s="398">
        <f t="shared" si="14"/>
        <v>0</v>
      </c>
      <c r="AK37" s="398">
        <f t="shared" si="14"/>
        <v>0</v>
      </c>
      <c r="AL37" s="398">
        <f t="shared" si="14"/>
        <v>0</v>
      </c>
      <c r="AM37" s="398">
        <f t="shared" si="14"/>
        <v>0</v>
      </c>
      <c r="AN37" s="148"/>
    </row>
    <row r="38" spans="1:40" ht="42" customHeight="1" x14ac:dyDescent="0.25">
      <c r="A38" s="148"/>
      <c r="B38" s="447" t="s">
        <v>120</v>
      </c>
      <c r="C38" s="447" t="s">
        <v>121</v>
      </c>
      <c r="D38" s="72" t="s">
        <v>93</v>
      </c>
      <c r="E38" s="326">
        <v>0</v>
      </c>
      <c r="F38" s="326">
        <v>0</v>
      </c>
      <c r="G38" s="326">
        <v>0</v>
      </c>
      <c r="H38" s="326">
        <v>0</v>
      </c>
      <c r="I38" s="326">
        <v>0</v>
      </c>
      <c r="J38" s="326">
        <v>0</v>
      </c>
      <c r="K38" s="326">
        <v>0</v>
      </c>
      <c r="L38" s="326">
        <v>0</v>
      </c>
      <c r="M38" s="326">
        <v>0</v>
      </c>
      <c r="N38" s="326">
        <v>0</v>
      </c>
      <c r="O38" s="326">
        <v>0</v>
      </c>
      <c r="P38" s="326">
        <v>0</v>
      </c>
      <c r="Q38" s="326">
        <v>0</v>
      </c>
      <c r="R38" s="326">
        <v>0</v>
      </c>
      <c r="S38" s="326">
        <v>0</v>
      </c>
      <c r="T38" s="326">
        <v>0</v>
      </c>
      <c r="U38" s="326">
        <v>0</v>
      </c>
      <c r="V38" s="326">
        <v>0</v>
      </c>
      <c r="W38" s="326">
        <v>0</v>
      </c>
      <c r="X38" s="326">
        <v>0</v>
      </c>
      <c r="Y38" s="326">
        <v>0</v>
      </c>
      <c r="Z38" s="326">
        <v>0</v>
      </c>
      <c r="AA38" s="326">
        <v>0</v>
      </c>
      <c r="AB38" s="326">
        <v>0</v>
      </c>
      <c r="AC38" s="326">
        <v>0</v>
      </c>
      <c r="AD38" s="326">
        <v>0</v>
      </c>
      <c r="AE38" s="326">
        <v>0</v>
      </c>
      <c r="AF38" s="326">
        <v>0</v>
      </c>
      <c r="AG38" s="326">
        <f>Z38</f>
        <v>0</v>
      </c>
      <c r="AH38" s="326">
        <f t="shared" ref="AH38:AM39" si="15">AA38</f>
        <v>0</v>
      </c>
      <c r="AI38" s="326">
        <f t="shared" si="15"/>
        <v>0</v>
      </c>
      <c r="AJ38" s="326">
        <f t="shared" si="15"/>
        <v>0</v>
      </c>
      <c r="AK38" s="326">
        <f t="shared" si="15"/>
        <v>0</v>
      </c>
      <c r="AL38" s="326">
        <f t="shared" si="15"/>
        <v>0</v>
      </c>
      <c r="AM38" s="326">
        <f t="shared" si="15"/>
        <v>0</v>
      </c>
    </row>
    <row r="39" spans="1:40" ht="42" customHeight="1" x14ac:dyDescent="0.25">
      <c r="A39" s="148"/>
      <c r="B39" s="446" t="s">
        <v>122</v>
      </c>
      <c r="C39" s="447" t="s">
        <v>123</v>
      </c>
      <c r="D39" s="72" t="s">
        <v>93</v>
      </c>
      <c r="E39" s="326">
        <v>0</v>
      </c>
      <c r="F39" s="326">
        <v>0</v>
      </c>
      <c r="G39" s="326">
        <v>0</v>
      </c>
      <c r="H39" s="326">
        <v>0</v>
      </c>
      <c r="I39" s="326">
        <v>0</v>
      </c>
      <c r="J39" s="326">
        <v>0</v>
      </c>
      <c r="K39" s="326">
        <v>0</v>
      </c>
      <c r="L39" s="326">
        <v>0</v>
      </c>
      <c r="M39" s="326">
        <v>0</v>
      </c>
      <c r="N39" s="326">
        <v>0</v>
      </c>
      <c r="O39" s="326">
        <v>0</v>
      </c>
      <c r="P39" s="326">
        <v>0</v>
      </c>
      <c r="Q39" s="326">
        <v>0</v>
      </c>
      <c r="R39" s="326">
        <v>0</v>
      </c>
      <c r="S39" s="326">
        <v>0</v>
      </c>
      <c r="T39" s="326">
        <v>0</v>
      </c>
      <c r="U39" s="326">
        <v>0</v>
      </c>
      <c r="V39" s="326">
        <v>0</v>
      </c>
      <c r="W39" s="326">
        <v>0</v>
      </c>
      <c r="X39" s="326">
        <v>0</v>
      </c>
      <c r="Y39" s="326">
        <v>0</v>
      </c>
      <c r="Z39" s="326">
        <v>0</v>
      </c>
      <c r="AA39" s="326">
        <v>0</v>
      </c>
      <c r="AB39" s="326">
        <v>0</v>
      </c>
      <c r="AC39" s="326">
        <v>0</v>
      </c>
      <c r="AD39" s="326">
        <v>0</v>
      </c>
      <c r="AE39" s="326">
        <v>0</v>
      </c>
      <c r="AF39" s="326">
        <v>0</v>
      </c>
      <c r="AG39" s="326">
        <f>Z39</f>
        <v>0</v>
      </c>
      <c r="AH39" s="326">
        <f t="shared" si="15"/>
        <v>0</v>
      </c>
      <c r="AI39" s="326">
        <f t="shared" si="15"/>
        <v>0</v>
      </c>
      <c r="AJ39" s="326">
        <f t="shared" si="15"/>
        <v>0</v>
      </c>
      <c r="AK39" s="326">
        <f t="shared" si="15"/>
        <v>0</v>
      </c>
      <c r="AL39" s="326">
        <f t="shared" si="15"/>
        <v>0</v>
      </c>
      <c r="AM39" s="326">
        <f t="shared" si="15"/>
        <v>0</v>
      </c>
    </row>
    <row r="40" spans="1:40" ht="48" customHeight="1" x14ac:dyDescent="0.25">
      <c r="A40" s="148"/>
      <c r="B40" s="440" t="s">
        <v>124</v>
      </c>
      <c r="C40" s="440" t="s">
        <v>125</v>
      </c>
      <c r="D40" s="440" t="s">
        <v>93</v>
      </c>
      <c r="E40" s="396">
        <v>0</v>
      </c>
      <c r="F40" s="396">
        <v>0</v>
      </c>
      <c r="G40" s="396">
        <v>0</v>
      </c>
      <c r="H40" s="396">
        <v>0</v>
      </c>
      <c r="I40" s="396">
        <v>0</v>
      </c>
      <c r="J40" s="396">
        <v>0</v>
      </c>
      <c r="K40" s="396">
        <v>0</v>
      </c>
      <c r="L40" s="396">
        <v>0</v>
      </c>
      <c r="M40" s="396">
        <v>0</v>
      </c>
      <c r="N40" s="396">
        <v>0</v>
      </c>
      <c r="O40" s="396">
        <v>0</v>
      </c>
      <c r="P40" s="396">
        <v>0</v>
      </c>
      <c r="Q40" s="396">
        <v>0</v>
      </c>
      <c r="R40" s="396">
        <v>0</v>
      </c>
      <c r="S40" s="396">
        <v>0</v>
      </c>
      <c r="T40" s="396">
        <v>0</v>
      </c>
      <c r="U40" s="396">
        <v>0</v>
      </c>
      <c r="V40" s="396">
        <v>0</v>
      </c>
      <c r="W40" s="396">
        <v>0</v>
      </c>
      <c r="X40" s="396">
        <v>0</v>
      </c>
      <c r="Y40" s="396">
        <v>0</v>
      </c>
      <c r="Z40" s="396">
        <v>0</v>
      </c>
      <c r="AA40" s="396">
        <v>0</v>
      </c>
      <c r="AB40" s="396">
        <v>0</v>
      </c>
      <c r="AC40" s="396">
        <v>0</v>
      </c>
      <c r="AD40" s="396">
        <v>0</v>
      </c>
      <c r="AE40" s="396">
        <v>0</v>
      </c>
      <c r="AF40" s="396">
        <v>0</v>
      </c>
      <c r="AG40" s="396">
        <v>0</v>
      </c>
      <c r="AH40" s="396">
        <v>0</v>
      </c>
      <c r="AI40" s="396">
        <v>0</v>
      </c>
      <c r="AJ40" s="396">
        <v>0</v>
      </c>
      <c r="AK40" s="396">
        <v>0</v>
      </c>
      <c r="AL40" s="396">
        <v>0</v>
      </c>
      <c r="AM40" s="396">
        <v>0</v>
      </c>
    </row>
    <row r="41" spans="1:40" ht="48" customHeight="1" x14ac:dyDescent="0.25">
      <c r="A41" s="148"/>
      <c r="B41" s="408" t="s">
        <v>126</v>
      </c>
      <c r="C41" s="440" t="s">
        <v>127</v>
      </c>
      <c r="D41" s="440" t="s">
        <v>93</v>
      </c>
      <c r="E41" s="396">
        <f t="shared" ref="E41:AM41" si="16">E42+E43</f>
        <v>0</v>
      </c>
      <c r="F41" s="396">
        <f t="shared" si="16"/>
        <v>0</v>
      </c>
      <c r="G41" s="396">
        <f t="shared" si="16"/>
        <v>0</v>
      </c>
      <c r="H41" s="396">
        <f t="shared" si="16"/>
        <v>0</v>
      </c>
      <c r="I41" s="396">
        <f t="shared" si="16"/>
        <v>0</v>
      </c>
      <c r="J41" s="396">
        <f t="shared" si="16"/>
        <v>0</v>
      </c>
      <c r="K41" s="396">
        <f t="shared" si="16"/>
        <v>0</v>
      </c>
      <c r="L41" s="396">
        <f t="shared" si="16"/>
        <v>0</v>
      </c>
      <c r="M41" s="396">
        <f t="shared" si="16"/>
        <v>0</v>
      </c>
      <c r="N41" s="396">
        <f t="shared" si="16"/>
        <v>0</v>
      </c>
      <c r="O41" s="396">
        <f t="shared" si="16"/>
        <v>0</v>
      </c>
      <c r="P41" s="396">
        <f t="shared" si="16"/>
        <v>0</v>
      </c>
      <c r="Q41" s="396">
        <f t="shared" si="16"/>
        <v>0</v>
      </c>
      <c r="R41" s="396">
        <f t="shared" si="16"/>
        <v>0</v>
      </c>
      <c r="S41" s="396">
        <f t="shared" si="16"/>
        <v>0</v>
      </c>
      <c r="T41" s="396">
        <f t="shared" si="16"/>
        <v>0</v>
      </c>
      <c r="U41" s="396">
        <f t="shared" si="16"/>
        <v>0</v>
      </c>
      <c r="V41" s="396">
        <f t="shared" si="16"/>
        <v>0</v>
      </c>
      <c r="W41" s="396">
        <f t="shared" si="16"/>
        <v>0</v>
      </c>
      <c r="X41" s="396">
        <f t="shared" si="16"/>
        <v>0</v>
      </c>
      <c r="Y41" s="396">
        <f t="shared" si="16"/>
        <v>0</v>
      </c>
      <c r="Z41" s="396">
        <f t="shared" si="16"/>
        <v>0</v>
      </c>
      <c r="AA41" s="396">
        <f t="shared" si="16"/>
        <v>0</v>
      </c>
      <c r="AB41" s="396">
        <f t="shared" si="16"/>
        <v>0</v>
      </c>
      <c r="AC41" s="396">
        <f t="shared" si="16"/>
        <v>0</v>
      </c>
      <c r="AD41" s="396">
        <f t="shared" si="16"/>
        <v>0</v>
      </c>
      <c r="AE41" s="396">
        <f t="shared" si="16"/>
        <v>0</v>
      </c>
      <c r="AF41" s="396">
        <f t="shared" si="16"/>
        <v>0</v>
      </c>
      <c r="AG41" s="396">
        <f t="shared" si="16"/>
        <v>0</v>
      </c>
      <c r="AH41" s="396">
        <f t="shared" si="16"/>
        <v>0</v>
      </c>
      <c r="AI41" s="396">
        <f t="shared" si="16"/>
        <v>0</v>
      </c>
      <c r="AJ41" s="396">
        <f t="shared" si="16"/>
        <v>0</v>
      </c>
      <c r="AK41" s="396">
        <f t="shared" si="16"/>
        <v>0</v>
      </c>
      <c r="AL41" s="396">
        <f t="shared" si="16"/>
        <v>0</v>
      </c>
      <c r="AM41" s="396">
        <f t="shared" si="16"/>
        <v>0</v>
      </c>
    </row>
    <row r="42" spans="1:40" ht="42" customHeight="1" x14ac:dyDescent="0.25">
      <c r="A42" s="148"/>
      <c r="B42" s="450" t="s">
        <v>283</v>
      </c>
      <c r="C42" s="72" t="s">
        <v>284</v>
      </c>
      <c r="D42" s="72" t="s">
        <v>93</v>
      </c>
      <c r="E42" s="326">
        <f t="shared" ref="E42:AM42" si="17">SUBTOTAL(9,E70)</f>
        <v>0</v>
      </c>
      <c r="F42" s="326">
        <f t="shared" si="17"/>
        <v>0</v>
      </c>
      <c r="G42" s="326">
        <f t="shared" si="17"/>
        <v>0</v>
      </c>
      <c r="H42" s="326">
        <f t="shared" si="17"/>
        <v>0</v>
      </c>
      <c r="I42" s="326">
        <f t="shared" si="17"/>
        <v>0</v>
      </c>
      <c r="J42" s="326">
        <f t="shared" si="17"/>
        <v>0</v>
      </c>
      <c r="K42" s="326">
        <f t="shared" si="17"/>
        <v>0</v>
      </c>
      <c r="L42" s="326">
        <f t="shared" si="17"/>
        <v>0</v>
      </c>
      <c r="M42" s="326">
        <f t="shared" si="17"/>
        <v>0</v>
      </c>
      <c r="N42" s="326">
        <f t="shared" si="17"/>
        <v>0</v>
      </c>
      <c r="O42" s="326">
        <f t="shared" si="17"/>
        <v>0</v>
      </c>
      <c r="P42" s="326">
        <f t="shared" si="17"/>
        <v>0</v>
      </c>
      <c r="Q42" s="326">
        <f t="shared" si="17"/>
        <v>0</v>
      </c>
      <c r="R42" s="326">
        <f t="shared" si="17"/>
        <v>0</v>
      </c>
      <c r="S42" s="326">
        <f t="shared" si="17"/>
        <v>0</v>
      </c>
      <c r="T42" s="326">
        <f t="shared" si="17"/>
        <v>0</v>
      </c>
      <c r="U42" s="326">
        <f t="shared" si="17"/>
        <v>0</v>
      </c>
      <c r="V42" s="326">
        <f t="shared" si="17"/>
        <v>0</v>
      </c>
      <c r="W42" s="326">
        <f t="shared" si="17"/>
        <v>0</v>
      </c>
      <c r="X42" s="326">
        <f t="shared" si="17"/>
        <v>0</v>
      </c>
      <c r="Y42" s="326">
        <f t="shared" si="17"/>
        <v>0</v>
      </c>
      <c r="Z42" s="326">
        <f t="shared" si="17"/>
        <v>0</v>
      </c>
      <c r="AA42" s="326">
        <v>0</v>
      </c>
      <c r="AB42" s="326">
        <v>0</v>
      </c>
      <c r="AC42" s="326">
        <f t="shared" si="17"/>
        <v>0</v>
      </c>
      <c r="AD42" s="326">
        <v>0</v>
      </c>
      <c r="AE42" s="326">
        <f t="shared" si="17"/>
        <v>0</v>
      </c>
      <c r="AF42" s="326">
        <f t="shared" si="17"/>
        <v>0</v>
      </c>
      <c r="AG42" s="326">
        <f t="shared" si="17"/>
        <v>0</v>
      </c>
      <c r="AH42" s="326">
        <v>0</v>
      </c>
      <c r="AI42" s="326">
        <v>0</v>
      </c>
      <c r="AJ42" s="326">
        <f t="shared" si="17"/>
        <v>0</v>
      </c>
      <c r="AK42" s="326">
        <v>0</v>
      </c>
      <c r="AL42" s="326">
        <f t="shared" si="17"/>
        <v>0</v>
      </c>
      <c r="AM42" s="326">
        <f t="shared" si="17"/>
        <v>0</v>
      </c>
    </row>
    <row r="43" spans="1:40" ht="42" customHeight="1" x14ac:dyDescent="0.25">
      <c r="A43" s="148"/>
      <c r="B43" s="421" t="s">
        <v>128</v>
      </c>
      <c r="C43" s="422" t="s">
        <v>129</v>
      </c>
      <c r="D43" s="444" t="s">
        <v>93</v>
      </c>
      <c r="E43" s="326">
        <v>0</v>
      </c>
      <c r="F43" s="326">
        <v>0</v>
      </c>
      <c r="G43" s="326">
        <v>0</v>
      </c>
      <c r="H43" s="326">
        <v>0</v>
      </c>
      <c r="I43" s="326">
        <v>0</v>
      </c>
      <c r="J43" s="326">
        <v>0</v>
      </c>
      <c r="K43" s="326">
        <v>0</v>
      </c>
      <c r="L43" s="326">
        <v>0</v>
      </c>
      <c r="M43" s="326">
        <v>0</v>
      </c>
      <c r="N43" s="326">
        <v>0</v>
      </c>
      <c r="O43" s="326">
        <v>0</v>
      </c>
      <c r="P43" s="326">
        <v>0</v>
      </c>
      <c r="Q43" s="326">
        <v>0</v>
      </c>
      <c r="R43" s="326">
        <v>0</v>
      </c>
      <c r="S43" s="326">
        <v>0</v>
      </c>
      <c r="T43" s="326">
        <v>0</v>
      </c>
      <c r="U43" s="326">
        <v>0</v>
      </c>
      <c r="V43" s="326">
        <v>0</v>
      </c>
      <c r="W43" s="326">
        <v>0</v>
      </c>
      <c r="X43" s="326">
        <v>0</v>
      </c>
      <c r="Y43" s="326">
        <v>0</v>
      </c>
      <c r="Z43" s="326">
        <v>0</v>
      </c>
      <c r="AA43" s="326">
        <v>0</v>
      </c>
      <c r="AB43" s="326">
        <v>0</v>
      </c>
      <c r="AC43" s="326">
        <v>0</v>
      </c>
      <c r="AD43" s="326">
        <v>0</v>
      </c>
      <c r="AE43" s="326">
        <v>0</v>
      </c>
      <c r="AF43" s="326">
        <v>0</v>
      </c>
      <c r="AG43" s="326">
        <v>0</v>
      </c>
      <c r="AH43" s="326">
        <v>0</v>
      </c>
      <c r="AI43" s="326">
        <v>0</v>
      </c>
      <c r="AJ43" s="326">
        <v>0</v>
      </c>
      <c r="AK43" s="326">
        <v>0</v>
      </c>
      <c r="AL43" s="326">
        <v>0</v>
      </c>
      <c r="AM43" s="326">
        <v>0</v>
      </c>
    </row>
    <row r="44" spans="1:40" ht="48" customHeight="1" x14ac:dyDescent="0.25">
      <c r="A44" s="148"/>
      <c r="B44" s="394" t="s">
        <v>130</v>
      </c>
      <c r="C44" s="395" t="s">
        <v>131</v>
      </c>
      <c r="D44" s="441" t="s">
        <v>93</v>
      </c>
      <c r="E44" s="396">
        <f t="shared" ref="E44:AM44" si="18">E45+E50+E53+E62</f>
        <v>0</v>
      </c>
      <c r="F44" s="396">
        <f t="shared" si="18"/>
        <v>0</v>
      </c>
      <c r="G44" s="396">
        <f t="shared" si="18"/>
        <v>0</v>
      </c>
      <c r="H44" s="396">
        <f t="shared" si="18"/>
        <v>0</v>
      </c>
      <c r="I44" s="396">
        <f t="shared" si="18"/>
        <v>0</v>
      </c>
      <c r="J44" s="396">
        <f t="shared" si="18"/>
        <v>0</v>
      </c>
      <c r="K44" s="396">
        <f t="shared" si="18"/>
        <v>0</v>
      </c>
      <c r="L44" s="396">
        <f t="shared" si="18"/>
        <v>0</v>
      </c>
      <c r="M44" s="396">
        <f t="shared" si="18"/>
        <v>0</v>
      </c>
      <c r="N44" s="396">
        <f t="shared" si="18"/>
        <v>0</v>
      </c>
      <c r="O44" s="396">
        <f t="shared" si="18"/>
        <v>0</v>
      </c>
      <c r="P44" s="396">
        <f t="shared" si="18"/>
        <v>0</v>
      </c>
      <c r="Q44" s="396">
        <f t="shared" si="18"/>
        <v>0</v>
      </c>
      <c r="R44" s="396">
        <f t="shared" si="18"/>
        <v>0</v>
      </c>
      <c r="S44" s="396">
        <f t="shared" si="18"/>
        <v>0</v>
      </c>
      <c r="T44" s="396">
        <f t="shared" si="18"/>
        <v>0</v>
      </c>
      <c r="U44" s="396">
        <f t="shared" si="18"/>
        <v>0</v>
      </c>
      <c r="V44" s="396">
        <f t="shared" si="18"/>
        <v>0</v>
      </c>
      <c r="W44" s="396">
        <f t="shared" si="18"/>
        <v>0</v>
      </c>
      <c r="X44" s="396">
        <f t="shared" si="18"/>
        <v>0</v>
      </c>
      <c r="Y44" s="396">
        <f t="shared" si="18"/>
        <v>0</v>
      </c>
      <c r="Z44" s="396">
        <f t="shared" si="18"/>
        <v>0</v>
      </c>
      <c r="AA44" s="396">
        <f t="shared" si="18"/>
        <v>13.296666666666667</v>
      </c>
      <c r="AB44" s="396">
        <f t="shared" si="18"/>
        <v>0</v>
      </c>
      <c r="AC44" s="396">
        <f t="shared" si="18"/>
        <v>0</v>
      </c>
      <c r="AD44" s="396">
        <f t="shared" si="18"/>
        <v>0</v>
      </c>
      <c r="AE44" s="396">
        <f t="shared" si="18"/>
        <v>0</v>
      </c>
      <c r="AF44" s="396">
        <f t="shared" si="18"/>
        <v>0</v>
      </c>
      <c r="AG44" s="396">
        <f t="shared" si="18"/>
        <v>0</v>
      </c>
      <c r="AH44" s="396">
        <f t="shared" si="18"/>
        <v>13.296666666666667</v>
      </c>
      <c r="AI44" s="396">
        <f t="shared" si="18"/>
        <v>0</v>
      </c>
      <c r="AJ44" s="396">
        <f t="shared" si="18"/>
        <v>0</v>
      </c>
      <c r="AK44" s="396">
        <f t="shared" si="18"/>
        <v>0</v>
      </c>
      <c r="AL44" s="396">
        <f t="shared" si="18"/>
        <v>0</v>
      </c>
      <c r="AM44" s="396">
        <f t="shared" si="18"/>
        <v>0</v>
      </c>
    </row>
    <row r="45" spans="1:40" ht="48" customHeight="1" x14ac:dyDescent="0.25">
      <c r="A45" s="148"/>
      <c r="B45" s="394" t="s">
        <v>132</v>
      </c>
      <c r="C45" s="395" t="s">
        <v>133</v>
      </c>
      <c r="D45" s="394" t="s">
        <v>93</v>
      </c>
      <c r="E45" s="396">
        <f t="shared" ref="E45:AM45" si="19">E46+E47</f>
        <v>0</v>
      </c>
      <c r="F45" s="396">
        <f t="shared" si="19"/>
        <v>0</v>
      </c>
      <c r="G45" s="396">
        <f t="shared" si="19"/>
        <v>0</v>
      </c>
      <c r="H45" s="396">
        <f t="shared" si="19"/>
        <v>0</v>
      </c>
      <c r="I45" s="396">
        <f t="shared" si="19"/>
        <v>0</v>
      </c>
      <c r="J45" s="396">
        <f t="shared" si="19"/>
        <v>0</v>
      </c>
      <c r="K45" s="396">
        <f t="shared" si="19"/>
        <v>0</v>
      </c>
      <c r="L45" s="396">
        <f t="shared" si="19"/>
        <v>0</v>
      </c>
      <c r="M45" s="396">
        <f t="shared" si="19"/>
        <v>0</v>
      </c>
      <c r="N45" s="396">
        <f t="shared" si="19"/>
        <v>0</v>
      </c>
      <c r="O45" s="396">
        <f t="shared" si="19"/>
        <v>0</v>
      </c>
      <c r="P45" s="396">
        <f t="shared" si="19"/>
        <v>0</v>
      </c>
      <c r="Q45" s="396">
        <f t="shared" si="19"/>
        <v>0</v>
      </c>
      <c r="R45" s="396">
        <f t="shared" si="19"/>
        <v>0</v>
      </c>
      <c r="S45" s="396">
        <f t="shared" si="19"/>
        <v>0</v>
      </c>
      <c r="T45" s="396">
        <f t="shared" si="19"/>
        <v>0</v>
      </c>
      <c r="U45" s="396">
        <f t="shared" si="19"/>
        <v>0</v>
      </c>
      <c r="V45" s="396">
        <f t="shared" si="19"/>
        <v>0</v>
      </c>
      <c r="W45" s="396">
        <f t="shared" si="19"/>
        <v>0</v>
      </c>
      <c r="X45" s="396">
        <f t="shared" si="19"/>
        <v>0</v>
      </c>
      <c r="Y45" s="396">
        <f t="shared" si="19"/>
        <v>0</v>
      </c>
      <c r="Z45" s="396">
        <f t="shared" si="19"/>
        <v>0</v>
      </c>
      <c r="AA45" s="396">
        <f t="shared" si="19"/>
        <v>13.296666666666667</v>
      </c>
      <c r="AB45" s="396">
        <f t="shared" si="19"/>
        <v>0</v>
      </c>
      <c r="AC45" s="396">
        <f t="shared" si="19"/>
        <v>0</v>
      </c>
      <c r="AD45" s="396">
        <f t="shared" si="19"/>
        <v>0</v>
      </c>
      <c r="AE45" s="396">
        <f t="shared" si="19"/>
        <v>0</v>
      </c>
      <c r="AF45" s="396">
        <f t="shared" si="19"/>
        <v>0</v>
      </c>
      <c r="AG45" s="396">
        <f t="shared" si="19"/>
        <v>0</v>
      </c>
      <c r="AH45" s="396">
        <f t="shared" si="19"/>
        <v>13.296666666666667</v>
      </c>
      <c r="AI45" s="396">
        <f t="shared" si="19"/>
        <v>0</v>
      </c>
      <c r="AJ45" s="396">
        <f t="shared" si="19"/>
        <v>0</v>
      </c>
      <c r="AK45" s="396">
        <f t="shared" si="19"/>
        <v>0</v>
      </c>
      <c r="AL45" s="396">
        <f t="shared" si="19"/>
        <v>0</v>
      </c>
      <c r="AM45" s="396">
        <f t="shared" si="19"/>
        <v>0</v>
      </c>
    </row>
    <row r="46" spans="1:40" ht="42" customHeight="1" x14ac:dyDescent="0.25">
      <c r="A46" s="148"/>
      <c r="B46" s="424" t="s">
        <v>134</v>
      </c>
      <c r="C46" s="425" t="s">
        <v>135</v>
      </c>
      <c r="D46" s="424" t="s">
        <v>93</v>
      </c>
      <c r="E46" s="426">
        <v>0</v>
      </c>
      <c r="F46" s="426">
        <v>0</v>
      </c>
      <c r="G46" s="426">
        <v>0</v>
      </c>
      <c r="H46" s="426">
        <v>0</v>
      </c>
      <c r="I46" s="426">
        <v>0</v>
      </c>
      <c r="J46" s="426">
        <v>0</v>
      </c>
      <c r="K46" s="426">
        <v>0</v>
      </c>
      <c r="L46" s="426">
        <v>0</v>
      </c>
      <c r="M46" s="426">
        <v>0</v>
      </c>
      <c r="N46" s="426">
        <v>0</v>
      </c>
      <c r="O46" s="426">
        <v>0</v>
      </c>
      <c r="P46" s="426">
        <v>0</v>
      </c>
      <c r="Q46" s="426">
        <v>0</v>
      </c>
      <c r="R46" s="426">
        <v>0</v>
      </c>
      <c r="S46" s="426">
        <v>0</v>
      </c>
      <c r="T46" s="426">
        <v>0</v>
      </c>
      <c r="U46" s="426">
        <v>0</v>
      </c>
      <c r="V46" s="426">
        <v>0</v>
      </c>
      <c r="W46" s="426">
        <v>0</v>
      </c>
      <c r="X46" s="426">
        <v>0</v>
      </c>
      <c r="Y46" s="426">
        <v>0</v>
      </c>
      <c r="Z46" s="426">
        <v>0</v>
      </c>
      <c r="AA46" s="426">
        <v>0</v>
      </c>
      <c r="AB46" s="426">
        <v>0</v>
      </c>
      <c r="AC46" s="426">
        <v>0</v>
      </c>
      <c r="AD46" s="426">
        <v>0</v>
      </c>
      <c r="AE46" s="426">
        <v>0</v>
      </c>
      <c r="AF46" s="426">
        <v>0</v>
      </c>
      <c r="AG46" s="426">
        <v>0</v>
      </c>
      <c r="AH46" s="426">
        <v>0</v>
      </c>
      <c r="AI46" s="426">
        <v>0</v>
      </c>
      <c r="AJ46" s="426">
        <v>0</v>
      </c>
      <c r="AK46" s="426">
        <v>0</v>
      </c>
      <c r="AL46" s="426">
        <v>0</v>
      </c>
      <c r="AM46" s="426">
        <v>0</v>
      </c>
    </row>
    <row r="47" spans="1:40" ht="42" customHeight="1" x14ac:dyDescent="0.25">
      <c r="A47" s="148"/>
      <c r="B47" s="424" t="s">
        <v>139</v>
      </c>
      <c r="C47" s="425" t="s">
        <v>140</v>
      </c>
      <c r="D47" s="424" t="s">
        <v>93</v>
      </c>
      <c r="E47" s="426">
        <f>SUBTOTAL(9,E48:E49)</f>
        <v>0</v>
      </c>
      <c r="F47" s="426">
        <f t="shared" ref="F47:AM47" si="20">SUBTOTAL(9,F48:F49)</f>
        <v>0</v>
      </c>
      <c r="G47" s="426">
        <f t="shared" si="20"/>
        <v>0</v>
      </c>
      <c r="H47" s="426">
        <f t="shared" si="20"/>
        <v>0</v>
      </c>
      <c r="I47" s="426">
        <f t="shared" si="20"/>
        <v>0</v>
      </c>
      <c r="J47" s="426">
        <f t="shared" si="20"/>
        <v>0</v>
      </c>
      <c r="K47" s="426">
        <f t="shared" si="20"/>
        <v>0</v>
      </c>
      <c r="L47" s="426">
        <f t="shared" si="20"/>
        <v>0</v>
      </c>
      <c r="M47" s="426">
        <f t="shared" si="20"/>
        <v>0</v>
      </c>
      <c r="N47" s="426">
        <f t="shared" si="20"/>
        <v>0</v>
      </c>
      <c r="O47" s="426">
        <f t="shared" si="20"/>
        <v>0</v>
      </c>
      <c r="P47" s="426">
        <f t="shared" si="20"/>
        <v>0</v>
      </c>
      <c r="Q47" s="426">
        <f t="shared" si="20"/>
        <v>0</v>
      </c>
      <c r="R47" s="426">
        <f t="shared" si="20"/>
        <v>0</v>
      </c>
      <c r="S47" s="426">
        <f t="shared" si="20"/>
        <v>0</v>
      </c>
      <c r="T47" s="426">
        <f t="shared" si="20"/>
        <v>0</v>
      </c>
      <c r="U47" s="426">
        <f t="shared" si="20"/>
        <v>0</v>
      </c>
      <c r="V47" s="426">
        <f t="shared" si="20"/>
        <v>0</v>
      </c>
      <c r="W47" s="426">
        <f t="shared" si="20"/>
        <v>0</v>
      </c>
      <c r="X47" s="426">
        <f t="shared" si="20"/>
        <v>0</v>
      </c>
      <c r="Y47" s="426">
        <f t="shared" si="20"/>
        <v>0</v>
      </c>
      <c r="Z47" s="426">
        <f t="shared" si="20"/>
        <v>0</v>
      </c>
      <c r="AA47" s="426">
        <f t="shared" si="20"/>
        <v>13.296666666666667</v>
      </c>
      <c r="AB47" s="426">
        <f t="shared" si="20"/>
        <v>0</v>
      </c>
      <c r="AC47" s="426">
        <f t="shared" si="20"/>
        <v>0</v>
      </c>
      <c r="AD47" s="426">
        <f t="shared" si="20"/>
        <v>0</v>
      </c>
      <c r="AE47" s="426">
        <f t="shared" si="20"/>
        <v>0</v>
      </c>
      <c r="AF47" s="426">
        <f t="shared" si="20"/>
        <v>0</v>
      </c>
      <c r="AG47" s="426">
        <f t="shared" si="20"/>
        <v>0</v>
      </c>
      <c r="AH47" s="426">
        <f t="shared" si="20"/>
        <v>13.296666666666667</v>
      </c>
      <c r="AI47" s="426">
        <f t="shared" si="20"/>
        <v>0</v>
      </c>
      <c r="AJ47" s="426">
        <f t="shared" si="20"/>
        <v>0</v>
      </c>
      <c r="AK47" s="426">
        <f t="shared" si="20"/>
        <v>0</v>
      </c>
      <c r="AL47" s="426">
        <f t="shared" si="20"/>
        <v>0</v>
      </c>
      <c r="AM47" s="426">
        <f t="shared" si="20"/>
        <v>0</v>
      </c>
    </row>
    <row r="48" spans="1:40" ht="42" customHeight="1" x14ac:dyDescent="0.25">
      <c r="B48" s="76" t="s">
        <v>139</v>
      </c>
      <c r="C48" s="399" t="s">
        <v>737</v>
      </c>
      <c r="D48" s="76" t="s">
        <v>825</v>
      </c>
      <c r="E48" s="385"/>
      <c r="F48" s="385"/>
      <c r="G48" s="385"/>
      <c r="H48" s="385"/>
      <c r="I48" s="385"/>
      <c r="J48" s="385"/>
      <c r="K48" s="385"/>
      <c r="L48" s="385"/>
      <c r="M48" s="385"/>
      <c r="N48" s="385"/>
      <c r="O48" s="385"/>
      <c r="P48" s="385"/>
      <c r="Q48" s="385"/>
      <c r="R48" s="385"/>
      <c r="S48" s="385"/>
      <c r="T48" s="385"/>
      <c r="U48" s="385"/>
      <c r="V48" s="385"/>
      <c r="W48" s="385"/>
      <c r="X48" s="385"/>
      <c r="Y48" s="385"/>
      <c r="Z48" s="385"/>
      <c r="AA48" s="77">
        <f>'С № 4'!AQ46</f>
        <v>11.809166666666666</v>
      </c>
      <c r="AB48" s="385"/>
      <c r="AC48" s="385"/>
      <c r="AD48" s="385"/>
      <c r="AE48" s="385"/>
      <c r="AF48" s="385"/>
      <c r="AG48" s="385"/>
      <c r="AH48" s="77">
        <f>AA48+T48+M48</f>
        <v>11.809166666666666</v>
      </c>
      <c r="AI48" s="77">
        <f t="shared" ref="AI48:AM49" si="21">AB48+U48+N48</f>
        <v>0</v>
      </c>
      <c r="AJ48" s="77">
        <f t="shared" si="21"/>
        <v>0</v>
      </c>
      <c r="AK48" s="77">
        <f t="shared" si="21"/>
        <v>0</v>
      </c>
      <c r="AL48" s="77">
        <f t="shared" si="21"/>
        <v>0</v>
      </c>
      <c r="AM48" s="77">
        <f t="shared" si="21"/>
        <v>0</v>
      </c>
      <c r="AN48" s="147"/>
    </row>
    <row r="49" spans="1:40" ht="42" customHeight="1" x14ac:dyDescent="0.25">
      <c r="B49" s="76" t="s">
        <v>139</v>
      </c>
      <c r="C49" s="399" t="s">
        <v>709</v>
      </c>
      <c r="D49" s="76" t="s">
        <v>738</v>
      </c>
      <c r="E49" s="385"/>
      <c r="F49" s="385"/>
      <c r="G49" s="385"/>
      <c r="H49" s="385"/>
      <c r="I49" s="385"/>
      <c r="J49" s="385"/>
      <c r="K49" s="385"/>
      <c r="L49" s="385"/>
      <c r="M49" s="385"/>
      <c r="N49" s="385"/>
      <c r="O49" s="385"/>
      <c r="P49" s="385"/>
      <c r="Q49" s="385"/>
      <c r="R49" s="385"/>
      <c r="S49" s="385"/>
      <c r="T49" s="385"/>
      <c r="U49" s="385"/>
      <c r="V49" s="385"/>
      <c r="W49" s="385"/>
      <c r="X49" s="385"/>
      <c r="Y49" s="385"/>
      <c r="Z49" s="385"/>
      <c r="AA49" s="77">
        <f>'С № 4'!AQ50</f>
        <v>1.4875000000000003</v>
      </c>
      <c r="AB49" s="385"/>
      <c r="AC49" s="385"/>
      <c r="AD49" s="385"/>
      <c r="AE49" s="385"/>
      <c r="AF49" s="385"/>
      <c r="AG49" s="385"/>
      <c r="AH49" s="77">
        <f>AA49+T49+M49</f>
        <v>1.4875000000000003</v>
      </c>
      <c r="AI49" s="77">
        <f t="shared" si="21"/>
        <v>0</v>
      </c>
      <c r="AJ49" s="77">
        <f t="shared" si="21"/>
        <v>0</v>
      </c>
      <c r="AK49" s="77">
        <f t="shared" si="21"/>
        <v>0</v>
      </c>
      <c r="AL49" s="77">
        <f t="shared" si="21"/>
        <v>0</v>
      </c>
      <c r="AM49" s="77">
        <f t="shared" si="21"/>
        <v>0</v>
      </c>
      <c r="AN49" s="147"/>
    </row>
    <row r="50" spans="1:40" ht="48" customHeight="1" x14ac:dyDescent="0.25">
      <c r="A50" s="148"/>
      <c r="B50" s="394" t="s">
        <v>141</v>
      </c>
      <c r="C50" s="395" t="s">
        <v>142</v>
      </c>
      <c r="D50" s="394" t="s">
        <v>93</v>
      </c>
      <c r="E50" s="396">
        <f t="shared" ref="E50:AM50" si="22">E51+E52</f>
        <v>0</v>
      </c>
      <c r="F50" s="396">
        <f t="shared" si="22"/>
        <v>0</v>
      </c>
      <c r="G50" s="396">
        <f t="shared" si="22"/>
        <v>0</v>
      </c>
      <c r="H50" s="396">
        <f t="shared" si="22"/>
        <v>0</v>
      </c>
      <c r="I50" s="396">
        <f t="shared" si="22"/>
        <v>0</v>
      </c>
      <c r="J50" s="396">
        <f t="shared" si="22"/>
        <v>0</v>
      </c>
      <c r="K50" s="396">
        <f t="shared" si="22"/>
        <v>0</v>
      </c>
      <c r="L50" s="396">
        <f t="shared" si="22"/>
        <v>0</v>
      </c>
      <c r="M50" s="396">
        <f t="shared" si="22"/>
        <v>0</v>
      </c>
      <c r="N50" s="396">
        <f t="shared" si="22"/>
        <v>0</v>
      </c>
      <c r="O50" s="396">
        <f t="shared" si="22"/>
        <v>0</v>
      </c>
      <c r="P50" s="396">
        <f t="shared" si="22"/>
        <v>0</v>
      </c>
      <c r="Q50" s="396">
        <f t="shared" si="22"/>
        <v>0</v>
      </c>
      <c r="R50" s="396">
        <f t="shared" si="22"/>
        <v>0</v>
      </c>
      <c r="S50" s="396">
        <f t="shared" si="22"/>
        <v>0</v>
      </c>
      <c r="T50" s="396">
        <f t="shared" si="22"/>
        <v>0</v>
      </c>
      <c r="U50" s="396">
        <f t="shared" si="22"/>
        <v>0</v>
      </c>
      <c r="V50" s="396">
        <f t="shared" si="22"/>
        <v>0</v>
      </c>
      <c r="W50" s="396">
        <f t="shared" si="22"/>
        <v>0</v>
      </c>
      <c r="X50" s="396">
        <f t="shared" si="22"/>
        <v>0</v>
      </c>
      <c r="Y50" s="396">
        <f t="shared" si="22"/>
        <v>0</v>
      </c>
      <c r="Z50" s="396">
        <f t="shared" si="22"/>
        <v>0</v>
      </c>
      <c r="AA50" s="396">
        <f t="shared" si="22"/>
        <v>0</v>
      </c>
      <c r="AB50" s="396">
        <f t="shared" si="22"/>
        <v>0</v>
      </c>
      <c r="AC50" s="396">
        <f t="shared" si="22"/>
        <v>0</v>
      </c>
      <c r="AD50" s="396">
        <f t="shared" si="22"/>
        <v>0</v>
      </c>
      <c r="AE50" s="396">
        <f t="shared" si="22"/>
        <v>0</v>
      </c>
      <c r="AF50" s="396">
        <f t="shared" si="22"/>
        <v>0</v>
      </c>
      <c r="AG50" s="396">
        <f t="shared" si="22"/>
        <v>0</v>
      </c>
      <c r="AH50" s="396">
        <f t="shared" si="22"/>
        <v>0</v>
      </c>
      <c r="AI50" s="396">
        <f t="shared" si="22"/>
        <v>0</v>
      </c>
      <c r="AJ50" s="396">
        <f t="shared" si="22"/>
        <v>0</v>
      </c>
      <c r="AK50" s="396">
        <f t="shared" si="22"/>
        <v>0</v>
      </c>
      <c r="AL50" s="396">
        <f t="shared" si="22"/>
        <v>0</v>
      </c>
      <c r="AM50" s="396">
        <f t="shared" si="22"/>
        <v>0</v>
      </c>
    </row>
    <row r="51" spans="1:40" ht="42" customHeight="1" x14ac:dyDescent="0.25">
      <c r="A51" s="148"/>
      <c r="B51" s="424" t="s">
        <v>143</v>
      </c>
      <c r="C51" s="425" t="s">
        <v>144</v>
      </c>
      <c r="D51" s="424" t="s">
        <v>93</v>
      </c>
      <c r="E51" s="426">
        <v>0</v>
      </c>
      <c r="F51" s="426">
        <v>0</v>
      </c>
      <c r="G51" s="426">
        <v>0</v>
      </c>
      <c r="H51" s="426">
        <v>0</v>
      </c>
      <c r="I51" s="426">
        <v>0</v>
      </c>
      <c r="J51" s="426">
        <v>0</v>
      </c>
      <c r="K51" s="426">
        <v>0</v>
      </c>
      <c r="L51" s="426">
        <v>0</v>
      </c>
      <c r="M51" s="426">
        <v>0</v>
      </c>
      <c r="N51" s="426">
        <v>0</v>
      </c>
      <c r="O51" s="426">
        <v>0</v>
      </c>
      <c r="P51" s="426">
        <v>0</v>
      </c>
      <c r="Q51" s="426">
        <v>0</v>
      </c>
      <c r="R51" s="426">
        <v>0</v>
      </c>
      <c r="S51" s="426">
        <v>0</v>
      </c>
      <c r="T51" s="426">
        <v>0</v>
      </c>
      <c r="U51" s="426">
        <v>0</v>
      </c>
      <c r="V51" s="426">
        <v>0</v>
      </c>
      <c r="W51" s="426">
        <v>0</v>
      </c>
      <c r="X51" s="426">
        <v>0</v>
      </c>
      <c r="Y51" s="426">
        <v>0</v>
      </c>
      <c r="Z51" s="426">
        <v>0</v>
      </c>
      <c r="AA51" s="426">
        <v>0</v>
      </c>
      <c r="AB51" s="426">
        <v>0</v>
      </c>
      <c r="AC51" s="426">
        <v>0</v>
      </c>
      <c r="AD51" s="426">
        <v>0</v>
      </c>
      <c r="AE51" s="426">
        <v>0</v>
      </c>
      <c r="AF51" s="426">
        <v>0</v>
      </c>
      <c r="AG51" s="426">
        <v>0</v>
      </c>
      <c r="AH51" s="426">
        <v>0</v>
      </c>
      <c r="AI51" s="426">
        <v>0</v>
      </c>
      <c r="AJ51" s="426">
        <v>0</v>
      </c>
      <c r="AK51" s="426">
        <v>0</v>
      </c>
      <c r="AL51" s="426">
        <v>0</v>
      </c>
      <c r="AM51" s="426">
        <v>0</v>
      </c>
    </row>
    <row r="52" spans="1:40" ht="42" customHeight="1" x14ac:dyDescent="0.25">
      <c r="A52" s="148"/>
      <c r="B52" s="424" t="s">
        <v>148</v>
      </c>
      <c r="C52" s="425" t="s">
        <v>149</v>
      </c>
      <c r="D52" s="424" t="s">
        <v>93</v>
      </c>
      <c r="E52" s="426">
        <v>0</v>
      </c>
      <c r="F52" s="426">
        <v>0</v>
      </c>
      <c r="G52" s="426">
        <v>0</v>
      </c>
      <c r="H52" s="426">
        <v>0</v>
      </c>
      <c r="I52" s="426">
        <v>0</v>
      </c>
      <c r="J52" s="426">
        <v>0</v>
      </c>
      <c r="K52" s="426">
        <v>0</v>
      </c>
      <c r="L52" s="426">
        <v>0</v>
      </c>
      <c r="M52" s="426">
        <v>0</v>
      </c>
      <c r="N52" s="426">
        <v>0</v>
      </c>
      <c r="O52" s="426">
        <v>0</v>
      </c>
      <c r="P52" s="426">
        <v>0</v>
      </c>
      <c r="Q52" s="426">
        <v>0</v>
      </c>
      <c r="R52" s="426">
        <v>0</v>
      </c>
      <c r="S52" s="426">
        <v>0</v>
      </c>
      <c r="T52" s="426">
        <v>0</v>
      </c>
      <c r="U52" s="426">
        <v>0</v>
      </c>
      <c r="V52" s="426">
        <v>0</v>
      </c>
      <c r="W52" s="426">
        <v>0</v>
      </c>
      <c r="X52" s="426">
        <v>0</v>
      </c>
      <c r="Y52" s="426">
        <v>0</v>
      </c>
      <c r="Z52" s="426">
        <v>0</v>
      </c>
      <c r="AA52" s="426">
        <v>0</v>
      </c>
      <c r="AB52" s="426">
        <v>0</v>
      </c>
      <c r="AC52" s="426">
        <v>0</v>
      </c>
      <c r="AD52" s="426">
        <v>0</v>
      </c>
      <c r="AE52" s="426">
        <v>0</v>
      </c>
      <c r="AF52" s="426">
        <v>0</v>
      </c>
      <c r="AG52" s="426">
        <v>0</v>
      </c>
      <c r="AH52" s="426">
        <v>0</v>
      </c>
      <c r="AI52" s="426">
        <v>0</v>
      </c>
      <c r="AJ52" s="426">
        <v>0</v>
      </c>
      <c r="AK52" s="426">
        <v>0</v>
      </c>
      <c r="AL52" s="426">
        <v>0</v>
      </c>
      <c r="AM52" s="426">
        <v>0</v>
      </c>
    </row>
    <row r="53" spans="1:40" ht="48" customHeight="1" x14ac:dyDescent="0.25">
      <c r="A53" s="148"/>
      <c r="B53" s="394" t="s">
        <v>150</v>
      </c>
      <c r="C53" s="395" t="s">
        <v>151</v>
      </c>
      <c r="D53" s="394" t="s">
        <v>93</v>
      </c>
      <c r="E53" s="396">
        <f t="shared" ref="E53:AM53" si="23">E54+E55+E56+E57+E58+E59+E60+E61</f>
        <v>0</v>
      </c>
      <c r="F53" s="396">
        <f t="shared" si="23"/>
        <v>0</v>
      </c>
      <c r="G53" s="396">
        <f t="shared" si="23"/>
        <v>0</v>
      </c>
      <c r="H53" s="396">
        <f t="shared" si="23"/>
        <v>0</v>
      </c>
      <c r="I53" s="396">
        <f t="shared" si="23"/>
        <v>0</v>
      </c>
      <c r="J53" s="396">
        <f t="shared" si="23"/>
        <v>0</v>
      </c>
      <c r="K53" s="396">
        <f t="shared" si="23"/>
        <v>0</v>
      </c>
      <c r="L53" s="396">
        <f t="shared" si="23"/>
        <v>0</v>
      </c>
      <c r="M53" s="396">
        <f t="shared" si="23"/>
        <v>0</v>
      </c>
      <c r="N53" s="396">
        <f t="shared" si="23"/>
        <v>0</v>
      </c>
      <c r="O53" s="396">
        <f t="shared" si="23"/>
        <v>0</v>
      </c>
      <c r="P53" s="396">
        <f t="shared" si="23"/>
        <v>0</v>
      </c>
      <c r="Q53" s="396">
        <f t="shared" si="23"/>
        <v>0</v>
      </c>
      <c r="R53" s="396">
        <f t="shared" si="23"/>
        <v>0</v>
      </c>
      <c r="S53" s="396">
        <f t="shared" si="23"/>
        <v>0</v>
      </c>
      <c r="T53" s="396">
        <f t="shared" si="23"/>
        <v>0</v>
      </c>
      <c r="U53" s="396">
        <f t="shared" si="23"/>
        <v>0</v>
      </c>
      <c r="V53" s="396">
        <f t="shared" si="23"/>
        <v>0</v>
      </c>
      <c r="W53" s="396">
        <f t="shared" si="23"/>
        <v>0</v>
      </c>
      <c r="X53" s="396">
        <f t="shared" si="23"/>
        <v>0</v>
      </c>
      <c r="Y53" s="396">
        <f t="shared" si="23"/>
        <v>0</v>
      </c>
      <c r="Z53" s="396">
        <f t="shared" si="23"/>
        <v>0</v>
      </c>
      <c r="AA53" s="396">
        <f t="shared" si="23"/>
        <v>0</v>
      </c>
      <c r="AB53" s="396">
        <f t="shared" si="23"/>
        <v>0</v>
      </c>
      <c r="AC53" s="396">
        <f t="shared" si="23"/>
        <v>0</v>
      </c>
      <c r="AD53" s="396">
        <f t="shared" si="23"/>
        <v>0</v>
      </c>
      <c r="AE53" s="396">
        <f t="shared" si="23"/>
        <v>0</v>
      </c>
      <c r="AF53" s="396">
        <f t="shared" si="23"/>
        <v>0</v>
      </c>
      <c r="AG53" s="396">
        <f t="shared" si="23"/>
        <v>0</v>
      </c>
      <c r="AH53" s="396">
        <f t="shared" si="23"/>
        <v>0</v>
      </c>
      <c r="AI53" s="396">
        <f t="shared" si="23"/>
        <v>0</v>
      </c>
      <c r="AJ53" s="396">
        <f t="shared" si="23"/>
        <v>0</v>
      </c>
      <c r="AK53" s="396">
        <f t="shared" si="23"/>
        <v>0</v>
      </c>
      <c r="AL53" s="396">
        <f t="shared" si="23"/>
        <v>0</v>
      </c>
      <c r="AM53" s="396">
        <f t="shared" si="23"/>
        <v>0</v>
      </c>
    </row>
    <row r="54" spans="1:40" ht="42" customHeight="1" x14ac:dyDescent="0.25">
      <c r="A54" s="148"/>
      <c r="B54" s="477" t="s">
        <v>152</v>
      </c>
      <c r="C54" s="494" t="s">
        <v>153</v>
      </c>
      <c r="D54" s="424" t="s">
        <v>93</v>
      </c>
      <c r="E54" s="326">
        <v>0</v>
      </c>
      <c r="F54" s="326">
        <v>0</v>
      </c>
      <c r="G54" s="326">
        <v>0</v>
      </c>
      <c r="H54" s="326">
        <v>0</v>
      </c>
      <c r="I54" s="326">
        <v>0</v>
      </c>
      <c r="J54" s="326">
        <v>0</v>
      </c>
      <c r="K54" s="326">
        <v>0</v>
      </c>
      <c r="L54" s="326">
        <v>0</v>
      </c>
      <c r="M54" s="326">
        <v>0</v>
      </c>
      <c r="N54" s="326">
        <v>0</v>
      </c>
      <c r="O54" s="326">
        <v>0</v>
      </c>
      <c r="P54" s="326">
        <v>0</v>
      </c>
      <c r="Q54" s="326">
        <v>0</v>
      </c>
      <c r="R54" s="326">
        <v>0</v>
      </c>
      <c r="S54" s="326">
        <v>0</v>
      </c>
      <c r="T54" s="326">
        <v>0</v>
      </c>
      <c r="U54" s="326">
        <v>0</v>
      </c>
      <c r="V54" s="326">
        <v>0</v>
      </c>
      <c r="W54" s="326">
        <v>0</v>
      </c>
      <c r="X54" s="326">
        <v>0</v>
      </c>
      <c r="Y54" s="326">
        <v>0</v>
      </c>
      <c r="Z54" s="326">
        <v>0</v>
      </c>
      <c r="AA54" s="326">
        <v>0</v>
      </c>
      <c r="AB54" s="326">
        <v>0</v>
      </c>
      <c r="AC54" s="326">
        <v>0</v>
      </c>
      <c r="AD54" s="326">
        <v>0</v>
      </c>
      <c r="AE54" s="326">
        <v>0</v>
      </c>
      <c r="AF54" s="326">
        <v>0</v>
      </c>
      <c r="AG54" s="326">
        <v>0</v>
      </c>
      <c r="AH54" s="326">
        <v>0</v>
      </c>
      <c r="AI54" s="326">
        <v>0</v>
      </c>
      <c r="AJ54" s="326">
        <v>0</v>
      </c>
      <c r="AK54" s="326">
        <v>0</v>
      </c>
      <c r="AL54" s="326">
        <v>0</v>
      </c>
      <c r="AM54" s="326">
        <v>0</v>
      </c>
    </row>
    <row r="55" spans="1:40" ht="42" customHeight="1" x14ac:dyDescent="0.25">
      <c r="A55" s="148"/>
      <c r="B55" s="477" t="s">
        <v>154</v>
      </c>
      <c r="C55" s="494" t="s">
        <v>155</v>
      </c>
      <c r="D55" s="424" t="s">
        <v>93</v>
      </c>
      <c r="E55" s="426">
        <v>0</v>
      </c>
      <c r="F55" s="426">
        <v>0</v>
      </c>
      <c r="G55" s="426">
        <v>0</v>
      </c>
      <c r="H55" s="426">
        <v>0</v>
      </c>
      <c r="I55" s="426">
        <v>0</v>
      </c>
      <c r="J55" s="426">
        <v>0</v>
      </c>
      <c r="K55" s="426">
        <v>0</v>
      </c>
      <c r="L55" s="426">
        <v>0</v>
      </c>
      <c r="M55" s="426">
        <v>0</v>
      </c>
      <c r="N55" s="426">
        <v>0</v>
      </c>
      <c r="O55" s="426">
        <v>0</v>
      </c>
      <c r="P55" s="426">
        <v>0</v>
      </c>
      <c r="Q55" s="426">
        <v>0</v>
      </c>
      <c r="R55" s="426">
        <v>0</v>
      </c>
      <c r="S55" s="426">
        <v>0</v>
      </c>
      <c r="T55" s="426">
        <v>0</v>
      </c>
      <c r="U55" s="426">
        <v>0</v>
      </c>
      <c r="V55" s="426">
        <v>0</v>
      </c>
      <c r="W55" s="426">
        <v>0</v>
      </c>
      <c r="X55" s="426">
        <v>0</v>
      </c>
      <c r="Y55" s="426">
        <v>0</v>
      </c>
      <c r="Z55" s="426">
        <v>0</v>
      </c>
      <c r="AA55" s="426">
        <v>0</v>
      </c>
      <c r="AB55" s="426">
        <v>0</v>
      </c>
      <c r="AC55" s="426">
        <v>0</v>
      </c>
      <c r="AD55" s="426">
        <v>0</v>
      </c>
      <c r="AE55" s="426">
        <v>0</v>
      </c>
      <c r="AF55" s="426">
        <v>0</v>
      </c>
      <c r="AG55" s="426">
        <v>0</v>
      </c>
      <c r="AH55" s="426">
        <v>0</v>
      </c>
      <c r="AI55" s="426">
        <v>0</v>
      </c>
      <c r="AJ55" s="426">
        <v>0</v>
      </c>
      <c r="AK55" s="426">
        <v>0</v>
      </c>
      <c r="AL55" s="426">
        <v>0</v>
      </c>
      <c r="AM55" s="426">
        <v>0</v>
      </c>
    </row>
    <row r="56" spans="1:40" ht="42" customHeight="1" x14ac:dyDescent="0.25">
      <c r="A56" s="148"/>
      <c r="B56" s="424" t="s">
        <v>156</v>
      </c>
      <c r="C56" s="425" t="s">
        <v>157</v>
      </c>
      <c r="D56" s="424" t="s">
        <v>93</v>
      </c>
      <c r="E56" s="326">
        <v>0</v>
      </c>
      <c r="F56" s="326">
        <v>0</v>
      </c>
      <c r="G56" s="326">
        <v>0</v>
      </c>
      <c r="H56" s="326">
        <v>0</v>
      </c>
      <c r="I56" s="326">
        <v>0</v>
      </c>
      <c r="J56" s="326">
        <v>0</v>
      </c>
      <c r="K56" s="326">
        <v>0</v>
      </c>
      <c r="L56" s="326">
        <v>0</v>
      </c>
      <c r="M56" s="326">
        <v>0</v>
      </c>
      <c r="N56" s="326">
        <v>0</v>
      </c>
      <c r="O56" s="326">
        <v>0</v>
      </c>
      <c r="P56" s="326">
        <v>0</v>
      </c>
      <c r="Q56" s="326">
        <v>0</v>
      </c>
      <c r="R56" s="326">
        <v>0</v>
      </c>
      <c r="S56" s="326">
        <v>0</v>
      </c>
      <c r="T56" s="326">
        <v>0</v>
      </c>
      <c r="U56" s="326">
        <v>0</v>
      </c>
      <c r="V56" s="326">
        <v>0</v>
      </c>
      <c r="W56" s="326">
        <v>0</v>
      </c>
      <c r="X56" s="326">
        <v>0</v>
      </c>
      <c r="Y56" s="326">
        <v>0</v>
      </c>
      <c r="Z56" s="326">
        <v>0</v>
      </c>
      <c r="AA56" s="326">
        <v>0</v>
      </c>
      <c r="AB56" s="326">
        <v>0</v>
      </c>
      <c r="AC56" s="326">
        <v>0</v>
      </c>
      <c r="AD56" s="326">
        <v>0</v>
      </c>
      <c r="AE56" s="326">
        <v>0</v>
      </c>
      <c r="AF56" s="326">
        <v>0</v>
      </c>
      <c r="AG56" s="326">
        <v>0</v>
      </c>
      <c r="AH56" s="326">
        <v>0</v>
      </c>
      <c r="AI56" s="326">
        <v>0</v>
      </c>
      <c r="AJ56" s="326">
        <v>0</v>
      </c>
      <c r="AK56" s="326">
        <v>0</v>
      </c>
      <c r="AL56" s="326">
        <v>0</v>
      </c>
      <c r="AM56" s="326">
        <v>0</v>
      </c>
    </row>
    <row r="57" spans="1:40" ht="42" customHeight="1" x14ac:dyDescent="0.25">
      <c r="A57" s="148"/>
      <c r="B57" s="424" t="s">
        <v>158</v>
      </c>
      <c r="C57" s="425" t="s">
        <v>159</v>
      </c>
      <c r="D57" s="424" t="s">
        <v>93</v>
      </c>
      <c r="E57" s="326">
        <v>0</v>
      </c>
      <c r="F57" s="326">
        <v>0</v>
      </c>
      <c r="G57" s="326">
        <v>0</v>
      </c>
      <c r="H57" s="326">
        <v>0</v>
      </c>
      <c r="I57" s="326">
        <v>0</v>
      </c>
      <c r="J57" s="326">
        <v>0</v>
      </c>
      <c r="K57" s="326">
        <v>0</v>
      </c>
      <c r="L57" s="326">
        <v>0</v>
      </c>
      <c r="M57" s="326">
        <v>0</v>
      </c>
      <c r="N57" s="326">
        <v>0</v>
      </c>
      <c r="O57" s="326">
        <v>0</v>
      </c>
      <c r="P57" s="326">
        <v>0</v>
      </c>
      <c r="Q57" s="326">
        <v>0</v>
      </c>
      <c r="R57" s="326">
        <v>0</v>
      </c>
      <c r="S57" s="326">
        <v>0</v>
      </c>
      <c r="T57" s="326">
        <v>0</v>
      </c>
      <c r="U57" s="326">
        <v>0</v>
      </c>
      <c r="V57" s="326">
        <v>0</v>
      </c>
      <c r="W57" s="326">
        <v>0</v>
      </c>
      <c r="X57" s="326">
        <v>0</v>
      </c>
      <c r="Y57" s="326">
        <v>0</v>
      </c>
      <c r="Z57" s="326">
        <v>0</v>
      </c>
      <c r="AA57" s="326">
        <v>0</v>
      </c>
      <c r="AB57" s="326">
        <v>0</v>
      </c>
      <c r="AC57" s="326">
        <v>0</v>
      </c>
      <c r="AD57" s="326">
        <v>0</v>
      </c>
      <c r="AE57" s="326">
        <v>0</v>
      </c>
      <c r="AF57" s="326">
        <v>0</v>
      </c>
      <c r="AG57" s="326">
        <v>0</v>
      </c>
      <c r="AH57" s="326">
        <v>0</v>
      </c>
      <c r="AI57" s="326">
        <v>0</v>
      </c>
      <c r="AJ57" s="326">
        <v>0</v>
      </c>
      <c r="AK57" s="326">
        <v>0</v>
      </c>
      <c r="AL57" s="326">
        <v>0</v>
      </c>
      <c r="AM57" s="326">
        <v>0</v>
      </c>
    </row>
    <row r="58" spans="1:40" ht="42" customHeight="1" x14ac:dyDescent="0.25">
      <c r="A58" s="148"/>
      <c r="B58" s="424" t="s">
        <v>160</v>
      </c>
      <c r="C58" s="425" t="s">
        <v>161</v>
      </c>
      <c r="D58" s="424" t="s">
        <v>93</v>
      </c>
      <c r="E58" s="326">
        <v>0</v>
      </c>
      <c r="F58" s="326">
        <v>0</v>
      </c>
      <c r="G58" s="326">
        <v>0</v>
      </c>
      <c r="H58" s="326">
        <v>0</v>
      </c>
      <c r="I58" s="326">
        <v>0</v>
      </c>
      <c r="J58" s="326">
        <v>0</v>
      </c>
      <c r="K58" s="326">
        <v>0</v>
      </c>
      <c r="L58" s="326">
        <v>0</v>
      </c>
      <c r="M58" s="326">
        <v>0</v>
      </c>
      <c r="N58" s="326">
        <v>0</v>
      </c>
      <c r="O58" s="326">
        <v>0</v>
      </c>
      <c r="P58" s="326">
        <v>0</v>
      </c>
      <c r="Q58" s="326">
        <v>0</v>
      </c>
      <c r="R58" s="326">
        <v>0</v>
      </c>
      <c r="S58" s="326">
        <v>0</v>
      </c>
      <c r="T58" s="326">
        <v>0</v>
      </c>
      <c r="U58" s="326">
        <v>0</v>
      </c>
      <c r="V58" s="326">
        <v>0</v>
      </c>
      <c r="W58" s="326">
        <v>0</v>
      </c>
      <c r="X58" s="326">
        <v>0</v>
      </c>
      <c r="Y58" s="326">
        <v>0</v>
      </c>
      <c r="Z58" s="326">
        <v>0</v>
      </c>
      <c r="AA58" s="326">
        <v>0</v>
      </c>
      <c r="AB58" s="326">
        <v>0</v>
      </c>
      <c r="AC58" s="326">
        <v>0</v>
      </c>
      <c r="AD58" s="326">
        <v>0</v>
      </c>
      <c r="AE58" s="326">
        <v>0</v>
      </c>
      <c r="AF58" s="326">
        <v>0</v>
      </c>
      <c r="AG58" s="326">
        <v>0</v>
      </c>
      <c r="AH58" s="326">
        <v>0</v>
      </c>
      <c r="AI58" s="326">
        <v>0</v>
      </c>
      <c r="AJ58" s="326">
        <v>0</v>
      </c>
      <c r="AK58" s="326">
        <v>0</v>
      </c>
      <c r="AL58" s="326">
        <v>0</v>
      </c>
      <c r="AM58" s="326">
        <v>0</v>
      </c>
    </row>
    <row r="59" spans="1:40" ht="42" customHeight="1" x14ac:dyDescent="0.25">
      <c r="A59" s="148"/>
      <c r="B59" s="424" t="s">
        <v>165</v>
      </c>
      <c r="C59" s="425" t="s">
        <v>166</v>
      </c>
      <c r="D59" s="424" t="s">
        <v>93</v>
      </c>
      <c r="E59" s="326">
        <v>0</v>
      </c>
      <c r="F59" s="326">
        <v>0</v>
      </c>
      <c r="G59" s="326">
        <v>0</v>
      </c>
      <c r="H59" s="326">
        <v>0</v>
      </c>
      <c r="I59" s="326">
        <v>0</v>
      </c>
      <c r="J59" s="326">
        <v>0</v>
      </c>
      <c r="K59" s="326">
        <v>0</v>
      </c>
      <c r="L59" s="326">
        <v>0</v>
      </c>
      <c r="M59" s="326">
        <v>0</v>
      </c>
      <c r="N59" s="326">
        <v>0</v>
      </c>
      <c r="O59" s="326">
        <v>0</v>
      </c>
      <c r="P59" s="326">
        <v>0</v>
      </c>
      <c r="Q59" s="326">
        <v>0</v>
      </c>
      <c r="R59" s="326">
        <v>0</v>
      </c>
      <c r="S59" s="326">
        <v>0</v>
      </c>
      <c r="T59" s="326">
        <v>0</v>
      </c>
      <c r="U59" s="326">
        <v>0</v>
      </c>
      <c r="V59" s="326">
        <v>0</v>
      </c>
      <c r="W59" s="326">
        <v>0</v>
      </c>
      <c r="X59" s="326">
        <v>0</v>
      </c>
      <c r="Y59" s="326">
        <v>0</v>
      </c>
      <c r="Z59" s="326">
        <v>0</v>
      </c>
      <c r="AA59" s="326">
        <v>0</v>
      </c>
      <c r="AB59" s="326">
        <v>0</v>
      </c>
      <c r="AC59" s="326">
        <v>0</v>
      </c>
      <c r="AD59" s="326">
        <v>0</v>
      </c>
      <c r="AE59" s="326">
        <v>0</v>
      </c>
      <c r="AF59" s="326">
        <v>0</v>
      </c>
      <c r="AG59" s="326">
        <v>0</v>
      </c>
      <c r="AH59" s="326">
        <v>0</v>
      </c>
      <c r="AI59" s="326">
        <v>0</v>
      </c>
      <c r="AJ59" s="326">
        <v>0</v>
      </c>
      <c r="AK59" s="326">
        <v>0</v>
      </c>
      <c r="AL59" s="326">
        <v>0</v>
      </c>
      <c r="AM59" s="326">
        <v>0</v>
      </c>
    </row>
    <row r="60" spans="1:40" ht="42" customHeight="1" x14ac:dyDescent="0.25">
      <c r="A60" s="148"/>
      <c r="B60" s="477" t="s">
        <v>167</v>
      </c>
      <c r="C60" s="494" t="s">
        <v>168</v>
      </c>
      <c r="D60" s="424" t="s">
        <v>93</v>
      </c>
      <c r="E60" s="326">
        <v>0</v>
      </c>
      <c r="F60" s="326">
        <v>0</v>
      </c>
      <c r="G60" s="326">
        <v>0</v>
      </c>
      <c r="H60" s="326">
        <v>0</v>
      </c>
      <c r="I60" s="326">
        <v>0</v>
      </c>
      <c r="J60" s="326">
        <v>0</v>
      </c>
      <c r="K60" s="326">
        <v>0</v>
      </c>
      <c r="L60" s="326">
        <v>0</v>
      </c>
      <c r="M60" s="326">
        <v>0</v>
      </c>
      <c r="N60" s="326">
        <v>0</v>
      </c>
      <c r="O60" s="326">
        <v>0</v>
      </c>
      <c r="P60" s="326">
        <v>0</v>
      </c>
      <c r="Q60" s="326">
        <v>0</v>
      </c>
      <c r="R60" s="326">
        <v>0</v>
      </c>
      <c r="S60" s="326">
        <v>0</v>
      </c>
      <c r="T60" s="326">
        <v>0</v>
      </c>
      <c r="U60" s="326">
        <v>0</v>
      </c>
      <c r="V60" s="326">
        <v>0</v>
      </c>
      <c r="W60" s="326">
        <v>0</v>
      </c>
      <c r="X60" s="326">
        <v>0</v>
      </c>
      <c r="Y60" s="326">
        <v>0</v>
      </c>
      <c r="Z60" s="326">
        <v>0</v>
      </c>
      <c r="AA60" s="326">
        <v>0</v>
      </c>
      <c r="AB60" s="326">
        <v>0</v>
      </c>
      <c r="AC60" s="326">
        <v>0</v>
      </c>
      <c r="AD60" s="326">
        <v>0</v>
      </c>
      <c r="AE60" s="326">
        <v>0</v>
      </c>
      <c r="AF60" s="326">
        <v>0</v>
      </c>
      <c r="AG60" s="326">
        <v>0</v>
      </c>
      <c r="AH60" s="326">
        <v>0</v>
      </c>
      <c r="AI60" s="326">
        <v>0</v>
      </c>
      <c r="AJ60" s="326">
        <v>0</v>
      </c>
      <c r="AK60" s="326">
        <v>0</v>
      </c>
      <c r="AL60" s="326">
        <v>0</v>
      </c>
      <c r="AM60" s="326">
        <v>0</v>
      </c>
    </row>
    <row r="61" spans="1:40" ht="42" customHeight="1" x14ac:dyDescent="0.25">
      <c r="A61" s="148"/>
      <c r="B61" s="477" t="s">
        <v>169</v>
      </c>
      <c r="C61" s="494" t="s">
        <v>170</v>
      </c>
      <c r="D61" s="424" t="s">
        <v>93</v>
      </c>
      <c r="E61" s="326">
        <v>0</v>
      </c>
      <c r="F61" s="326">
        <v>0</v>
      </c>
      <c r="G61" s="326">
        <v>0</v>
      </c>
      <c r="H61" s="326">
        <v>0</v>
      </c>
      <c r="I61" s="326">
        <v>0</v>
      </c>
      <c r="J61" s="326">
        <v>0</v>
      </c>
      <c r="K61" s="326">
        <v>0</v>
      </c>
      <c r="L61" s="326">
        <v>0</v>
      </c>
      <c r="M61" s="326">
        <v>0</v>
      </c>
      <c r="N61" s="326">
        <v>0</v>
      </c>
      <c r="O61" s="326">
        <v>0</v>
      </c>
      <c r="P61" s="326">
        <v>0</v>
      </c>
      <c r="Q61" s="326">
        <v>0</v>
      </c>
      <c r="R61" s="326">
        <v>0</v>
      </c>
      <c r="S61" s="326">
        <v>0</v>
      </c>
      <c r="T61" s="326">
        <v>0</v>
      </c>
      <c r="U61" s="326">
        <v>0</v>
      </c>
      <c r="V61" s="326">
        <v>0</v>
      </c>
      <c r="W61" s="326">
        <v>0</v>
      </c>
      <c r="X61" s="326">
        <v>0</v>
      </c>
      <c r="Y61" s="326">
        <v>0</v>
      </c>
      <c r="Z61" s="326">
        <v>0</v>
      </c>
      <c r="AA61" s="326">
        <v>0</v>
      </c>
      <c r="AB61" s="326">
        <v>0</v>
      </c>
      <c r="AC61" s="326">
        <v>0</v>
      </c>
      <c r="AD61" s="326">
        <v>0</v>
      </c>
      <c r="AE61" s="326">
        <v>0</v>
      </c>
      <c r="AF61" s="326">
        <v>0</v>
      </c>
      <c r="AG61" s="326">
        <v>0</v>
      </c>
      <c r="AH61" s="326">
        <v>0</v>
      </c>
      <c r="AI61" s="326">
        <v>0</v>
      </c>
      <c r="AJ61" s="326">
        <v>0</v>
      </c>
      <c r="AK61" s="326">
        <v>0</v>
      </c>
      <c r="AL61" s="326">
        <v>0</v>
      </c>
      <c r="AM61" s="326">
        <v>0</v>
      </c>
    </row>
    <row r="62" spans="1:40" ht="48" customHeight="1" x14ac:dyDescent="0.25">
      <c r="A62" s="148"/>
      <c r="B62" s="394" t="s">
        <v>171</v>
      </c>
      <c r="C62" s="395" t="s">
        <v>172</v>
      </c>
      <c r="D62" s="394" t="s">
        <v>93</v>
      </c>
      <c r="E62" s="396">
        <f t="shared" ref="E62:AM62" si="24">E63+E64</f>
        <v>0</v>
      </c>
      <c r="F62" s="396">
        <f t="shared" si="24"/>
        <v>0</v>
      </c>
      <c r="G62" s="396">
        <f t="shared" si="24"/>
        <v>0</v>
      </c>
      <c r="H62" s="396">
        <f t="shared" si="24"/>
        <v>0</v>
      </c>
      <c r="I62" s="396">
        <f t="shared" si="24"/>
        <v>0</v>
      </c>
      <c r="J62" s="396">
        <f t="shared" si="24"/>
        <v>0</v>
      </c>
      <c r="K62" s="396">
        <f t="shared" si="24"/>
        <v>0</v>
      </c>
      <c r="L62" s="396">
        <f t="shared" si="24"/>
        <v>0</v>
      </c>
      <c r="M62" s="396">
        <f t="shared" si="24"/>
        <v>0</v>
      </c>
      <c r="N62" s="396">
        <f t="shared" si="24"/>
        <v>0</v>
      </c>
      <c r="O62" s="396">
        <f t="shared" si="24"/>
        <v>0</v>
      </c>
      <c r="P62" s="396">
        <f t="shared" si="24"/>
        <v>0</v>
      </c>
      <c r="Q62" s="396">
        <f t="shared" si="24"/>
        <v>0</v>
      </c>
      <c r="R62" s="396">
        <f t="shared" si="24"/>
        <v>0</v>
      </c>
      <c r="S62" s="396">
        <f t="shared" si="24"/>
        <v>0</v>
      </c>
      <c r="T62" s="396">
        <f t="shared" si="24"/>
        <v>0</v>
      </c>
      <c r="U62" s="396">
        <f t="shared" si="24"/>
        <v>0</v>
      </c>
      <c r="V62" s="396">
        <f t="shared" si="24"/>
        <v>0</v>
      </c>
      <c r="W62" s="396">
        <f t="shared" si="24"/>
        <v>0</v>
      </c>
      <c r="X62" s="396">
        <f t="shared" si="24"/>
        <v>0</v>
      </c>
      <c r="Y62" s="396">
        <f t="shared" si="24"/>
        <v>0</v>
      </c>
      <c r="Z62" s="396">
        <f t="shared" si="24"/>
        <v>0</v>
      </c>
      <c r="AA62" s="396">
        <f t="shared" si="24"/>
        <v>0</v>
      </c>
      <c r="AB62" s="396">
        <f t="shared" si="24"/>
        <v>0</v>
      </c>
      <c r="AC62" s="396">
        <f t="shared" si="24"/>
        <v>0</v>
      </c>
      <c r="AD62" s="396">
        <f t="shared" si="24"/>
        <v>0</v>
      </c>
      <c r="AE62" s="396">
        <f t="shared" si="24"/>
        <v>0</v>
      </c>
      <c r="AF62" s="396">
        <f t="shared" si="24"/>
        <v>0</v>
      </c>
      <c r="AG62" s="396">
        <f t="shared" si="24"/>
        <v>0</v>
      </c>
      <c r="AH62" s="396">
        <f t="shared" si="24"/>
        <v>0</v>
      </c>
      <c r="AI62" s="396">
        <f t="shared" si="24"/>
        <v>0</v>
      </c>
      <c r="AJ62" s="396">
        <f t="shared" si="24"/>
        <v>0</v>
      </c>
      <c r="AK62" s="396">
        <f t="shared" si="24"/>
        <v>0</v>
      </c>
      <c r="AL62" s="396">
        <f t="shared" si="24"/>
        <v>0</v>
      </c>
      <c r="AM62" s="396">
        <f t="shared" si="24"/>
        <v>0</v>
      </c>
    </row>
    <row r="63" spans="1:40" ht="42" customHeight="1" x14ac:dyDescent="0.25">
      <c r="A63" s="148"/>
      <c r="B63" s="421" t="s">
        <v>173</v>
      </c>
      <c r="C63" s="422" t="s">
        <v>174</v>
      </c>
      <c r="D63" s="421" t="s">
        <v>93</v>
      </c>
      <c r="E63" s="423">
        <v>0</v>
      </c>
      <c r="F63" s="423">
        <v>0</v>
      </c>
      <c r="G63" s="423">
        <v>0</v>
      </c>
      <c r="H63" s="423">
        <v>0</v>
      </c>
      <c r="I63" s="423">
        <v>0</v>
      </c>
      <c r="J63" s="423">
        <v>0</v>
      </c>
      <c r="K63" s="423">
        <v>0</v>
      </c>
      <c r="L63" s="423">
        <v>0</v>
      </c>
      <c r="M63" s="423">
        <v>0</v>
      </c>
      <c r="N63" s="423">
        <v>0</v>
      </c>
      <c r="O63" s="423">
        <v>0</v>
      </c>
      <c r="P63" s="423">
        <v>0</v>
      </c>
      <c r="Q63" s="423">
        <v>0</v>
      </c>
      <c r="R63" s="423">
        <v>0</v>
      </c>
      <c r="S63" s="423">
        <v>0</v>
      </c>
      <c r="T63" s="423">
        <v>0</v>
      </c>
      <c r="U63" s="423">
        <v>0</v>
      </c>
      <c r="V63" s="423">
        <v>0</v>
      </c>
      <c r="W63" s="423">
        <v>0</v>
      </c>
      <c r="X63" s="423">
        <v>0</v>
      </c>
      <c r="Y63" s="423">
        <v>0</v>
      </c>
      <c r="Z63" s="423">
        <v>0</v>
      </c>
      <c r="AA63" s="423">
        <v>0</v>
      </c>
      <c r="AB63" s="423">
        <v>0</v>
      </c>
      <c r="AC63" s="423">
        <v>0</v>
      </c>
      <c r="AD63" s="423">
        <v>0</v>
      </c>
      <c r="AE63" s="423">
        <v>0</v>
      </c>
      <c r="AF63" s="423">
        <v>0</v>
      </c>
      <c r="AG63" s="423">
        <v>0</v>
      </c>
      <c r="AH63" s="423">
        <v>0</v>
      </c>
      <c r="AI63" s="423">
        <v>0</v>
      </c>
      <c r="AJ63" s="423">
        <v>0</v>
      </c>
      <c r="AK63" s="423">
        <v>0</v>
      </c>
      <c r="AL63" s="423">
        <v>0</v>
      </c>
      <c r="AM63" s="423">
        <v>0</v>
      </c>
    </row>
    <row r="64" spans="1:40" ht="42" customHeight="1" x14ac:dyDescent="0.25">
      <c r="A64" s="148"/>
      <c r="B64" s="421" t="s">
        <v>175</v>
      </c>
      <c r="C64" s="422" t="s">
        <v>176</v>
      </c>
      <c r="D64" s="421" t="s">
        <v>93</v>
      </c>
      <c r="E64" s="423">
        <v>0</v>
      </c>
      <c r="F64" s="423">
        <v>0</v>
      </c>
      <c r="G64" s="423">
        <v>0</v>
      </c>
      <c r="H64" s="423">
        <v>0</v>
      </c>
      <c r="I64" s="423">
        <v>0</v>
      </c>
      <c r="J64" s="423">
        <v>0</v>
      </c>
      <c r="K64" s="423">
        <v>0</v>
      </c>
      <c r="L64" s="423">
        <v>0</v>
      </c>
      <c r="M64" s="423">
        <v>0</v>
      </c>
      <c r="N64" s="423">
        <v>0</v>
      </c>
      <c r="O64" s="423">
        <v>0</v>
      </c>
      <c r="P64" s="423">
        <v>0</v>
      </c>
      <c r="Q64" s="423">
        <v>0</v>
      </c>
      <c r="R64" s="423">
        <v>0</v>
      </c>
      <c r="S64" s="423">
        <v>0</v>
      </c>
      <c r="T64" s="423">
        <v>0</v>
      </c>
      <c r="U64" s="423">
        <v>0</v>
      </c>
      <c r="V64" s="423">
        <v>0</v>
      </c>
      <c r="W64" s="423">
        <v>0</v>
      </c>
      <c r="X64" s="423">
        <v>0</v>
      </c>
      <c r="Y64" s="423">
        <v>0</v>
      </c>
      <c r="Z64" s="423">
        <v>0</v>
      </c>
      <c r="AA64" s="423">
        <v>0</v>
      </c>
      <c r="AB64" s="423">
        <v>0</v>
      </c>
      <c r="AC64" s="423">
        <v>0</v>
      </c>
      <c r="AD64" s="423">
        <v>0</v>
      </c>
      <c r="AE64" s="423">
        <v>0</v>
      </c>
      <c r="AF64" s="423">
        <v>0</v>
      </c>
      <c r="AG64" s="423">
        <v>0</v>
      </c>
      <c r="AH64" s="423">
        <v>0</v>
      </c>
      <c r="AI64" s="423">
        <v>0</v>
      </c>
      <c r="AJ64" s="423">
        <v>0</v>
      </c>
      <c r="AK64" s="423">
        <v>0</v>
      </c>
      <c r="AL64" s="423">
        <v>0</v>
      </c>
      <c r="AM64" s="423">
        <v>0</v>
      </c>
    </row>
    <row r="65" spans="1:40" ht="48" customHeight="1" x14ac:dyDescent="0.25">
      <c r="A65" s="148"/>
      <c r="B65" s="394" t="s">
        <v>177</v>
      </c>
      <c r="C65" s="395" t="s">
        <v>178</v>
      </c>
      <c r="D65" s="440" t="s">
        <v>93</v>
      </c>
      <c r="E65" s="405">
        <f>E66+E67</f>
        <v>0</v>
      </c>
      <c r="F65" s="405">
        <f t="shared" ref="F65:Y65" si="25">F66+F67</f>
        <v>0</v>
      </c>
      <c r="G65" s="405">
        <f t="shared" si="25"/>
        <v>0</v>
      </c>
      <c r="H65" s="405">
        <f t="shared" si="25"/>
        <v>0</v>
      </c>
      <c r="I65" s="405">
        <f t="shared" si="25"/>
        <v>0</v>
      </c>
      <c r="J65" s="405">
        <f t="shared" si="25"/>
        <v>0</v>
      </c>
      <c r="K65" s="405">
        <f t="shared" si="25"/>
        <v>0</v>
      </c>
      <c r="L65" s="405">
        <f t="shared" si="25"/>
        <v>0</v>
      </c>
      <c r="M65" s="405">
        <f t="shared" si="25"/>
        <v>0</v>
      </c>
      <c r="N65" s="405">
        <f t="shared" si="25"/>
        <v>0</v>
      </c>
      <c r="O65" s="405">
        <f t="shared" si="25"/>
        <v>0</v>
      </c>
      <c r="P65" s="405">
        <f t="shared" si="25"/>
        <v>0</v>
      </c>
      <c r="Q65" s="405">
        <f t="shared" si="25"/>
        <v>0</v>
      </c>
      <c r="R65" s="405">
        <f t="shared" si="25"/>
        <v>0</v>
      </c>
      <c r="S65" s="405">
        <f t="shared" si="25"/>
        <v>0</v>
      </c>
      <c r="T65" s="405">
        <f t="shared" si="25"/>
        <v>0</v>
      </c>
      <c r="U65" s="405">
        <f t="shared" si="25"/>
        <v>0</v>
      </c>
      <c r="V65" s="405">
        <f t="shared" si="25"/>
        <v>0</v>
      </c>
      <c r="W65" s="405">
        <f t="shared" si="25"/>
        <v>0</v>
      </c>
      <c r="X65" s="405">
        <f t="shared" si="25"/>
        <v>0</v>
      </c>
      <c r="Y65" s="405">
        <f t="shared" si="25"/>
        <v>0</v>
      </c>
      <c r="Z65" s="405">
        <f>Z66+Z67</f>
        <v>0</v>
      </c>
      <c r="AA65" s="405">
        <f t="shared" ref="AA65:AM65" si="26">AA66+AA67</f>
        <v>0</v>
      </c>
      <c r="AB65" s="405">
        <f t="shared" si="26"/>
        <v>0</v>
      </c>
      <c r="AC65" s="405">
        <f t="shared" si="26"/>
        <v>0</v>
      </c>
      <c r="AD65" s="405">
        <f t="shared" si="26"/>
        <v>0</v>
      </c>
      <c r="AE65" s="405">
        <f t="shared" si="26"/>
        <v>0</v>
      </c>
      <c r="AF65" s="405">
        <f t="shared" si="26"/>
        <v>0</v>
      </c>
      <c r="AG65" s="405">
        <f t="shared" si="26"/>
        <v>0</v>
      </c>
      <c r="AH65" s="405">
        <f t="shared" si="26"/>
        <v>0</v>
      </c>
      <c r="AI65" s="405">
        <f t="shared" si="26"/>
        <v>0</v>
      </c>
      <c r="AJ65" s="405">
        <f t="shared" si="26"/>
        <v>0</v>
      </c>
      <c r="AK65" s="405">
        <f t="shared" si="26"/>
        <v>0</v>
      </c>
      <c r="AL65" s="405">
        <f t="shared" si="26"/>
        <v>0</v>
      </c>
      <c r="AM65" s="405">
        <f t="shared" si="26"/>
        <v>0</v>
      </c>
    </row>
    <row r="66" spans="1:40" ht="42" customHeight="1" x14ac:dyDescent="0.25">
      <c r="A66" s="148"/>
      <c r="B66" s="421" t="s">
        <v>179</v>
      </c>
      <c r="C66" s="422" t="s">
        <v>180</v>
      </c>
      <c r="D66" s="421" t="s">
        <v>93</v>
      </c>
      <c r="E66" s="423">
        <v>0</v>
      </c>
      <c r="F66" s="423">
        <v>0</v>
      </c>
      <c r="G66" s="423">
        <v>0</v>
      </c>
      <c r="H66" s="423">
        <v>0</v>
      </c>
      <c r="I66" s="423">
        <v>0</v>
      </c>
      <c r="J66" s="423">
        <v>0</v>
      </c>
      <c r="K66" s="423">
        <v>0</v>
      </c>
      <c r="L66" s="423">
        <v>0</v>
      </c>
      <c r="M66" s="423">
        <v>0</v>
      </c>
      <c r="N66" s="423">
        <v>0</v>
      </c>
      <c r="O66" s="423">
        <v>0</v>
      </c>
      <c r="P66" s="423">
        <v>0</v>
      </c>
      <c r="Q66" s="423">
        <v>0</v>
      </c>
      <c r="R66" s="423">
        <v>0</v>
      </c>
      <c r="S66" s="423">
        <v>0</v>
      </c>
      <c r="T66" s="423">
        <v>0</v>
      </c>
      <c r="U66" s="423">
        <v>0</v>
      </c>
      <c r="V66" s="423">
        <v>0</v>
      </c>
      <c r="W66" s="423">
        <v>0</v>
      </c>
      <c r="X66" s="423">
        <v>0</v>
      </c>
      <c r="Y66" s="423">
        <v>0</v>
      </c>
      <c r="Z66" s="423">
        <v>0</v>
      </c>
      <c r="AA66" s="423">
        <v>0</v>
      </c>
      <c r="AB66" s="423">
        <v>0</v>
      </c>
      <c r="AC66" s="423">
        <v>0</v>
      </c>
      <c r="AD66" s="423">
        <v>0</v>
      </c>
      <c r="AE66" s="423">
        <v>0</v>
      </c>
      <c r="AF66" s="423">
        <v>0</v>
      </c>
      <c r="AG66" s="423">
        <v>0</v>
      </c>
      <c r="AH66" s="423">
        <v>0</v>
      </c>
      <c r="AI66" s="423">
        <v>0</v>
      </c>
      <c r="AJ66" s="423">
        <v>0</v>
      </c>
      <c r="AK66" s="423">
        <v>0</v>
      </c>
      <c r="AL66" s="423">
        <v>0</v>
      </c>
      <c r="AM66" s="423">
        <v>0</v>
      </c>
    </row>
    <row r="67" spans="1:40" ht="42" customHeight="1" x14ac:dyDescent="0.25">
      <c r="A67" s="148"/>
      <c r="B67" s="421" t="s">
        <v>181</v>
      </c>
      <c r="C67" s="422" t="s">
        <v>182</v>
      </c>
      <c r="D67" s="421" t="s">
        <v>93</v>
      </c>
      <c r="E67" s="423">
        <v>0</v>
      </c>
      <c r="F67" s="423">
        <v>0</v>
      </c>
      <c r="G67" s="423">
        <v>0</v>
      </c>
      <c r="H67" s="423">
        <v>0</v>
      </c>
      <c r="I67" s="423">
        <v>0</v>
      </c>
      <c r="J67" s="423">
        <v>0</v>
      </c>
      <c r="K67" s="423">
        <v>0</v>
      </c>
      <c r="L67" s="423">
        <v>0</v>
      </c>
      <c r="M67" s="423">
        <v>0</v>
      </c>
      <c r="N67" s="423">
        <v>0</v>
      </c>
      <c r="O67" s="423">
        <v>0</v>
      </c>
      <c r="P67" s="423">
        <v>0</v>
      </c>
      <c r="Q67" s="423">
        <v>0</v>
      </c>
      <c r="R67" s="423">
        <v>0</v>
      </c>
      <c r="S67" s="423">
        <v>0</v>
      </c>
      <c r="T67" s="423">
        <v>0</v>
      </c>
      <c r="U67" s="423">
        <v>0</v>
      </c>
      <c r="V67" s="423">
        <v>0</v>
      </c>
      <c r="W67" s="423">
        <v>0</v>
      </c>
      <c r="X67" s="423">
        <v>0</v>
      </c>
      <c r="Y67" s="423">
        <v>0</v>
      </c>
      <c r="Z67" s="423">
        <v>0</v>
      </c>
      <c r="AA67" s="423">
        <v>0</v>
      </c>
      <c r="AB67" s="423">
        <v>0</v>
      </c>
      <c r="AC67" s="423">
        <v>0</v>
      </c>
      <c r="AD67" s="423">
        <v>0</v>
      </c>
      <c r="AE67" s="423">
        <v>0</v>
      </c>
      <c r="AF67" s="423">
        <v>0</v>
      </c>
      <c r="AG67" s="423">
        <v>0</v>
      </c>
      <c r="AH67" s="423">
        <v>0</v>
      </c>
      <c r="AI67" s="423">
        <v>0</v>
      </c>
      <c r="AJ67" s="423">
        <v>0</v>
      </c>
      <c r="AK67" s="423">
        <v>0</v>
      </c>
      <c r="AL67" s="423">
        <v>0</v>
      </c>
      <c r="AM67" s="423">
        <v>0</v>
      </c>
    </row>
    <row r="68" spans="1:40" ht="48" customHeight="1" x14ac:dyDescent="0.25">
      <c r="A68" s="148"/>
      <c r="B68" s="394" t="s">
        <v>183</v>
      </c>
      <c r="C68" s="395" t="s">
        <v>184</v>
      </c>
      <c r="D68" s="394" t="s">
        <v>93</v>
      </c>
      <c r="E68" s="405">
        <f t="shared" ref="E68:Z68" si="27">SUBTOTAL(9,E70:E73)</f>
        <v>0</v>
      </c>
      <c r="F68" s="405">
        <f t="shared" si="27"/>
        <v>0</v>
      </c>
      <c r="G68" s="405">
        <f t="shared" si="27"/>
        <v>0</v>
      </c>
      <c r="H68" s="405">
        <f t="shared" si="27"/>
        <v>0</v>
      </c>
      <c r="I68" s="405">
        <f t="shared" si="27"/>
        <v>0</v>
      </c>
      <c r="J68" s="405">
        <f t="shared" si="27"/>
        <v>0</v>
      </c>
      <c r="K68" s="405">
        <f t="shared" si="27"/>
        <v>0</v>
      </c>
      <c r="L68" s="405">
        <f t="shared" si="27"/>
        <v>0</v>
      </c>
      <c r="M68" s="405">
        <f t="shared" si="27"/>
        <v>0</v>
      </c>
      <c r="N68" s="405">
        <f t="shared" si="27"/>
        <v>0</v>
      </c>
      <c r="O68" s="405">
        <f t="shared" si="27"/>
        <v>0</v>
      </c>
      <c r="P68" s="405">
        <f t="shared" si="27"/>
        <v>0</v>
      </c>
      <c r="Q68" s="405">
        <f t="shared" si="27"/>
        <v>0</v>
      </c>
      <c r="R68" s="405">
        <f t="shared" si="27"/>
        <v>0</v>
      </c>
      <c r="S68" s="405">
        <f t="shared" si="27"/>
        <v>0</v>
      </c>
      <c r="T68" s="405">
        <f t="shared" si="27"/>
        <v>0</v>
      </c>
      <c r="U68" s="405">
        <f t="shared" si="27"/>
        <v>0</v>
      </c>
      <c r="V68" s="405">
        <f t="shared" si="27"/>
        <v>0</v>
      </c>
      <c r="W68" s="405">
        <f t="shared" si="27"/>
        <v>0</v>
      </c>
      <c r="X68" s="405">
        <f t="shared" si="27"/>
        <v>0</v>
      </c>
      <c r="Y68" s="405">
        <f t="shared" si="27"/>
        <v>0</v>
      </c>
      <c r="Z68" s="405">
        <f t="shared" si="27"/>
        <v>0</v>
      </c>
      <c r="AA68" s="405">
        <f>SUBTOTAL(9,AA69:AA73)</f>
        <v>20.035666666666664</v>
      </c>
      <c r="AB68" s="405">
        <f t="shared" ref="AB68:AM68" si="28">SUBTOTAL(9,AB69:AB73)</f>
        <v>0.5</v>
      </c>
      <c r="AC68" s="405">
        <f t="shared" si="28"/>
        <v>0</v>
      </c>
      <c r="AD68" s="405">
        <f t="shared" si="28"/>
        <v>1.2250000000000001</v>
      </c>
      <c r="AE68" s="405">
        <f t="shared" si="28"/>
        <v>0</v>
      </c>
      <c r="AF68" s="405">
        <f t="shared" si="28"/>
        <v>0</v>
      </c>
      <c r="AG68" s="405">
        <f t="shared" si="28"/>
        <v>0</v>
      </c>
      <c r="AH68" s="405">
        <f>SUBTOTAL(9,AH69:AH73)</f>
        <v>20.035666666666664</v>
      </c>
      <c r="AI68" s="405">
        <f t="shared" si="28"/>
        <v>0.5</v>
      </c>
      <c r="AJ68" s="405">
        <f t="shared" si="28"/>
        <v>0</v>
      </c>
      <c r="AK68" s="405">
        <f t="shared" si="28"/>
        <v>1.2250000000000001</v>
      </c>
      <c r="AL68" s="405">
        <f t="shared" si="28"/>
        <v>0</v>
      </c>
      <c r="AM68" s="405">
        <f t="shared" si="28"/>
        <v>0</v>
      </c>
    </row>
    <row r="69" spans="1:40" ht="33" customHeight="1" x14ac:dyDescent="0.25">
      <c r="B69" s="76" t="s">
        <v>183</v>
      </c>
      <c r="C69" s="399" t="s">
        <v>728</v>
      </c>
      <c r="D69" s="76" t="s">
        <v>727</v>
      </c>
      <c r="E69" s="401"/>
      <c r="F69" s="401"/>
      <c r="G69" s="401"/>
      <c r="H69" s="401"/>
      <c r="I69" s="401"/>
      <c r="J69" s="401"/>
      <c r="K69" s="401"/>
      <c r="L69" s="401"/>
      <c r="M69" s="401"/>
      <c r="N69" s="401"/>
      <c r="O69" s="401"/>
      <c r="P69" s="401"/>
      <c r="Q69" s="401"/>
      <c r="R69" s="401"/>
      <c r="S69" s="401"/>
      <c r="T69" s="401"/>
      <c r="U69" s="401"/>
      <c r="V69" s="401"/>
      <c r="W69" s="401"/>
      <c r="X69" s="401"/>
      <c r="Y69" s="401"/>
      <c r="Z69" s="401"/>
      <c r="AA69" s="402">
        <f>'С № 4'!AQ73</f>
        <v>5.7798333333333334</v>
      </c>
      <c r="AB69" s="401"/>
      <c r="AC69" s="401"/>
      <c r="AD69" s="402">
        <f>'С № 4'!AT73</f>
        <v>0.84499999999999997</v>
      </c>
      <c r="AE69" s="401"/>
      <c r="AF69" s="401"/>
      <c r="AG69" s="401"/>
      <c r="AH69" s="402">
        <f t="shared" ref="AH69" si="29">AA69+T69+M69</f>
        <v>5.7798333333333334</v>
      </c>
      <c r="AI69" s="402">
        <f t="shared" ref="AI69" si="30">AB69+U69+N69</f>
        <v>0</v>
      </c>
      <c r="AJ69" s="402">
        <f t="shared" ref="AJ69" si="31">AC69+V69+O69</f>
        <v>0</v>
      </c>
      <c r="AK69" s="402">
        <f t="shared" ref="AK69" si="32">AD69+W69+P69</f>
        <v>0.84499999999999997</v>
      </c>
      <c r="AL69" s="402">
        <f t="shared" ref="AL69" si="33">AE69+X69+Q69</f>
        <v>0</v>
      </c>
      <c r="AM69" s="402">
        <f t="shared" ref="AM69" si="34">AF69+Y69+R69</f>
        <v>0</v>
      </c>
      <c r="AN69" s="147"/>
    </row>
    <row r="70" spans="1:40" ht="33" customHeight="1" x14ac:dyDescent="0.25">
      <c r="B70" s="76" t="s">
        <v>183</v>
      </c>
      <c r="C70" s="453" t="s">
        <v>736</v>
      </c>
      <c r="D70" s="645" t="s">
        <v>835</v>
      </c>
      <c r="E70" s="77"/>
      <c r="F70" s="77"/>
      <c r="G70" s="77"/>
      <c r="H70" s="77"/>
      <c r="I70" s="77"/>
      <c r="J70" s="77"/>
      <c r="K70" s="77"/>
      <c r="L70" s="77"/>
      <c r="M70" s="77"/>
      <c r="N70" s="77"/>
      <c r="O70" s="77"/>
      <c r="P70" s="77"/>
      <c r="Q70" s="77"/>
      <c r="R70" s="77"/>
      <c r="S70" s="77"/>
      <c r="T70" s="77"/>
      <c r="U70" s="77"/>
      <c r="V70" s="77"/>
      <c r="W70" s="77"/>
      <c r="X70" s="77"/>
      <c r="Y70" s="77"/>
      <c r="Z70" s="77"/>
      <c r="AA70" s="77">
        <f>'С № 4'!AQ77</f>
        <v>12.083333333333332</v>
      </c>
      <c r="AB70" s="77">
        <f>'С № 4'!AR77</f>
        <v>0.25</v>
      </c>
      <c r="AC70" s="77"/>
      <c r="AD70" s="77">
        <f>'С № 4'!AT77</f>
        <v>0.38</v>
      </c>
      <c r="AE70" s="77"/>
      <c r="AF70" s="77"/>
      <c r="AG70" s="77"/>
      <c r="AH70" s="77">
        <f t="shared" ref="AH70" si="35">AA70+T70+M70</f>
        <v>12.083333333333332</v>
      </c>
      <c r="AI70" s="77">
        <f t="shared" ref="AI70" si="36">AB70+U70+N70</f>
        <v>0.25</v>
      </c>
      <c r="AJ70" s="77">
        <f t="shared" ref="AJ70" si="37">AC70+V70+O70</f>
        <v>0</v>
      </c>
      <c r="AK70" s="77">
        <f t="shared" ref="AK70" si="38">AD70+W70+P70</f>
        <v>0.38</v>
      </c>
      <c r="AL70" s="77">
        <f t="shared" ref="AL70" si="39">AE70+X70+Q70</f>
        <v>0</v>
      </c>
      <c r="AM70" s="77">
        <f t="shared" ref="AM70" si="40">AF70+Y70+R70</f>
        <v>0</v>
      </c>
      <c r="AN70" s="147"/>
    </row>
    <row r="71" spans="1:40" ht="33" customHeight="1" x14ac:dyDescent="0.25">
      <c r="B71" s="76" t="s">
        <v>183</v>
      </c>
      <c r="C71" s="399" t="s">
        <v>743</v>
      </c>
      <c r="D71" s="76" t="s">
        <v>836</v>
      </c>
      <c r="E71" s="401"/>
      <c r="F71" s="401"/>
      <c r="G71" s="401"/>
      <c r="H71" s="401"/>
      <c r="I71" s="401"/>
      <c r="J71" s="401"/>
      <c r="K71" s="401"/>
      <c r="L71" s="401"/>
      <c r="M71" s="401"/>
      <c r="N71" s="401"/>
      <c r="O71" s="401"/>
      <c r="P71" s="401"/>
      <c r="Q71" s="401"/>
      <c r="R71" s="401"/>
      <c r="S71" s="401"/>
      <c r="T71" s="401"/>
      <c r="U71" s="401"/>
      <c r="V71" s="401"/>
      <c r="W71" s="401"/>
      <c r="X71" s="401"/>
      <c r="Y71" s="401"/>
      <c r="Z71" s="401"/>
      <c r="AA71" s="402"/>
      <c r="AB71" s="401"/>
      <c r="AC71" s="401"/>
      <c r="AD71" s="402"/>
      <c r="AE71" s="401"/>
      <c r="AF71" s="401"/>
      <c r="AG71" s="401"/>
      <c r="AH71" s="77">
        <f t="shared" ref="AH71:AH73" si="41">AA71+T71+M71</f>
        <v>0</v>
      </c>
      <c r="AI71" s="77">
        <f t="shared" ref="AI71:AI73" si="42">AB71+U71+N71</f>
        <v>0</v>
      </c>
      <c r="AJ71" s="402">
        <f t="shared" ref="AJ71:AM73" si="43">AC71+V71+O71</f>
        <v>0</v>
      </c>
      <c r="AK71" s="402">
        <f t="shared" si="43"/>
        <v>0</v>
      </c>
      <c r="AL71" s="402">
        <f t="shared" si="43"/>
        <v>0</v>
      </c>
      <c r="AM71" s="402">
        <f t="shared" si="43"/>
        <v>0</v>
      </c>
      <c r="AN71" s="147"/>
    </row>
    <row r="72" spans="1:40" ht="33" customHeight="1" x14ac:dyDescent="0.25">
      <c r="B72" s="686" t="s">
        <v>183</v>
      </c>
      <c r="C72" s="649" t="s">
        <v>1688</v>
      </c>
      <c r="D72" s="686" t="s">
        <v>1689</v>
      </c>
      <c r="E72" s="401"/>
      <c r="F72" s="401"/>
      <c r="G72" s="401"/>
      <c r="H72" s="401"/>
      <c r="I72" s="401"/>
      <c r="J72" s="401"/>
      <c r="K72" s="401"/>
      <c r="L72" s="401"/>
      <c r="M72" s="401"/>
      <c r="N72" s="401"/>
      <c r="O72" s="401"/>
      <c r="P72" s="401"/>
      <c r="Q72" s="401"/>
      <c r="R72" s="401"/>
      <c r="S72" s="401"/>
      <c r="T72" s="401"/>
      <c r="U72" s="401"/>
      <c r="V72" s="401"/>
      <c r="W72" s="401"/>
      <c r="X72" s="401"/>
      <c r="Y72" s="401"/>
      <c r="Z72" s="401"/>
      <c r="AA72" s="402">
        <f>'С № 4'!AQ84</f>
        <v>2.1725000000000003</v>
      </c>
      <c r="AB72" s="402">
        <f>'С № 4'!AR84</f>
        <v>0.25</v>
      </c>
      <c r="AC72" s="401"/>
      <c r="AD72" s="402"/>
      <c r="AE72" s="401"/>
      <c r="AF72" s="401"/>
      <c r="AG72" s="401"/>
      <c r="AH72" s="77">
        <f t="shared" si="41"/>
        <v>2.1725000000000003</v>
      </c>
      <c r="AI72" s="77">
        <f t="shared" si="42"/>
        <v>0.25</v>
      </c>
      <c r="AJ72" s="402"/>
      <c r="AK72" s="402"/>
      <c r="AL72" s="402"/>
      <c r="AM72" s="402"/>
      <c r="AN72" s="147"/>
    </row>
    <row r="73" spans="1:40" ht="33" customHeight="1" x14ac:dyDescent="0.25">
      <c r="B73" s="76" t="s">
        <v>183</v>
      </c>
      <c r="C73" s="399" t="s">
        <v>744</v>
      </c>
      <c r="D73" s="76" t="s">
        <v>742</v>
      </c>
      <c r="E73" s="401"/>
      <c r="F73" s="401"/>
      <c r="G73" s="401"/>
      <c r="H73" s="401"/>
      <c r="I73" s="401"/>
      <c r="J73" s="401"/>
      <c r="K73" s="401"/>
      <c r="L73" s="401"/>
      <c r="M73" s="401"/>
      <c r="N73" s="401"/>
      <c r="O73" s="401"/>
      <c r="P73" s="401"/>
      <c r="Q73" s="401"/>
      <c r="R73" s="401"/>
      <c r="S73" s="401"/>
      <c r="T73" s="401"/>
      <c r="U73" s="401"/>
      <c r="V73" s="401"/>
      <c r="W73" s="401"/>
      <c r="X73" s="401"/>
      <c r="Y73" s="401"/>
      <c r="Z73" s="401"/>
      <c r="AA73" s="402"/>
      <c r="AB73" s="401"/>
      <c r="AC73" s="401"/>
      <c r="AD73" s="402"/>
      <c r="AE73" s="401"/>
      <c r="AF73" s="401"/>
      <c r="AG73" s="401"/>
      <c r="AH73" s="77">
        <f t="shared" si="41"/>
        <v>0</v>
      </c>
      <c r="AI73" s="77">
        <f t="shared" si="42"/>
        <v>0</v>
      </c>
      <c r="AJ73" s="402">
        <f t="shared" si="43"/>
        <v>0</v>
      </c>
      <c r="AK73" s="402">
        <f t="shared" si="43"/>
        <v>0</v>
      </c>
      <c r="AL73" s="402">
        <f t="shared" si="43"/>
        <v>0</v>
      </c>
      <c r="AM73" s="402">
        <f t="shared" si="43"/>
        <v>0</v>
      </c>
      <c r="AN73" s="147"/>
    </row>
    <row r="74" spans="1:40" ht="48" customHeight="1" x14ac:dyDescent="0.25">
      <c r="A74" s="148"/>
      <c r="B74" s="394" t="s">
        <v>185</v>
      </c>
      <c r="C74" s="395" t="s">
        <v>186</v>
      </c>
      <c r="D74" s="394" t="s">
        <v>93</v>
      </c>
      <c r="E74" s="405">
        <v>0</v>
      </c>
      <c r="F74" s="405">
        <v>0</v>
      </c>
      <c r="G74" s="405">
        <v>0</v>
      </c>
      <c r="H74" s="405">
        <v>0</v>
      </c>
      <c r="I74" s="405">
        <v>0</v>
      </c>
      <c r="J74" s="405">
        <v>0</v>
      </c>
      <c r="K74" s="405">
        <v>0</v>
      </c>
      <c r="L74" s="405">
        <v>0</v>
      </c>
      <c r="M74" s="405">
        <v>0</v>
      </c>
      <c r="N74" s="405">
        <v>0</v>
      </c>
      <c r="O74" s="405">
        <v>0</v>
      </c>
      <c r="P74" s="405">
        <v>0</v>
      </c>
      <c r="Q74" s="405">
        <v>0</v>
      </c>
      <c r="R74" s="405">
        <v>0</v>
      </c>
      <c r="S74" s="405">
        <v>0</v>
      </c>
      <c r="T74" s="405">
        <v>0</v>
      </c>
      <c r="U74" s="405">
        <v>0</v>
      </c>
      <c r="V74" s="405">
        <v>0</v>
      </c>
      <c r="W74" s="405">
        <v>0</v>
      </c>
      <c r="X74" s="405">
        <v>0</v>
      </c>
      <c r="Y74" s="405">
        <v>0</v>
      </c>
      <c r="Z74" s="405">
        <v>0</v>
      </c>
      <c r="AA74" s="405">
        <v>0</v>
      </c>
      <c r="AB74" s="405">
        <v>0</v>
      </c>
      <c r="AC74" s="405">
        <v>0</v>
      </c>
      <c r="AD74" s="405">
        <v>0</v>
      </c>
      <c r="AE74" s="405">
        <v>0</v>
      </c>
      <c r="AF74" s="405">
        <v>0</v>
      </c>
      <c r="AG74" s="405">
        <v>0</v>
      </c>
      <c r="AH74" s="405">
        <v>0</v>
      </c>
      <c r="AI74" s="405">
        <v>0</v>
      </c>
      <c r="AJ74" s="405">
        <v>0</v>
      </c>
      <c r="AK74" s="405">
        <v>0</v>
      </c>
      <c r="AL74" s="405">
        <v>0</v>
      </c>
      <c r="AM74" s="405">
        <v>0</v>
      </c>
    </row>
    <row r="75" spans="1:40" ht="48" customHeight="1" x14ac:dyDescent="0.25">
      <c r="A75" s="148"/>
      <c r="B75" s="394" t="s">
        <v>187</v>
      </c>
      <c r="C75" s="395" t="s">
        <v>188</v>
      </c>
      <c r="D75" s="394" t="s">
        <v>93</v>
      </c>
      <c r="E75" s="396">
        <f t="shared" ref="E75:AM75" si="44">SUBTOTAL(9,E76:E77)</f>
        <v>0</v>
      </c>
      <c r="F75" s="396">
        <f t="shared" si="44"/>
        <v>0</v>
      </c>
      <c r="G75" s="396">
        <f t="shared" si="44"/>
        <v>0</v>
      </c>
      <c r="H75" s="396">
        <f t="shared" si="44"/>
        <v>0</v>
      </c>
      <c r="I75" s="396">
        <f t="shared" si="44"/>
        <v>0</v>
      </c>
      <c r="J75" s="396">
        <f t="shared" si="44"/>
        <v>0</v>
      </c>
      <c r="K75" s="396">
        <f t="shared" si="44"/>
        <v>0</v>
      </c>
      <c r="L75" s="396">
        <f t="shared" si="44"/>
        <v>0</v>
      </c>
      <c r="M75" s="396">
        <f t="shared" si="44"/>
        <v>0</v>
      </c>
      <c r="N75" s="396">
        <f t="shared" si="44"/>
        <v>0</v>
      </c>
      <c r="O75" s="396">
        <f t="shared" si="44"/>
        <v>0</v>
      </c>
      <c r="P75" s="396">
        <f t="shared" si="44"/>
        <v>0</v>
      </c>
      <c r="Q75" s="396">
        <f t="shared" si="44"/>
        <v>0</v>
      </c>
      <c r="R75" s="396">
        <f t="shared" si="44"/>
        <v>0</v>
      </c>
      <c r="S75" s="396">
        <f t="shared" si="44"/>
        <v>0</v>
      </c>
      <c r="T75" s="396">
        <f t="shared" si="44"/>
        <v>0</v>
      </c>
      <c r="U75" s="396">
        <f t="shared" si="44"/>
        <v>0</v>
      </c>
      <c r="V75" s="396">
        <f t="shared" si="44"/>
        <v>0</v>
      </c>
      <c r="W75" s="396">
        <f t="shared" si="44"/>
        <v>0</v>
      </c>
      <c r="X75" s="396">
        <f t="shared" si="44"/>
        <v>0</v>
      </c>
      <c r="Y75" s="396">
        <f t="shared" si="44"/>
        <v>0</v>
      </c>
      <c r="Z75" s="396">
        <f t="shared" si="44"/>
        <v>0</v>
      </c>
      <c r="AA75" s="396">
        <f t="shared" si="44"/>
        <v>0.25</v>
      </c>
      <c r="AB75" s="396">
        <f t="shared" si="44"/>
        <v>0</v>
      </c>
      <c r="AC75" s="396">
        <f t="shared" si="44"/>
        <v>0</v>
      </c>
      <c r="AD75" s="396">
        <f t="shared" si="44"/>
        <v>0</v>
      </c>
      <c r="AE75" s="396">
        <f t="shared" si="44"/>
        <v>0</v>
      </c>
      <c r="AF75" s="396">
        <f t="shared" si="44"/>
        <v>0</v>
      </c>
      <c r="AG75" s="396">
        <f t="shared" si="44"/>
        <v>0</v>
      </c>
      <c r="AH75" s="396">
        <f t="shared" si="44"/>
        <v>0.25</v>
      </c>
      <c r="AI75" s="396">
        <f t="shared" si="44"/>
        <v>0</v>
      </c>
      <c r="AJ75" s="396">
        <f t="shared" si="44"/>
        <v>0</v>
      </c>
      <c r="AK75" s="396">
        <f t="shared" si="44"/>
        <v>0</v>
      </c>
      <c r="AL75" s="396">
        <f t="shared" si="44"/>
        <v>0</v>
      </c>
      <c r="AM75" s="396">
        <f t="shared" si="44"/>
        <v>0</v>
      </c>
    </row>
    <row r="76" spans="1:40" ht="33" customHeight="1" x14ac:dyDescent="0.25">
      <c r="A76" s="148"/>
      <c r="B76" s="209" t="s">
        <v>187</v>
      </c>
      <c r="C76" s="490" t="s">
        <v>713</v>
      </c>
      <c r="D76" s="709" t="s">
        <v>753</v>
      </c>
      <c r="E76" s="493"/>
      <c r="F76" s="493"/>
      <c r="G76" s="493"/>
      <c r="H76" s="493"/>
      <c r="I76" s="493"/>
      <c r="J76" s="493"/>
      <c r="K76" s="493"/>
      <c r="L76" s="493"/>
      <c r="M76" s="493"/>
      <c r="N76" s="493"/>
      <c r="O76" s="493"/>
      <c r="P76" s="493"/>
      <c r="Q76" s="493"/>
      <c r="R76" s="493"/>
      <c r="S76" s="493"/>
      <c r="T76" s="493"/>
      <c r="U76" s="493"/>
      <c r="V76" s="493"/>
      <c r="W76" s="493"/>
      <c r="X76" s="493"/>
      <c r="Y76" s="493"/>
      <c r="Z76" s="493"/>
      <c r="AA76" s="204">
        <f>'С № 4'!AJ90</f>
        <v>0.125</v>
      </c>
      <c r="AB76" s="493"/>
      <c r="AC76" s="493"/>
      <c r="AD76" s="493"/>
      <c r="AE76" s="493"/>
      <c r="AF76" s="493"/>
      <c r="AG76" s="493"/>
      <c r="AH76" s="204">
        <f>AA76+T76+M76</f>
        <v>0.125</v>
      </c>
      <c r="AI76" s="493"/>
      <c r="AJ76" s="493"/>
      <c r="AK76" s="493"/>
      <c r="AL76" s="493"/>
      <c r="AM76" s="493"/>
    </row>
    <row r="77" spans="1:40" ht="33" customHeight="1" x14ac:dyDescent="0.25">
      <c r="B77" s="209" t="s">
        <v>187</v>
      </c>
      <c r="C77" s="490" t="s">
        <v>714</v>
      </c>
      <c r="D77" s="709" t="s">
        <v>837</v>
      </c>
      <c r="E77" s="493"/>
      <c r="F77" s="493"/>
      <c r="G77" s="493"/>
      <c r="H77" s="493"/>
      <c r="I77" s="493"/>
      <c r="J77" s="493"/>
      <c r="K77" s="493"/>
      <c r="L77" s="493"/>
      <c r="M77" s="493"/>
      <c r="N77" s="493"/>
      <c r="O77" s="493"/>
      <c r="P77" s="493"/>
      <c r="Q77" s="493"/>
      <c r="R77" s="493"/>
      <c r="S77" s="493"/>
      <c r="T77" s="493"/>
      <c r="U77" s="493"/>
      <c r="V77" s="493"/>
      <c r="W77" s="493"/>
      <c r="X77" s="493"/>
      <c r="Y77" s="493"/>
      <c r="Z77" s="493"/>
      <c r="AA77" s="204">
        <f>'С № 4'!AJ91</f>
        <v>0.125</v>
      </c>
      <c r="AB77" s="493"/>
      <c r="AC77" s="493"/>
      <c r="AD77" s="493"/>
      <c r="AE77" s="493"/>
      <c r="AF77" s="493"/>
      <c r="AG77" s="493"/>
      <c r="AH77" s="204">
        <f>AA77+T77+M77</f>
        <v>0.125</v>
      </c>
      <c r="AI77" s="493"/>
      <c r="AJ77" s="493"/>
      <c r="AK77" s="493"/>
      <c r="AL77" s="493"/>
      <c r="AM77" s="493"/>
    </row>
  </sheetData>
  <sheetProtection formatCells="0" formatColumns="0" formatRows="0" insertColumns="0" insertRows="0" insertHyperlinks="0" deleteColumns="0" deleteRows="0" sort="0" autoFilter="0" pivotTables="0"/>
  <autoFilter ref="B22:BP75" xr:uid="{00000000-0009-0000-0000-000007000000}"/>
  <mergeCells count="22">
    <mergeCell ref="B12:AM12"/>
    <mergeCell ref="B4:AM4"/>
    <mergeCell ref="B5:AM5"/>
    <mergeCell ref="B7:AM7"/>
    <mergeCell ref="B8:AM8"/>
    <mergeCell ref="B10:AM10"/>
    <mergeCell ref="B13:AM13"/>
    <mergeCell ref="B17:AM17"/>
    <mergeCell ref="B18:B21"/>
    <mergeCell ref="C18:C21"/>
    <mergeCell ref="D18:D21"/>
    <mergeCell ref="E18:AM18"/>
    <mergeCell ref="E19:K19"/>
    <mergeCell ref="L19:R19"/>
    <mergeCell ref="S19:Y19"/>
    <mergeCell ref="Z19:AF19"/>
    <mergeCell ref="AG19:AM19"/>
    <mergeCell ref="F20:K20"/>
    <mergeCell ref="M20:R20"/>
    <mergeCell ref="T20:Y20"/>
    <mergeCell ref="AA20:AF20"/>
    <mergeCell ref="AH20:AM20"/>
  </mergeCells>
  <conditionalFormatting sqref="E62:Z62 AB62:AF62 B43:B49 E56:AH57">
    <cfRule type="containsText" dxfId="1500" priority="337" operator="containsText" text="Наименование инвестиционного проекта">
      <formula>NOT(ISERROR(SEARCH("Наименование инвестиционного проекта",B43)))</formula>
    </cfRule>
  </conditionalFormatting>
  <conditionalFormatting sqref="B65:C65 B66:D68 D23:D32 C43:D46 B52:D53 B50:C51 D60:D61 C47:C49 D54:D55 B62:D64 B56:D59 B71:D75 B70">
    <cfRule type="containsText" dxfId="1499" priority="352" operator="containsText" text="Наименование инвестиционного проекта">
      <formula>NOT(ISERROR(SEARCH("Наименование инвестиционного проекта",B23)))</formula>
    </cfRule>
  </conditionalFormatting>
  <conditionalFormatting sqref="B65:C65 D60:D61 B62:D64 D54:D55 B47:C51 B52:D53 D23:D32 E62:Z62 AB62:AF62 B56:D59 B42:D46 E56:AH57 B66:D68 B70:D75">
    <cfRule type="cellIs" dxfId="1498" priority="351" operator="equal">
      <formula>0</formula>
    </cfRule>
  </conditionalFormatting>
  <conditionalFormatting sqref="B23:C23 B32:C32 B31">
    <cfRule type="cellIs" dxfId="1497" priority="350" operator="equal">
      <formula>0</formula>
    </cfRule>
  </conditionalFormatting>
  <conditionalFormatting sqref="B23">
    <cfRule type="cellIs" dxfId="1496" priority="348" operator="equal">
      <formula>0</formula>
    </cfRule>
    <cfRule type="cellIs" dxfId="1495" priority="349" operator="equal">
      <formula>0</formula>
    </cfRule>
  </conditionalFormatting>
  <conditionalFormatting sqref="D33:D35 B33:B35">
    <cfRule type="cellIs" dxfId="1494" priority="347" operator="equal">
      <formula>0</formula>
    </cfRule>
  </conditionalFormatting>
  <conditionalFormatting sqref="B37 D37 B38:D41">
    <cfRule type="cellIs" dxfId="1493" priority="346" operator="equal">
      <formula>0</formula>
    </cfRule>
  </conditionalFormatting>
  <conditionalFormatting sqref="B54:C54">
    <cfRule type="cellIs" dxfId="1492" priority="344" operator="equal">
      <formula>0</formula>
    </cfRule>
  </conditionalFormatting>
  <conditionalFormatting sqref="B54:C54">
    <cfRule type="cellIs" dxfId="1491" priority="343" operator="equal">
      <formula>0</formula>
    </cfRule>
  </conditionalFormatting>
  <conditionalFormatting sqref="B55:C55">
    <cfRule type="cellIs" dxfId="1490" priority="342" operator="equal">
      <formula>0</formula>
    </cfRule>
  </conditionalFormatting>
  <conditionalFormatting sqref="B55:C55">
    <cfRule type="cellIs" dxfId="1489" priority="341" operator="equal">
      <formula>0</formula>
    </cfRule>
  </conditionalFormatting>
  <conditionalFormatting sqref="C33:C35">
    <cfRule type="cellIs" dxfId="1488" priority="340" operator="equal">
      <formula>0</formula>
    </cfRule>
  </conditionalFormatting>
  <conditionalFormatting sqref="C37">
    <cfRule type="cellIs" dxfId="1487" priority="339" operator="equal">
      <formula>0</formula>
    </cfRule>
  </conditionalFormatting>
  <conditionalFormatting sqref="C30:C31">
    <cfRule type="cellIs" dxfId="1486" priority="338" operator="equal">
      <formula>0</formula>
    </cfRule>
  </conditionalFormatting>
  <conditionalFormatting sqref="B60:C60">
    <cfRule type="cellIs" dxfId="1485" priority="336" operator="equal">
      <formula>0</formula>
    </cfRule>
  </conditionalFormatting>
  <conditionalFormatting sqref="B60:C60">
    <cfRule type="cellIs" dxfId="1484" priority="335" operator="equal">
      <formula>0</formula>
    </cfRule>
  </conditionalFormatting>
  <conditionalFormatting sqref="B61:C61">
    <cfRule type="cellIs" dxfId="1483" priority="334" operator="equal">
      <formula>0</formula>
    </cfRule>
  </conditionalFormatting>
  <conditionalFormatting sqref="B61:C61">
    <cfRule type="cellIs" dxfId="1482" priority="333" operator="equal">
      <formula>0</formula>
    </cfRule>
  </conditionalFormatting>
  <conditionalFormatting sqref="D65">
    <cfRule type="cellIs" dxfId="1481" priority="332" operator="equal">
      <formula>0</formula>
    </cfRule>
  </conditionalFormatting>
  <conditionalFormatting sqref="AA40:AA41 AA23:AA29 AA32 AA37 AA44:AA45 AA50 AH23:AH29 AG37 AM37 AG40:AG41 AM40:AM41 AH50 AH53:AH54 AA53:AA54 AA64:AA67 AH59:AH61 AA59:AA62 AA71:AA74">
    <cfRule type="cellIs" dxfId="1480" priority="331" operator="equal">
      <formula>0</formula>
    </cfRule>
  </conditionalFormatting>
  <conditionalFormatting sqref="AA40:AA41 AA37 AA44:AA45 AA50 AG37 AM37 AG40:AG41 AM40:AM41 AH50 AH53:AH54 AA53:AA54 AA64:AA67 AH59:AH61 AA59:AA62 AA71:AA74">
    <cfRule type="containsText" dxfId="1479" priority="330" operator="containsText" text="Наименование инвестиционного проекта">
      <formula>NOT(ISERROR(SEARCH("Наименование инвестиционного проекта",AA37)))</formula>
    </cfRule>
  </conditionalFormatting>
  <conditionalFormatting sqref="AA30:AA31">
    <cfRule type="cellIs" dxfId="1478" priority="329" operator="equal">
      <formula>0</formula>
    </cfRule>
  </conditionalFormatting>
  <conditionalFormatting sqref="AA23:AA32 AH23:AH29">
    <cfRule type="cellIs" dxfId="1477" priority="327" operator="equal">
      <formula>0</formula>
    </cfRule>
    <cfRule type="cellIs" dxfId="1476" priority="328" operator="equal">
      <formula>0</formula>
    </cfRule>
  </conditionalFormatting>
  <conditionalFormatting sqref="AA40:AA41 AA64:AA67 AA23:AA32 AA37 AA44:AA45 AH23:AH29 AG37 AM37 AG40:AG41 AM40:AM41 AH50 AA50 E62:AF62 AA53:AA54 AH53:AH54 AA59:AA61 AH59:AH61 AA71:AA74 E56:AH57">
    <cfRule type="cellIs" dxfId="1475" priority="326" operator="equal">
      <formula>0</formula>
    </cfRule>
  </conditionalFormatting>
  <conditionalFormatting sqref="AA40:AA41 AA64:AA67 AA23:AA32 AA37 AA44:AA45 AH23:AH29 AG37 AM37 AG40:AG41 AM40:AM41 AH50 AA50 E62:AF62 AA53:AA54 AH53:AH54 AA59:AA61 AH59:AH61 AA71:AA74 E56:AH57">
    <cfRule type="cellIs" dxfId="1474" priority="325" operator="equal">
      <formula>0</formula>
    </cfRule>
  </conditionalFormatting>
  <conditionalFormatting sqref="AA34:AA36 AB35:AM35">
    <cfRule type="containsText" dxfId="1473" priority="324" operator="containsText" text="Наименование инвестиционного проекта">
      <formula>NOT(ISERROR(SEARCH("Наименование инвестиционного проекта",AA34)))</formula>
    </cfRule>
  </conditionalFormatting>
  <conditionalFormatting sqref="AA34:AA36 AB35:AM35">
    <cfRule type="cellIs" dxfId="1472" priority="323" operator="equal">
      <formula>0</formula>
    </cfRule>
  </conditionalFormatting>
  <conditionalFormatting sqref="AA34:AA36 AB35:AM35">
    <cfRule type="cellIs" dxfId="1471" priority="322" operator="equal">
      <formula>0</formula>
    </cfRule>
  </conditionalFormatting>
  <conditionalFormatting sqref="AA34:AA36 AB35:AM35">
    <cfRule type="cellIs" dxfId="1470" priority="321" operator="equal">
      <formula>0</formula>
    </cfRule>
  </conditionalFormatting>
  <conditionalFormatting sqref="AA38:AA39">
    <cfRule type="containsText" dxfId="1469" priority="320" operator="containsText" text="Наименование инвестиционного проекта">
      <formula>NOT(ISERROR(SEARCH("Наименование инвестиционного проекта",AA38)))</formula>
    </cfRule>
  </conditionalFormatting>
  <conditionalFormatting sqref="AA38:AA39">
    <cfRule type="cellIs" dxfId="1468" priority="319" operator="equal">
      <formula>0</formula>
    </cfRule>
  </conditionalFormatting>
  <conditionalFormatting sqref="AA38:AA39">
    <cfRule type="cellIs" dxfId="1467" priority="318" operator="equal">
      <formula>0</formula>
    </cfRule>
  </conditionalFormatting>
  <conditionalFormatting sqref="AA38:AA39">
    <cfRule type="cellIs" dxfId="1466" priority="317" operator="equal">
      <formula>0</formula>
    </cfRule>
  </conditionalFormatting>
  <conditionalFormatting sqref="AA52 AH52">
    <cfRule type="containsText" dxfId="1465" priority="316" operator="containsText" text="Наименование инвестиционного проекта">
      <formula>NOT(ISERROR(SEARCH("Наименование инвестиционного проекта",AA52)))</formula>
    </cfRule>
  </conditionalFormatting>
  <conditionalFormatting sqref="AA52 AH52">
    <cfRule type="cellIs" dxfId="1464" priority="315" operator="equal">
      <formula>0</formula>
    </cfRule>
  </conditionalFormatting>
  <conditionalFormatting sqref="AA52 AH52">
    <cfRule type="cellIs" dxfId="1463" priority="314" operator="equal">
      <formula>0</formula>
    </cfRule>
  </conditionalFormatting>
  <conditionalFormatting sqref="AA52 AH52">
    <cfRule type="cellIs" dxfId="1462" priority="313" operator="equal">
      <formula>0</formula>
    </cfRule>
  </conditionalFormatting>
  <conditionalFormatting sqref="AA43">
    <cfRule type="containsText" dxfId="1461" priority="312" operator="containsText" text="Наименование инвестиционного проекта">
      <formula>NOT(ISERROR(SEARCH("Наименование инвестиционного проекта",AA43)))</formula>
    </cfRule>
  </conditionalFormatting>
  <conditionalFormatting sqref="AA43">
    <cfRule type="cellIs" dxfId="1460" priority="311" operator="equal">
      <formula>0</formula>
    </cfRule>
  </conditionalFormatting>
  <conditionalFormatting sqref="AA43">
    <cfRule type="cellIs" dxfId="1459" priority="310" operator="equal">
      <formula>0</formula>
    </cfRule>
  </conditionalFormatting>
  <conditionalFormatting sqref="AA43">
    <cfRule type="cellIs" dxfId="1458" priority="309" operator="equal">
      <formula>0</formula>
    </cfRule>
  </conditionalFormatting>
  <conditionalFormatting sqref="Z40:Z41 Z64:Z67 Z32 Z37 Z44:Z45 Z50 AG50 Z53:Z54 AG53:AG54 Z59:Z61 AG59:AG61 Z71:Z74">
    <cfRule type="cellIs" dxfId="1457" priority="308" operator="equal">
      <formula>0</formula>
    </cfRule>
  </conditionalFormatting>
  <conditionalFormatting sqref="Z40:Z41 Z64:Z67 Z37 Z44:Z45 Z50 AG50 Z53:Z54 AG53:AG54 Z59:Z61 AG59:AG61 Z71:Z74">
    <cfRule type="containsText" dxfId="1456" priority="307" operator="containsText" text="Наименование инвестиционного проекта">
      <formula>NOT(ISERROR(SEARCH("Наименование инвестиционного проекта",Z37)))</formula>
    </cfRule>
  </conditionalFormatting>
  <conditionalFormatting sqref="Z30:Z31">
    <cfRule type="cellIs" dxfId="1455" priority="306" operator="equal">
      <formula>0</formula>
    </cfRule>
  </conditionalFormatting>
  <conditionalFormatting sqref="Z30:Z32">
    <cfRule type="cellIs" dxfId="1454" priority="304" operator="equal">
      <formula>0</formula>
    </cfRule>
    <cfRule type="cellIs" dxfId="1453" priority="305" operator="equal">
      <formula>0</formula>
    </cfRule>
  </conditionalFormatting>
  <conditionalFormatting sqref="Z40:Z41 Z64:Z67 Z30:Z32 Z37 Z44:Z45 Z50 AG50 Z53:Z54 AG53:AG54 Z59:Z61 AG59:AG61 Z71:Z74">
    <cfRule type="cellIs" dxfId="1452" priority="303" operator="equal">
      <formula>0</formula>
    </cfRule>
  </conditionalFormatting>
  <conditionalFormatting sqref="Z40:Z41 Z64:Z67 Z30:Z32 Z37 Z44:Z45 Z50 AG50 Z53:Z54 AG53:AG54 Z59:Z61 AG59:AG61 Z71:Z74">
    <cfRule type="cellIs" dxfId="1451" priority="302" operator="equal">
      <formula>0</formula>
    </cfRule>
  </conditionalFormatting>
  <conditionalFormatting sqref="Z34:Z36">
    <cfRule type="containsText" dxfId="1450" priority="301" operator="containsText" text="Наименование инвестиционного проекта">
      <formula>NOT(ISERROR(SEARCH("Наименование инвестиционного проекта",Z34)))</formula>
    </cfRule>
  </conditionalFormatting>
  <conditionalFormatting sqref="Z34:Z36">
    <cfRule type="cellIs" dxfId="1449" priority="300" operator="equal">
      <formula>0</formula>
    </cfRule>
  </conditionalFormatting>
  <conditionalFormatting sqref="Z34:Z36">
    <cfRule type="cellIs" dxfId="1448" priority="299" operator="equal">
      <formula>0</formula>
    </cfRule>
  </conditionalFormatting>
  <conditionalFormatting sqref="Z34:Z36">
    <cfRule type="cellIs" dxfId="1447" priority="298" operator="equal">
      <formula>0</formula>
    </cfRule>
  </conditionalFormatting>
  <conditionalFormatting sqref="Z38:Z39">
    <cfRule type="containsText" dxfId="1446" priority="297" operator="containsText" text="Наименование инвестиционного проекта">
      <formula>NOT(ISERROR(SEARCH("Наименование инвестиционного проекта",Z38)))</formula>
    </cfRule>
  </conditionalFormatting>
  <conditionalFormatting sqref="Z38:Z39">
    <cfRule type="cellIs" dxfId="1445" priority="296" operator="equal">
      <formula>0</formula>
    </cfRule>
  </conditionalFormatting>
  <conditionalFormatting sqref="Z38:Z39">
    <cfRule type="cellIs" dxfId="1444" priority="295" operator="equal">
      <formula>0</formula>
    </cfRule>
  </conditionalFormatting>
  <conditionalFormatting sqref="Z38:Z39">
    <cfRule type="cellIs" dxfId="1443" priority="294" operator="equal">
      <formula>0</formula>
    </cfRule>
  </conditionalFormatting>
  <conditionalFormatting sqref="Z52 AG52">
    <cfRule type="containsText" dxfId="1442" priority="293" operator="containsText" text="Наименование инвестиционного проекта">
      <formula>NOT(ISERROR(SEARCH("Наименование инвестиционного проекта",Z52)))</formula>
    </cfRule>
  </conditionalFormatting>
  <conditionalFormatting sqref="Z52 AG52">
    <cfRule type="cellIs" dxfId="1441" priority="292" operator="equal">
      <formula>0</formula>
    </cfRule>
  </conditionalFormatting>
  <conditionalFormatting sqref="Z52 AG52">
    <cfRule type="cellIs" dxfId="1440" priority="291" operator="equal">
      <formula>0</formula>
    </cfRule>
  </conditionalFormatting>
  <conditionalFormatting sqref="Z52 AG52">
    <cfRule type="cellIs" dxfId="1439" priority="290" operator="equal">
      <formula>0</formula>
    </cfRule>
  </conditionalFormatting>
  <conditionalFormatting sqref="Z43">
    <cfRule type="containsText" dxfId="1438" priority="289" operator="containsText" text="Наименование инвестиционного проекта">
      <formula>NOT(ISERROR(SEARCH("Наименование инвестиционного проекта",Z43)))</formula>
    </cfRule>
  </conditionalFormatting>
  <conditionalFormatting sqref="Z43">
    <cfRule type="cellIs" dxfId="1437" priority="288" operator="equal">
      <formula>0</formula>
    </cfRule>
  </conditionalFormatting>
  <conditionalFormatting sqref="Z43">
    <cfRule type="cellIs" dxfId="1436" priority="287" operator="equal">
      <formula>0</formula>
    </cfRule>
  </conditionalFormatting>
  <conditionalFormatting sqref="Z43">
    <cfRule type="cellIs" dxfId="1435" priority="286" operator="equal">
      <formula>0</formula>
    </cfRule>
  </conditionalFormatting>
  <conditionalFormatting sqref="Z23:Z29 AG23:AG29">
    <cfRule type="cellIs" dxfId="1434" priority="285" operator="equal">
      <formula>0</formula>
    </cfRule>
  </conditionalFormatting>
  <conditionalFormatting sqref="Z23:Z29 AG23:AG29">
    <cfRule type="cellIs" dxfId="1433" priority="283" operator="equal">
      <formula>0</formula>
    </cfRule>
    <cfRule type="cellIs" dxfId="1432" priority="284" operator="equal">
      <formula>0</formula>
    </cfRule>
  </conditionalFormatting>
  <conditionalFormatting sqref="Z23:Z29 AG23:AG29">
    <cfRule type="cellIs" dxfId="1431" priority="282" operator="equal">
      <formula>0</formula>
    </cfRule>
  </conditionalFormatting>
  <conditionalFormatting sqref="Z23:Z29 AG23:AG29">
    <cfRule type="cellIs" dxfId="1430" priority="281" operator="equal">
      <formula>0</formula>
    </cfRule>
  </conditionalFormatting>
  <conditionalFormatting sqref="AB40:AF41 AB23:AF29 AB37:AF37 AB50:AF50 AB32:AM32 AI23:AM29 AH37:AL37 AH40:AL41 AI50:AM50 AG62:AM62 AB64:AM67 AB44:AM45 AB53:AF54 AI53:AM54 AG34:AM34 AI56:AM57 AB59:AF61 AI59:AM61 AB74:AM74 AB71:AG73 AJ71:AM73 AG36:AM36">
    <cfRule type="cellIs" dxfId="1429" priority="280" operator="equal">
      <formula>0</formula>
    </cfRule>
  </conditionalFormatting>
  <conditionalFormatting sqref="AB40:AF41 AB37:AF37 AB50:AF50 AH37:AL37 AH40:AL41 AI50:AM50 AG62:AM62 AB64:AM67 AB44:AM45 AB53:AF54 AI53:AM54 AG34:AM34 AI56:AM57 AB59:AF61 AI59:AM61 AB74:AM74 AB71:AG73 AJ71:AM73 AG36:AM36">
    <cfRule type="containsText" dxfId="1428" priority="279" operator="containsText" text="Наименование инвестиционного проекта">
      <formula>NOT(ISERROR(SEARCH("Наименование инвестиционного проекта",AB34)))</formula>
    </cfRule>
  </conditionalFormatting>
  <conditionalFormatting sqref="AB30:AM31">
    <cfRule type="cellIs" dxfId="1427" priority="278" operator="equal">
      <formula>0</formula>
    </cfRule>
  </conditionalFormatting>
  <conditionalFormatting sqref="AB23:AF32 AG30:AM32 AI23:AM29">
    <cfRule type="cellIs" dxfId="1426" priority="276" operator="equal">
      <formula>0</formula>
    </cfRule>
    <cfRule type="cellIs" dxfId="1425" priority="277" operator="equal">
      <formula>0</formula>
    </cfRule>
  </conditionalFormatting>
  <conditionalFormatting sqref="AB40:AF41 AB23:AF32 AB37:AF37 AB50:AF50 AI23:AM29 AH37:AL37 AH40:AL41 AI50:AM50 AG62:AM62 AB64:AM67 AB44:AM45 AB53:AF54 AI53:AM54 AG30:AM32 AG34:AM34 AI56:AM57 AB59:AF61 AI59:AM61 AB74:AM74 AB71:AG73 AJ71:AM73 AG36:AM36">
    <cfRule type="cellIs" dxfId="1424" priority="275" operator="equal">
      <formula>0</formula>
    </cfRule>
  </conditionalFormatting>
  <conditionalFormatting sqref="AB40:AF41 AB23:AF32 AB37:AF37 AB50:AF50 AI23:AM29 AH37:AL37 AH40:AL41 AI50:AM50 AG62:AM62 AB64:AM67 AB44:AM45 AB53:AF54 AI53:AM54 AG30:AM32 AG34:AM34 AI56:AM57 AB59:AF61 AI59:AM61 AB74:AM74 AB71:AG73 AJ71:AM73 AG36:AM36">
    <cfRule type="cellIs" dxfId="1423" priority="274" operator="equal">
      <formula>0</formula>
    </cfRule>
  </conditionalFormatting>
  <conditionalFormatting sqref="AB34:AF34 AB36:AF36">
    <cfRule type="containsText" dxfId="1422" priority="273" operator="containsText" text="Наименование инвестиционного проекта">
      <formula>NOT(ISERROR(SEARCH("Наименование инвестиционного проекта",AB34)))</formula>
    </cfRule>
  </conditionalFormatting>
  <conditionalFormatting sqref="AB34:AF34 AB36:AF36">
    <cfRule type="cellIs" dxfId="1421" priority="272" operator="equal">
      <formula>0</formula>
    </cfRule>
  </conditionalFormatting>
  <conditionalFormatting sqref="AB34:AF34 AB36:AF36">
    <cfRule type="cellIs" dxfId="1420" priority="271" operator="equal">
      <formula>0</formula>
    </cfRule>
  </conditionalFormatting>
  <conditionalFormatting sqref="AB34:AF34 AB36:AF36">
    <cfRule type="cellIs" dxfId="1419" priority="270" operator="equal">
      <formula>0</formula>
    </cfRule>
  </conditionalFormatting>
  <conditionalFormatting sqref="AB38:AM39">
    <cfRule type="containsText" dxfId="1418" priority="269" operator="containsText" text="Наименование инвестиционного проекта">
      <formula>NOT(ISERROR(SEARCH("Наименование инвестиционного проекта",AB38)))</formula>
    </cfRule>
  </conditionalFormatting>
  <conditionalFormatting sqref="AB38:AM39">
    <cfRule type="cellIs" dxfId="1417" priority="268" operator="equal">
      <formula>0</formula>
    </cfRule>
  </conditionalFormatting>
  <conditionalFormatting sqref="AB38:AM39">
    <cfRule type="cellIs" dxfId="1416" priority="267" operator="equal">
      <formula>0</formula>
    </cfRule>
  </conditionalFormatting>
  <conditionalFormatting sqref="AB38:AM39">
    <cfRule type="cellIs" dxfId="1415" priority="266" operator="equal">
      <formula>0</formula>
    </cfRule>
  </conditionalFormatting>
  <conditionalFormatting sqref="AB52:AF52 AI52:AM52">
    <cfRule type="containsText" dxfId="1414" priority="265" operator="containsText" text="Наименование инвестиционного проекта">
      <formula>NOT(ISERROR(SEARCH("Наименование инвестиционного проекта",AB52)))</formula>
    </cfRule>
  </conditionalFormatting>
  <conditionalFormatting sqref="AB52:AF52 AI52:AM52">
    <cfRule type="cellIs" dxfId="1413" priority="264" operator="equal">
      <formula>0</formula>
    </cfRule>
  </conditionalFormatting>
  <conditionalFormatting sqref="AB52:AF52 AI52:AM52">
    <cfRule type="cellIs" dxfId="1412" priority="263" operator="equal">
      <formula>0</formula>
    </cfRule>
  </conditionalFormatting>
  <conditionalFormatting sqref="AB52:AF52 AI52:AM52">
    <cfRule type="cellIs" dxfId="1411" priority="262" operator="equal">
      <formula>0</formula>
    </cfRule>
  </conditionalFormatting>
  <conditionalFormatting sqref="AB43:AM43">
    <cfRule type="containsText" dxfId="1410" priority="261" operator="containsText" text="Наименование инвестиционного проекта">
      <formula>NOT(ISERROR(SEARCH("Наименование инвестиционного проекта",AB43)))</formula>
    </cfRule>
  </conditionalFormatting>
  <conditionalFormatting sqref="AB43:AM43">
    <cfRule type="cellIs" dxfId="1409" priority="260" operator="equal">
      <formula>0</formula>
    </cfRule>
  </conditionalFormatting>
  <conditionalFormatting sqref="AB43:AM43">
    <cfRule type="cellIs" dxfId="1408" priority="259" operator="equal">
      <formula>0</formula>
    </cfRule>
  </conditionalFormatting>
  <conditionalFormatting sqref="AB43:AM43">
    <cfRule type="cellIs" dxfId="1407" priority="258" operator="equal">
      <formula>0</formula>
    </cfRule>
  </conditionalFormatting>
  <conditionalFormatting sqref="E40:L41 E64:L65 E32:L32 E37:L37 E44:L45 E50:L50 N44:S45 N37:S37 N32:S32 N64:S65 N50:S50 N40:S41 U40:Y41 U64:Y65 U32:Y32 U37:Y37 U44:Y45 U50:Y50 E53:L54 N53:S54 U53:Y54 E75:AM75 E46:AM46 E51:AM51 E59:L61 N59:S61 U59:Y61 E58:AM58 E55:AM55">
    <cfRule type="cellIs" dxfId="1406" priority="257" operator="equal">
      <formula>0</formula>
    </cfRule>
  </conditionalFormatting>
  <conditionalFormatting sqref="E40:L41 E64:L65 E37:L37 E44:L45 E50:L50 N44:S45 N37:S37 N64:S65 N50:S50 N40:S41 U40:Y41 U64:Y65 U37:Y37 U44:Y45 U50:Y50 E53:L54 N53:S54 U53:Y54 E75:AM75 E46:AM46 E51:AM51 E59:L61 N59:S61 U59:Y61 E58:AM58 E55:AM55">
    <cfRule type="containsText" dxfId="1405" priority="256" operator="containsText" text="Наименование инвестиционного проекта">
      <formula>NOT(ISERROR(SEARCH("Наименование инвестиционного проекта",E37)))</formula>
    </cfRule>
  </conditionalFormatting>
  <conditionalFormatting sqref="E30:L31 N30:S31 U30:Y31">
    <cfRule type="cellIs" dxfId="1404" priority="255" operator="equal">
      <formula>0</formula>
    </cfRule>
  </conditionalFormatting>
  <conditionalFormatting sqref="E30:L32 N30:S32 U30:Y32">
    <cfRule type="cellIs" dxfId="1403" priority="253" operator="equal">
      <formula>0</formula>
    </cfRule>
    <cfRule type="cellIs" dxfId="1402" priority="254" operator="equal">
      <formula>0</formula>
    </cfRule>
  </conditionalFormatting>
  <conditionalFormatting sqref="E40:L41 E64:L65 E30:L32 E37:L37 E44:L45 E50:L50 N44:S45 N37:S37 N30:S32 N64:S65 N50:S50 N40:S41 U40:Y41 U64:Y65 U30:Y32 U37:Y37 U44:Y45 U50:Y50 E53:L54 N53:S54 U53:Y54 E75:AM75 E46:AM46 E51:AM51 E59:L61 N59:S61 U59:Y61 E58:AM58 E55:AM55">
    <cfRule type="cellIs" dxfId="1401" priority="252" operator="equal">
      <formula>0</formula>
    </cfRule>
  </conditionalFormatting>
  <conditionalFormatting sqref="E40:L41 E64:L65 E30:L32 E37:L37 E44:L45 E50:L50 N44:S45 N37:S37 N30:S32 N64:S65 N50:S50 N40:S41 U40:Y41 U64:Y65 U30:Y32 U37:Y37 U44:Y45 U50:Y50 E53:L54 N53:S54 U53:Y54 E75:AM75 E46:AM46 E51:AM51 E59:L61 N59:S61 U59:Y61 E58:AM58 E55:AM55">
    <cfRule type="cellIs" dxfId="1400" priority="251" operator="equal">
      <formula>0</formula>
    </cfRule>
  </conditionalFormatting>
  <conditionalFormatting sqref="U24:Y29 E24:S29">
    <cfRule type="cellIs" dxfId="1399" priority="250" operator="equal">
      <formula>0</formula>
    </cfRule>
  </conditionalFormatting>
  <conditionalFormatting sqref="U24:Y29 E24:S29">
    <cfRule type="cellIs" dxfId="1398" priority="248" operator="equal">
      <formula>0</formula>
    </cfRule>
    <cfRule type="cellIs" dxfId="1397" priority="249" operator="equal">
      <formula>0</formula>
    </cfRule>
  </conditionalFormatting>
  <conditionalFormatting sqref="U24:Y29 E24:S29">
    <cfRule type="cellIs" dxfId="1396" priority="247" operator="equal">
      <formula>0</formula>
    </cfRule>
  </conditionalFormatting>
  <conditionalFormatting sqref="U24:Y29 E24:S29">
    <cfRule type="cellIs" dxfId="1395" priority="246" operator="equal">
      <formula>0</formula>
    </cfRule>
  </conditionalFormatting>
  <conditionalFormatting sqref="N23:S23 U23:Y23 E23:L23">
    <cfRule type="cellIs" dxfId="1394" priority="245" operator="equal">
      <formula>0</formula>
    </cfRule>
  </conditionalFormatting>
  <conditionalFormatting sqref="N23:S23 U23:Y23 E23:L23">
    <cfRule type="cellIs" dxfId="1393" priority="243" operator="equal">
      <formula>0</formula>
    </cfRule>
    <cfRule type="cellIs" dxfId="1392" priority="244" operator="equal">
      <formula>0</formula>
    </cfRule>
  </conditionalFormatting>
  <conditionalFormatting sqref="N23:S23 U23:Y23 E23:L23">
    <cfRule type="cellIs" dxfId="1391" priority="242" operator="equal">
      <formula>0</formula>
    </cfRule>
  </conditionalFormatting>
  <conditionalFormatting sqref="N23:S23 U23:Y23 E23:L23">
    <cfRule type="cellIs" dxfId="1390" priority="241" operator="equal">
      <formula>0</formula>
    </cfRule>
  </conditionalFormatting>
  <conditionalFormatting sqref="E34:L36 N34:S36 U34:Y36">
    <cfRule type="containsText" dxfId="1389" priority="240" operator="containsText" text="Наименование инвестиционного проекта">
      <formula>NOT(ISERROR(SEARCH("Наименование инвестиционного проекта",E34)))</formula>
    </cfRule>
  </conditionalFormatting>
  <conditionalFormatting sqref="U34:Y36 N34:S36 E34:L36">
    <cfRule type="cellIs" dxfId="1388" priority="239" operator="equal">
      <formula>0</formula>
    </cfRule>
  </conditionalFormatting>
  <conditionalFormatting sqref="U34:Y36 N34:S36 E34:L36">
    <cfRule type="cellIs" dxfId="1387" priority="238" operator="equal">
      <formula>0</formula>
    </cfRule>
  </conditionalFormatting>
  <conditionalFormatting sqref="U34:Y36 N34:S36 E34:L36">
    <cfRule type="cellIs" dxfId="1386" priority="237" operator="equal">
      <formula>0</formula>
    </cfRule>
  </conditionalFormatting>
  <conditionalFormatting sqref="E38:L39 N38:S39 U38:Y39">
    <cfRule type="containsText" dxfId="1385" priority="236" operator="containsText" text="Наименование инвестиционного проекта">
      <formula>NOT(ISERROR(SEARCH("Наименование инвестиционного проекта",E38)))</formula>
    </cfRule>
  </conditionalFormatting>
  <conditionalFormatting sqref="E38:L39 N38:S39 U38:Y39">
    <cfRule type="cellIs" dxfId="1384" priority="235" operator="equal">
      <formula>0</formula>
    </cfRule>
  </conditionalFormatting>
  <conditionalFormatting sqref="E38:L39 N38:S39 U38:Y39">
    <cfRule type="cellIs" dxfId="1383" priority="234" operator="equal">
      <formula>0</formula>
    </cfRule>
  </conditionalFormatting>
  <conditionalFormatting sqref="E38:L39 N38:S39 U38:Y39">
    <cfRule type="cellIs" dxfId="1382" priority="233" operator="equal">
      <formula>0</formula>
    </cfRule>
  </conditionalFormatting>
  <conditionalFormatting sqref="E52:L52 N52:S52 U52:Y52">
    <cfRule type="containsText" dxfId="1381" priority="232" operator="containsText" text="Наименование инвестиционного проекта">
      <formula>NOT(ISERROR(SEARCH("Наименование инвестиционного проекта",E52)))</formula>
    </cfRule>
  </conditionalFormatting>
  <conditionalFormatting sqref="E52:L52 N52:S52 U52:Y52">
    <cfRule type="cellIs" dxfId="1380" priority="231" operator="equal">
      <formula>0</formula>
    </cfRule>
  </conditionalFormatting>
  <conditionalFormatting sqref="E52:L52 N52:S52 U52:Y52">
    <cfRule type="cellIs" dxfId="1379" priority="230" operator="equal">
      <formula>0</formula>
    </cfRule>
  </conditionalFormatting>
  <conditionalFormatting sqref="E52:L52 N52:S52 U52:Y52">
    <cfRule type="cellIs" dxfId="1378" priority="229" operator="equal">
      <formula>0</formula>
    </cfRule>
  </conditionalFormatting>
  <conditionalFormatting sqref="N71:R74 E71:K74 U71:Y74 E68:AM69">
    <cfRule type="containsText" dxfId="1377" priority="224" operator="containsText" text="Наименование инвестиционного проекта">
      <formula>NOT(ISERROR(SEARCH("Наименование инвестиционного проекта",E68)))</formula>
    </cfRule>
  </conditionalFormatting>
  <conditionalFormatting sqref="N71:R74 E71:K74 U71:Y74 E68:AM69">
    <cfRule type="cellIs" dxfId="1376" priority="223" operator="equal">
      <formula>0</formula>
    </cfRule>
  </conditionalFormatting>
  <conditionalFormatting sqref="N71:R74 E71:K74 U71:Y74 E68:AM69">
    <cfRule type="cellIs" dxfId="1375" priority="222" operator="equal">
      <formula>0</formula>
    </cfRule>
  </conditionalFormatting>
  <conditionalFormatting sqref="N71:R74 E71:K74 U71:Y74 E68:AM69">
    <cfRule type="cellIs" dxfId="1374" priority="221" operator="equal">
      <formula>0</formula>
    </cfRule>
  </conditionalFormatting>
  <conditionalFormatting sqref="E66:L67 N66:S67 U66:Y67">
    <cfRule type="containsText" dxfId="1373" priority="228" operator="containsText" text="Наименование инвестиционного проекта">
      <formula>NOT(ISERROR(SEARCH("Наименование инвестиционного проекта",E66)))</formula>
    </cfRule>
  </conditionalFormatting>
  <conditionalFormatting sqref="E66:L67 N66:S67 U66:Y67">
    <cfRule type="cellIs" dxfId="1372" priority="227" operator="equal">
      <formula>0</formula>
    </cfRule>
  </conditionalFormatting>
  <conditionalFormatting sqref="E66:L67 N66:S67 U66:Y67">
    <cfRule type="cellIs" dxfId="1371" priority="226" operator="equal">
      <formula>0</formula>
    </cfRule>
  </conditionalFormatting>
  <conditionalFormatting sqref="E66:L67 N66:S67 U66:Y67">
    <cfRule type="cellIs" dxfId="1370" priority="225" operator="equal">
      <formula>0</formula>
    </cfRule>
  </conditionalFormatting>
  <conditionalFormatting sqref="E43:L43 N43:S43 U43:Y43">
    <cfRule type="containsText" dxfId="1369" priority="220" operator="containsText" text="Наименование инвестиционного проекта">
      <formula>NOT(ISERROR(SEARCH("Наименование инвестиционного проекта",E43)))</formula>
    </cfRule>
  </conditionalFormatting>
  <conditionalFormatting sqref="E43:L43 N43:S43 U43:Y43">
    <cfRule type="cellIs" dxfId="1368" priority="219" operator="equal">
      <formula>0</formula>
    </cfRule>
  </conditionalFormatting>
  <conditionalFormatting sqref="E43:L43 N43:S43 U43:Y43">
    <cfRule type="cellIs" dxfId="1367" priority="218" operator="equal">
      <formula>0</formula>
    </cfRule>
  </conditionalFormatting>
  <conditionalFormatting sqref="E43:L43 N43:S43 U43:Y43">
    <cfRule type="cellIs" dxfId="1366" priority="217" operator="equal">
      <formula>0</formula>
    </cfRule>
  </conditionalFormatting>
  <conditionalFormatting sqref="L71:L74 S71:S74">
    <cfRule type="containsText" dxfId="1365" priority="212" operator="containsText" text="Наименование инвестиционного проекта">
      <formula>NOT(ISERROR(SEARCH("Наименование инвестиционного проекта",L71)))</formula>
    </cfRule>
  </conditionalFormatting>
  <conditionalFormatting sqref="L71:L74 S71:S74">
    <cfRule type="cellIs" dxfId="1364" priority="211" operator="equal">
      <formula>0</formula>
    </cfRule>
  </conditionalFormatting>
  <conditionalFormatting sqref="L71:L74 S71:S74">
    <cfRule type="cellIs" dxfId="1363" priority="210" operator="equal">
      <formula>0</formula>
    </cfRule>
  </conditionalFormatting>
  <conditionalFormatting sqref="L71:L74 S71:S74">
    <cfRule type="cellIs" dxfId="1362" priority="209" operator="equal">
      <formula>0</formula>
    </cfRule>
  </conditionalFormatting>
  <conditionalFormatting sqref="M40:M41 M64:M65 M32 M37 M44:M45 M50 M53:M54 M59:M61">
    <cfRule type="cellIs" dxfId="1361" priority="208" operator="equal">
      <formula>0</formula>
    </cfRule>
  </conditionalFormatting>
  <conditionalFormatting sqref="M40:M41 M64:M65 M37 M44:M45 M50 M53:M54 M59:M61">
    <cfRule type="containsText" dxfId="1360" priority="207" operator="containsText" text="Наименование инвестиционного проекта">
      <formula>NOT(ISERROR(SEARCH("Наименование инвестиционного проекта",M37)))</formula>
    </cfRule>
  </conditionalFormatting>
  <conditionalFormatting sqref="M30:M31">
    <cfRule type="cellIs" dxfId="1359" priority="206" operator="equal">
      <formula>0</formula>
    </cfRule>
  </conditionalFormatting>
  <conditionalFormatting sqref="M30:M32">
    <cfRule type="cellIs" dxfId="1358" priority="204" operator="equal">
      <formula>0</formula>
    </cfRule>
    <cfRule type="cellIs" dxfId="1357" priority="205" operator="equal">
      <formula>0</formula>
    </cfRule>
  </conditionalFormatting>
  <conditionalFormatting sqref="M40:M41 M64:M65 M30:M32 M37 M44:M45 M50 M53:M54 M59:M61">
    <cfRule type="cellIs" dxfId="1356" priority="203" operator="equal">
      <formula>0</formula>
    </cfRule>
  </conditionalFormatting>
  <conditionalFormatting sqref="M40:M41 M64:M65 M30:M32 M37 M44:M45 M50 M53:M54 M59:M61">
    <cfRule type="cellIs" dxfId="1355" priority="202" operator="equal">
      <formula>0</formula>
    </cfRule>
  </conditionalFormatting>
  <conditionalFormatting sqref="M23">
    <cfRule type="cellIs" dxfId="1354" priority="201" operator="equal">
      <formula>0</formula>
    </cfRule>
  </conditionalFormatting>
  <conditionalFormatting sqref="M23">
    <cfRule type="cellIs" dxfId="1353" priority="199" operator="equal">
      <formula>0</formula>
    </cfRule>
    <cfRule type="cellIs" dxfId="1352" priority="200" operator="equal">
      <formula>0</formula>
    </cfRule>
  </conditionalFormatting>
  <conditionalFormatting sqref="M23">
    <cfRule type="cellIs" dxfId="1351" priority="198" operator="equal">
      <formula>0</formula>
    </cfRule>
  </conditionalFormatting>
  <conditionalFormatting sqref="M23">
    <cfRule type="cellIs" dxfId="1350" priority="197" operator="equal">
      <formula>0</formula>
    </cfRule>
  </conditionalFormatting>
  <conditionalFormatting sqref="M34:M36">
    <cfRule type="containsText" dxfId="1349" priority="196" operator="containsText" text="Наименование инвестиционного проекта">
      <formula>NOT(ISERROR(SEARCH("Наименование инвестиционного проекта",M34)))</formula>
    </cfRule>
  </conditionalFormatting>
  <conditionalFormatting sqref="M34:M36">
    <cfRule type="cellIs" dxfId="1348" priority="195" operator="equal">
      <formula>0</formula>
    </cfRule>
  </conditionalFormatting>
  <conditionalFormatting sqref="M34:M36">
    <cfRule type="cellIs" dxfId="1347" priority="194" operator="equal">
      <formula>0</formula>
    </cfRule>
  </conditionalFormatting>
  <conditionalFormatting sqref="M34:M36">
    <cfRule type="cellIs" dxfId="1346" priority="193" operator="equal">
      <formula>0</formula>
    </cfRule>
  </conditionalFormatting>
  <conditionalFormatting sqref="M38:M39">
    <cfRule type="containsText" dxfId="1345" priority="192" operator="containsText" text="Наименование инвестиционного проекта">
      <formula>NOT(ISERROR(SEARCH("Наименование инвестиционного проекта",M38)))</formula>
    </cfRule>
  </conditionalFormatting>
  <conditionalFormatting sqref="M38:M39">
    <cfRule type="cellIs" dxfId="1344" priority="191" operator="equal">
      <formula>0</formula>
    </cfRule>
  </conditionalFormatting>
  <conditionalFormatting sqref="M38:M39">
    <cfRule type="cellIs" dxfId="1343" priority="190" operator="equal">
      <formula>0</formula>
    </cfRule>
  </conditionalFormatting>
  <conditionalFormatting sqref="M38:M39">
    <cfRule type="cellIs" dxfId="1342" priority="189" operator="equal">
      <formula>0</formula>
    </cfRule>
  </conditionalFormatting>
  <conditionalFormatting sqref="M52">
    <cfRule type="containsText" dxfId="1341" priority="188" operator="containsText" text="Наименование инвестиционного проекта">
      <formula>NOT(ISERROR(SEARCH("Наименование инвестиционного проекта",M52)))</formula>
    </cfRule>
  </conditionalFormatting>
  <conditionalFormatting sqref="M52">
    <cfRule type="cellIs" dxfId="1340" priority="187" operator="equal">
      <formula>0</formula>
    </cfRule>
  </conditionalFormatting>
  <conditionalFormatting sqref="M52">
    <cfRule type="cellIs" dxfId="1339" priority="186" operator="equal">
      <formula>0</formula>
    </cfRule>
  </conditionalFormatting>
  <conditionalFormatting sqref="M52">
    <cfRule type="cellIs" dxfId="1338" priority="185" operator="equal">
      <formula>0</formula>
    </cfRule>
  </conditionalFormatting>
  <conditionalFormatting sqref="M71:M74">
    <cfRule type="containsText" dxfId="1337" priority="180" operator="containsText" text="Наименование инвестиционного проекта">
      <formula>NOT(ISERROR(SEARCH("Наименование инвестиционного проекта",M71)))</formula>
    </cfRule>
  </conditionalFormatting>
  <conditionalFormatting sqref="M71:M74">
    <cfRule type="cellIs" dxfId="1336" priority="179" operator="equal">
      <formula>0</formula>
    </cfRule>
  </conditionalFormatting>
  <conditionalFormatting sqref="M71:M74">
    <cfRule type="cellIs" dxfId="1335" priority="178" operator="equal">
      <formula>0</formula>
    </cfRule>
  </conditionalFormatting>
  <conditionalFormatting sqref="M71:M74">
    <cfRule type="cellIs" dxfId="1334" priority="177" operator="equal">
      <formula>0</formula>
    </cfRule>
  </conditionalFormatting>
  <conditionalFormatting sqref="M66:M67">
    <cfRule type="containsText" dxfId="1333" priority="184" operator="containsText" text="Наименование инвестиционного проекта">
      <formula>NOT(ISERROR(SEARCH("Наименование инвестиционного проекта",M66)))</formula>
    </cfRule>
  </conditionalFormatting>
  <conditionalFormatting sqref="M66:M67">
    <cfRule type="cellIs" dxfId="1332" priority="183" operator="equal">
      <formula>0</formula>
    </cfRule>
  </conditionalFormatting>
  <conditionalFormatting sqref="M66:M67">
    <cfRule type="cellIs" dxfId="1331" priority="182" operator="equal">
      <formula>0</formula>
    </cfRule>
  </conditionalFormatting>
  <conditionalFormatting sqref="M66:M67">
    <cfRule type="cellIs" dxfId="1330" priority="181" operator="equal">
      <formula>0</formula>
    </cfRule>
  </conditionalFormatting>
  <conditionalFormatting sqref="M43">
    <cfRule type="containsText" dxfId="1329" priority="176" operator="containsText" text="Наименование инвестиционного проекта">
      <formula>NOT(ISERROR(SEARCH("Наименование инвестиционного проекта",M43)))</formula>
    </cfRule>
  </conditionalFormatting>
  <conditionalFormatting sqref="M43">
    <cfRule type="cellIs" dxfId="1328" priority="175" operator="equal">
      <formula>0</formula>
    </cfRule>
  </conditionalFormatting>
  <conditionalFormatting sqref="M43">
    <cfRule type="cellIs" dxfId="1327" priority="174" operator="equal">
      <formula>0</formula>
    </cfRule>
  </conditionalFormatting>
  <conditionalFormatting sqref="M43">
    <cfRule type="cellIs" dxfId="1326" priority="173" operator="equal">
      <formula>0</formula>
    </cfRule>
  </conditionalFormatting>
  <conditionalFormatting sqref="T40:T41 T64:T65 T32 T37 T44:T45 T50 T53:T54 T59:T61">
    <cfRule type="cellIs" dxfId="1325" priority="172" operator="equal">
      <formula>0</formula>
    </cfRule>
  </conditionalFormatting>
  <conditionalFormatting sqref="T40:T41 T64:T65 T37 T44:T45 T50 T53:T54 T59:T61">
    <cfRule type="containsText" dxfId="1324" priority="171" operator="containsText" text="Наименование инвестиционного проекта">
      <formula>NOT(ISERROR(SEARCH("Наименование инвестиционного проекта",T37)))</formula>
    </cfRule>
  </conditionalFormatting>
  <conditionalFormatting sqref="T30:T31">
    <cfRule type="cellIs" dxfId="1323" priority="170" operator="equal">
      <formula>0</formula>
    </cfRule>
  </conditionalFormatting>
  <conditionalFormatting sqref="T30:T32">
    <cfRule type="cellIs" dxfId="1322" priority="168" operator="equal">
      <formula>0</formula>
    </cfRule>
    <cfRule type="cellIs" dxfId="1321" priority="169" operator="equal">
      <formula>0</formula>
    </cfRule>
  </conditionalFormatting>
  <conditionalFormatting sqref="T40:T41 T64:T65 T30:T32 T37 T44:T45 T50 T53:T54 T59:T61">
    <cfRule type="cellIs" dxfId="1320" priority="167" operator="equal">
      <formula>0</formula>
    </cfRule>
  </conditionalFormatting>
  <conditionalFormatting sqref="T40:T41 T64:T65 T30:T32 T37 T44:T45 T50 T53:T54 T59:T61">
    <cfRule type="cellIs" dxfId="1319" priority="166" operator="equal">
      <formula>0</formula>
    </cfRule>
  </conditionalFormatting>
  <conditionalFormatting sqref="T24:T29">
    <cfRule type="cellIs" dxfId="1318" priority="165" operator="equal">
      <formula>0</formula>
    </cfRule>
  </conditionalFormatting>
  <conditionalFormatting sqref="T24:T29">
    <cfRule type="cellIs" dxfId="1317" priority="163" operator="equal">
      <formula>0</formula>
    </cfRule>
    <cfRule type="cellIs" dxfId="1316" priority="164" operator="equal">
      <formula>0</formula>
    </cfRule>
  </conditionalFormatting>
  <conditionalFormatting sqref="T24:T29">
    <cfRule type="cellIs" dxfId="1315" priority="162" operator="equal">
      <formula>0</formula>
    </cfRule>
  </conditionalFormatting>
  <conditionalFormatting sqref="T24:T29">
    <cfRule type="cellIs" dxfId="1314" priority="161" operator="equal">
      <formula>0</formula>
    </cfRule>
  </conditionalFormatting>
  <conditionalFormatting sqref="T23">
    <cfRule type="cellIs" dxfId="1313" priority="160" operator="equal">
      <formula>0</formula>
    </cfRule>
  </conditionalFormatting>
  <conditionalFormatting sqref="T23">
    <cfRule type="cellIs" dxfId="1312" priority="158" operator="equal">
      <formula>0</formula>
    </cfRule>
    <cfRule type="cellIs" dxfId="1311" priority="159" operator="equal">
      <formula>0</formula>
    </cfRule>
  </conditionalFormatting>
  <conditionalFormatting sqref="T23">
    <cfRule type="cellIs" dxfId="1310" priority="157" operator="equal">
      <formula>0</formula>
    </cfRule>
  </conditionalFormatting>
  <conditionalFormatting sqref="T23">
    <cfRule type="cellIs" dxfId="1309" priority="156" operator="equal">
      <formula>0</formula>
    </cfRule>
  </conditionalFormatting>
  <conditionalFormatting sqref="T34:T36">
    <cfRule type="containsText" dxfId="1308" priority="155" operator="containsText" text="Наименование инвестиционного проекта">
      <formula>NOT(ISERROR(SEARCH("Наименование инвестиционного проекта",T34)))</formula>
    </cfRule>
  </conditionalFormatting>
  <conditionalFormatting sqref="T34:T36">
    <cfRule type="cellIs" dxfId="1307" priority="154" operator="equal">
      <formula>0</formula>
    </cfRule>
  </conditionalFormatting>
  <conditionalFormatting sqref="T34:T36">
    <cfRule type="cellIs" dxfId="1306" priority="153" operator="equal">
      <formula>0</formula>
    </cfRule>
  </conditionalFormatting>
  <conditionalFormatting sqref="T34:T36">
    <cfRule type="cellIs" dxfId="1305" priority="152" operator="equal">
      <formula>0</formula>
    </cfRule>
  </conditionalFormatting>
  <conditionalFormatting sqref="T38:T39">
    <cfRule type="containsText" dxfId="1304" priority="151" operator="containsText" text="Наименование инвестиционного проекта">
      <formula>NOT(ISERROR(SEARCH("Наименование инвестиционного проекта",T38)))</formula>
    </cfRule>
  </conditionalFormatting>
  <conditionalFormatting sqref="T38:T39">
    <cfRule type="cellIs" dxfId="1303" priority="150" operator="equal">
      <formula>0</formula>
    </cfRule>
  </conditionalFormatting>
  <conditionalFormatting sqref="T38:T39">
    <cfRule type="cellIs" dxfId="1302" priority="149" operator="equal">
      <formula>0</formula>
    </cfRule>
  </conditionalFormatting>
  <conditionalFormatting sqref="T38:T39">
    <cfRule type="cellIs" dxfId="1301" priority="148" operator="equal">
      <formula>0</formula>
    </cfRule>
  </conditionalFormatting>
  <conditionalFormatting sqref="T52">
    <cfRule type="containsText" dxfId="1300" priority="147" operator="containsText" text="Наименование инвестиционного проекта">
      <formula>NOT(ISERROR(SEARCH("Наименование инвестиционного проекта",T52)))</formula>
    </cfRule>
  </conditionalFormatting>
  <conditionalFormatting sqref="T52">
    <cfRule type="cellIs" dxfId="1299" priority="146" operator="equal">
      <formula>0</formula>
    </cfRule>
  </conditionalFormatting>
  <conditionalFormatting sqref="T52">
    <cfRule type="cellIs" dxfId="1298" priority="145" operator="equal">
      <formula>0</formula>
    </cfRule>
  </conditionalFormatting>
  <conditionalFormatting sqref="T52">
    <cfRule type="cellIs" dxfId="1297" priority="144" operator="equal">
      <formula>0</formula>
    </cfRule>
  </conditionalFormatting>
  <conditionalFormatting sqref="T71:T74">
    <cfRule type="containsText" dxfId="1296" priority="139" operator="containsText" text="Наименование инвестиционного проекта">
      <formula>NOT(ISERROR(SEARCH("Наименование инвестиционного проекта",T71)))</formula>
    </cfRule>
  </conditionalFormatting>
  <conditionalFormatting sqref="T71:T74">
    <cfRule type="cellIs" dxfId="1295" priority="138" operator="equal">
      <formula>0</formula>
    </cfRule>
  </conditionalFormatting>
  <conditionalFormatting sqref="T71:T74">
    <cfRule type="cellIs" dxfId="1294" priority="137" operator="equal">
      <formula>0</formula>
    </cfRule>
  </conditionalFormatting>
  <conditionalFormatting sqref="T71:T74">
    <cfRule type="cellIs" dxfId="1293" priority="136" operator="equal">
      <formula>0</formula>
    </cfRule>
  </conditionalFormatting>
  <conditionalFormatting sqref="T66:T67">
    <cfRule type="containsText" dxfId="1292" priority="143" operator="containsText" text="Наименование инвестиционного проекта">
      <formula>NOT(ISERROR(SEARCH("Наименование инвестиционного проекта",T66)))</formula>
    </cfRule>
  </conditionalFormatting>
  <conditionalFormatting sqref="T66:T67">
    <cfRule type="cellIs" dxfId="1291" priority="142" operator="equal">
      <formula>0</formula>
    </cfRule>
  </conditionalFormatting>
  <conditionalFormatting sqref="T66:T67">
    <cfRule type="cellIs" dxfId="1290" priority="141" operator="equal">
      <formula>0</formula>
    </cfRule>
  </conditionalFormatting>
  <conditionalFormatting sqref="T66:T67">
    <cfRule type="cellIs" dxfId="1289" priority="140" operator="equal">
      <formula>0</formula>
    </cfRule>
  </conditionalFormatting>
  <conditionalFormatting sqref="T43">
    <cfRule type="containsText" dxfId="1288" priority="135" operator="containsText" text="Наименование инвестиционного проекта">
      <formula>NOT(ISERROR(SEARCH("Наименование инвестиционного проекта",T43)))</formula>
    </cfRule>
  </conditionalFormatting>
  <conditionalFormatting sqref="T43">
    <cfRule type="cellIs" dxfId="1287" priority="134" operator="equal">
      <formula>0</formula>
    </cfRule>
  </conditionalFormatting>
  <conditionalFormatting sqref="T43">
    <cfRule type="cellIs" dxfId="1286" priority="133" operator="equal">
      <formula>0</formula>
    </cfRule>
  </conditionalFormatting>
  <conditionalFormatting sqref="T43">
    <cfRule type="cellIs" dxfId="1285" priority="132" operator="equal">
      <formula>0</formula>
    </cfRule>
  </conditionalFormatting>
  <conditionalFormatting sqref="AA63">
    <cfRule type="cellIs" dxfId="1284" priority="127" operator="equal">
      <formula>0</formula>
    </cfRule>
  </conditionalFormatting>
  <conditionalFormatting sqref="AA63">
    <cfRule type="containsText" dxfId="1283" priority="126" operator="containsText" text="Наименование инвестиционного проекта">
      <formula>NOT(ISERROR(SEARCH("Наименование инвестиционного проекта",AA63)))</formula>
    </cfRule>
  </conditionalFormatting>
  <conditionalFormatting sqref="AA63">
    <cfRule type="cellIs" dxfId="1282" priority="125" operator="equal">
      <formula>0</formula>
    </cfRule>
  </conditionalFormatting>
  <conditionalFormatting sqref="AA63">
    <cfRule type="cellIs" dxfId="1281" priority="124" operator="equal">
      <formula>0</formula>
    </cfRule>
  </conditionalFormatting>
  <conditionalFormatting sqref="Z63">
    <cfRule type="cellIs" dxfId="1280" priority="123" operator="equal">
      <formula>0</formula>
    </cfRule>
  </conditionalFormatting>
  <conditionalFormatting sqref="Z63">
    <cfRule type="containsText" dxfId="1279" priority="122" operator="containsText" text="Наименование инвестиционного проекта">
      <formula>NOT(ISERROR(SEARCH("Наименование инвестиционного проекта",Z63)))</formula>
    </cfRule>
  </conditionalFormatting>
  <conditionalFormatting sqref="Z63">
    <cfRule type="cellIs" dxfId="1278" priority="121" operator="equal">
      <formula>0</formula>
    </cfRule>
  </conditionalFormatting>
  <conditionalFormatting sqref="Z63">
    <cfRule type="cellIs" dxfId="1277" priority="120" operator="equal">
      <formula>0</formula>
    </cfRule>
  </conditionalFormatting>
  <conditionalFormatting sqref="AB63:AM63">
    <cfRule type="cellIs" dxfId="1276" priority="119" operator="equal">
      <formula>0</formula>
    </cfRule>
  </conditionalFormatting>
  <conditionalFormatting sqref="AB63:AM63">
    <cfRule type="containsText" dxfId="1275" priority="118" operator="containsText" text="Наименование инвестиционного проекта">
      <formula>NOT(ISERROR(SEARCH("Наименование инвестиционного проекта",AB63)))</formula>
    </cfRule>
  </conditionalFormatting>
  <conditionalFormatting sqref="AB63:AM63">
    <cfRule type="cellIs" dxfId="1274" priority="117" operator="equal">
      <formula>0</formula>
    </cfRule>
  </conditionalFormatting>
  <conditionalFormatting sqref="AB63:AM63">
    <cfRule type="cellIs" dxfId="1273" priority="116" operator="equal">
      <formula>0</formula>
    </cfRule>
  </conditionalFormatting>
  <conditionalFormatting sqref="E63:L63 N63:S63 U63:Y63">
    <cfRule type="cellIs" dxfId="1272" priority="115" operator="equal">
      <formula>0</formula>
    </cfRule>
  </conditionalFormatting>
  <conditionalFormatting sqref="E63:L63 N63:S63 U63:Y63">
    <cfRule type="containsText" dxfId="1271" priority="114" operator="containsText" text="Наименование инвестиционного проекта">
      <formula>NOT(ISERROR(SEARCH("Наименование инвестиционного проекта",E63)))</formula>
    </cfRule>
  </conditionalFormatting>
  <conditionalFormatting sqref="E63:L63 N63:S63 U63:Y63">
    <cfRule type="cellIs" dxfId="1270" priority="113" operator="equal">
      <formula>0</formula>
    </cfRule>
  </conditionalFormatting>
  <conditionalFormatting sqref="E63:L63 N63:S63 U63:Y63">
    <cfRule type="cellIs" dxfId="1269" priority="112" operator="equal">
      <formula>0</formula>
    </cfRule>
  </conditionalFormatting>
  <conditionalFormatting sqref="M63">
    <cfRule type="cellIs" dxfId="1268" priority="111" operator="equal">
      <formula>0</formula>
    </cfRule>
  </conditionalFormatting>
  <conditionalFormatting sqref="M63">
    <cfRule type="containsText" dxfId="1267" priority="110" operator="containsText" text="Наименование инвестиционного проекта">
      <formula>NOT(ISERROR(SEARCH("Наименование инвестиционного проекта",M63)))</formula>
    </cfRule>
  </conditionalFormatting>
  <conditionalFormatting sqref="M63">
    <cfRule type="cellIs" dxfId="1266" priority="109" operator="equal">
      <formula>0</formula>
    </cfRule>
  </conditionalFormatting>
  <conditionalFormatting sqref="M63">
    <cfRule type="cellIs" dxfId="1265" priority="108" operator="equal">
      <formula>0</formula>
    </cfRule>
  </conditionalFormatting>
  <conditionalFormatting sqref="T63">
    <cfRule type="cellIs" dxfId="1264" priority="107" operator="equal">
      <formula>0</formula>
    </cfRule>
  </conditionalFormatting>
  <conditionalFormatting sqref="T63">
    <cfRule type="containsText" dxfId="1263" priority="106" operator="containsText" text="Наименование инвестиционного проекта">
      <formula>NOT(ISERROR(SEARCH("Наименование инвестиционного проекта",T63)))</formula>
    </cfRule>
  </conditionalFormatting>
  <conditionalFormatting sqref="T63">
    <cfRule type="cellIs" dxfId="1262" priority="105" operator="equal">
      <formula>0</formula>
    </cfRule>
  </conditionalFormatting>
  <conditionalFormatting sqref="T63">
    <cfRule type="cellIs" dxfId="1261" priority="104" operator="equal">
      <formula>0</formula>
    </cfRule>
  </conditionalFormatting>
  <conditionalFormatting sqref="AA48:AA49">
    <cfRule type="cellIs" dxfId="1260" priority="103" operator="equal">
      <formula>0</formula>
    </cfRule>
  </conditionalFormatting>
  <conditionalFormatting sqref="AA48:AA49">
    <cfRule type="containsText" dxfId="1259" priority="102" operator="containsText" text="Наименование инвестиционного проекта">
      <formula>NOT(ISERROR(SEARCH("Наименование инвестиционного проекта",AA48)))</formula>
    </cfRule>
  </conditionalFormatting>
  <conditionalFormatting sqref="AA48:AA49">
    <cfRule type="cellIs" dxfId="1258" priority="101" operator="equal">
      <formula>0</formula>
    </cfRule>
  </conditionalFormatting>
  <conditionalFormatting sqref="AA48:AA49">
    <cfRule type="cellIs" dxfId="1257" priority="100" operator="equal">
      <formula>0</formula>
    </cfRule>
  </conditionalFormatting>
  <conditionalFormatting sqref="Z48:Z49">
    <cfRule type="cellIs" dxfId="1256" priority="99" operator="equal">
      <formula>0</formula>
    </cfRule>
  </conditionalFormatting>
  <conditionalFormatting sqref="Z48:Z49">
    <cfRule type="containsText" dxfId="1255" priority="98" operator="containsText" text="Наименование инвестиционного проекта">
      <formula>NOT(ISERROR(SEARCH("Наименование инвестиционного проекта",Z48)))</formula>
    </cfRule>
  </conditionalFormatting>
  <conditionalFormatting sqref="Z48:Z49">
    <cfRule type="cellIs" dxfId="1254" priority="97" operator="equal">
      <formula>0</formula>
    </cfRule>
  </conditionalFormatting>
  <conditionalFormatting sqref="Z48:Z49">
    <cfRule type="cellIs" dxfId="1253" priority="96" operator="equal">
      <formula>0</formula>
    </cfRule>
  </conditionalFormatting>
  <conditionalFormatting sqref="AB48:AM49">
    <cfRule type="cellIs" dxfId="1252" priority="95" operator="equal">
      <formula>0</formula>
    </cfRule>
  </conditionalFormatting>
  <conditionalFormatting sqref="AB48:AM49">
    <cfRule type="containsText" dxfId="1251" priority="94" operator="containsText" text="Наименование инвестиционного проекта">
      <formula>NOT(ISERROR(SEARCH("Наименование инвестиционного проекта",AB48)))</formula>
    </cfRule>
  </conditionalFormatting>
  <conditionalFormatting sqref="AB48:AM49">
    <cfRule type="cellIs" dxfId="1250" priority="93" operator="equal">
      <formula>0</formula>
    </cfRule>
  </conditionalFormatting>
  <conditionalFormatting sqref="AB48:AM49">
    <cfRule type="cellIs" dxfId="1249" priority="92" operator="equal">
      <formula>0</formula>
    </cfRule>
  </conditionalFormatting>
  <conditionalFormatting sqref="E48:L49 N48:S49 U48:Y49 E47:AM47">
    <cfRule type="cellIs" dxfId="1248" priority="91" operator="equal">
      <formula>0</formula>
    </cfRule>
  </conditionalFormatting>
  <conditionalFormatting sqref="E48:L49 N48:S49 U48:Y49 E47:AM47">
    <cfRule type="containsText" dxfId="1247" priority="90" operator="containsText" text="Наименование инвестиционного проекта">
      <formula>NOT(ISERROR(SEARCH("Наименование инвестиционного проекта",E47)))</formula>
    </cfRule>
  </conditionalFormatting>
  <conditionalFormatting sqref="E48:L49 N48:S49 U48:Y49 E47:AM47">
    <cfRule type="cellIs" dxfId="1246" priority="89" operator="equal">
      <formula>0</formula>
    </cfRule>
  </conditionalFormatting>
  <conditionalFormatting sqref="E48:L49 N48:S49 U48:Y49 E47:AM47">
    <cfRule type="cellIs" dxfId="1245" priority="88" operator="equal">
      <formula>0</formula>
    </cfRule>
  </conditionalFormatting>
  <conditionalFormatting sqref="M48:M49">
    <cfRule type="cellIs" dxfId="1244" priority="87" operator="equal">
      <formula>0</formula>
    </cfRule>
  </conditionalFormatting>
  <conditionalFormatting sqref="M48:M49">
    <cfRule type="containsText" dxfId="1243" priority="86" operator="containsText" text="Наименование инвестиционного проекта">
      <formula>NOT(ISERROR(SEARCH("Наименование инвестиционного проекта",M48)))</formula>
    </cfRule>
  </conditionalFormatting>
  <conditionalFormatting sqref="M48:M49">
    <cfRule type="cellIs" dxfId="1242" priority="85" operator="equal">
      <formula>0</formula>
    </cfRule>
  </conditionalFormatting>
  <conditionalFormatting sqref="M48:M49">
    <cfRule type="cellIs" dxfId="1241" priority="84" operator="equal">
      <formula>0</formula>
    </cfRule>
  </conditionalFormatting>
  <conditionalFormatting sqref="T48:T49">
    <cfRule type="cellIs" dxfId="1240" priority="83" operator="equal">
      <formula>0</formula>
    </cfRule>
  </conditionalFormatting>
  <conditionalFormatting sqref="T48:T49">
    <cfRule type="containsText" dxfId="1239" priority="82" operator="containsText" text="Наименование инвестиционного проекта">
      <formula>NOT(ISERROR(SEARCH("Наименование инвестиционного проекта",T48)))</formula>
    </cfRule>
  </conditionalFormatting>
  <conditionalFormatting sqref="T48:T49">
    <cfRule type="cellIs" dxfId="1238" priority="81" operator="equal">
      <formula>0</formula>
    </cfRule>
  </conditionalFormatting>
  <conditionalFormatting sqref="T48:T49">
    <cfRule type="cellIs" dxfId="1237" priority="80" operator="equal">
      <formula>0</formula>
    </cfRule>
  </conditionalFormatting>
  <conditionalFormatting sqref="AA70">
    <cfRule type="containsText" dxfId="1236" priority="79" operator="containsText" text="Наименование инвестиционного проекта">
      <formula>NOT(ISERROR(SEARCH("Наименование инвестиционного проекта",AA70)))</formula>
    </cfRule>
  </conditionalFormatting>
  <conditionalFormatting sqref="AA70">
    <cfRule type="cellIs" dxfId="1235" priority="78" operator="equal">
      <formula>0</formula>
    </cfRule>
  </conditionalFormatting>
  <conditionalFormatting sqref="AA70">
    <cfRule type="cellIs" dxfId="1234" priority="77" operator="equal">
      <formula>0</formula>
    </cfRule>
  </conditionalFormatting>
  <conditionalFormatting sqref="AA70">
    <cfRule type="cellIs" dxfId="1233" priority="76" operator="equal">
      <formula>0</formula>
    </cfRule>
  </conditionalFormatting>
  <conditionalFormatting sqref="Z70">
    <cfRule type="containsText" dxfId="1232" priority="75" operator="containsText" text="Наименование инвестиционного проекта">
      <formula>NOT(ISERROR(SEARCH("Наименование инвестиционного проекта",Z70)))</formula>
    </cfRule>
  </conditionalFormatting>
  <conditionalFormatting sqref="Z70">
    <cfRule type="cellIs" dxfId="1231" priority="74" operator="equal">
      <formula>0</formula>
    </cfRule>
  </conditionalFormatting>
  <conditionalFormatting sqref="Z70">
    <cfRule type="cellIs" dxfId="1230" priority="73" operator="equal">
      <formula>0</formula>
    </cfRule>
  </conditionalFormatting>
  <conditionalFormatting sqref="Z70">
    <cfRule type="cellIs" dxfId="1229" priority="72" operator="equal">
      <formula>0</formula>
    </cfRule>
  </conditionalFormatting>
  <conditionalFormatting sqref="AB70:AM70 AH71:AI73">
    <cfRule type="containsText" dxfId="1228" priority="71" operator="containsText" text="Наименование инвестиционного проекта">
      <formula>NOT(ISERROR(SEARCH("Наименование инвестиционного проекта",AB70)))</formula>
    </cfRule>
  </conditionalFormatting>
  <conditionalFormatting sqref="AB70:AM70 AH71:AI73">
    <cfRule type="cellIs" dxfId="1227" priority="70" operator="equal">
      <formula>0</formula>
    </cfRule>
  </conditionalFormatting>
  <conditionalFormatting sqref="AB70:AM70 AH71:AI73">
    <cfRule type="cellIs" dxfId="1226" priority="69" operator="equal">
      <formula>0</formula>
    </cfRule>
  </conditionalFormatting>
  <conditionalFormatting sqref="AB70:AM70 AH71:AI73">
    <cfRule type="cellIs" dxfId="1225" priority="68" operator="equal">
      <formula>0</formula>
    </cfRule>
  </conditionalFormatting>
  <conditionalFormatting sqref="E70:L70 N70:S70 U70:Y70 E42:AM42">
    <cfRule type="containsText" dxfId="1224" priority="67" operator="containsText" text="Наименование инвестиционного проекта">
      <formula>NOT(ISERROR(SEARCH("Наименование инвестиционного проекта",E42)))</formula>
    </cfRule>
  </conditionalFormatting>
  <conditionalFormatting sqref="E70:L70 N70:S70 U70:Y70 E42:AM42">
    <cfRule type="cellIs" dxfId="1223" priority="66" operator="equal">
      <formula>0</formula>
    </cfRule>
  </conditionalFormatting>
  <conditionalFormatting sqref="E70:L70 N70:S70 U70:Y70 E42:AM42">
    <cfRule type="cellIs" dxfId="1222" priority="65" operator="equal">
      <formula>0</formula>
    </cfRule>
  </conditionalFormatting>
  <conditionalFormatting sqref="E70:L70 N70:S70 U70:Y70 E42:AM42">
    <cfRule type="cellIs" dxfId="1221" priority="64" operator="equal">
      <formula>0</formula>
    </cfRule>
  </conditionalFormatting>
  <conditionalFormatting sqref="M70">
    <cfRule type="containsText" dxfId="1220" priority="63" operator="containsText" text="Наименование инвестиционного проекта">
      <formula>NOT(ISERROR(SEARCH("Наименование инвестиционного проекта",M70)))</formula>
    </cfRule>
  </conditionalFormatting>
  <conditionalFormatting sqref="M70">
    <cfRule type="cellIs" dxfId="1219" priority="62" operator="equal">
      <formula>0</formula>
    </cfRule>
  </conditionalFormatting>
  <conditionalFormatting sqref="M70">
    <cfRule type="cellIs" dxfId="1218" priority="61" operator="equal">
      <formula>0</formula>
    </cfRule>
  </conditionalFormatting>
  <conditionalFormatting sqref="M70">
    <cfRule type="cellIs" dxfId="1217" priority="60" operator="equal">
      <formula>0</formula>
    </cfRule>
  </conditionalFormatting>
  <conditionalFormatting sqref="T70">
    <cfRule type="containsText" dxfId="1216" priority="59" operator="containsText" text="Наименование инвестиционного проекта">
      <formula>NOT(ISERROR(SEARCH("Наименование инвестиционного проекта",T70)))</formula>
    </cfRule>
  </conditionalFormatting>
  <conditionalFormatting sqref="T70">
    <cfRule type="cellIs" dxfId="1215" priority="58" operator="equal">
      <formula>0</formula>
    </cfRule>
  </conditionalFormatting>
  <conditionalFormatting sqref="T70">
    <cfRule type="cellIs" dxfId="1214" priority="57" operator="equal">
      <formula>0</formula>
    </cfRule>
  </conditionalFormatting>
  <conditionalFormatting sqref="T70">
    <cfRule type="cellIs" dxfId="1213" priority="56" operator="equal">
      <formula>0</formula>
    </cfRule>
  </conditionalFormatting>
  <conditionalFormatting sqref="AA33">
    <cfRule type="containsText" dxfId="1212" priority="55" operator="containsText" text="Наименование инвестиционного проекта">
      <formula>NOT(ISERROR(SEARCH("Наименование инвестиционного проекта",AA33)))</formula>
    </cfRule>
  </conditionalFormatting>
  <conditionalFormatting sqref="AA33">
    <cfRule type="cellIs" dxfId="1211" priority="54" operator="equal">
      <formula>0</formula>
    </cfRule>
  </conditionalFormatting>
  <conditionalFormatting sqref="AA33">
    <cfRule type="cellIs" dxfId="1210" priority="53" operator="equal">
      <formula>0</formula>
    </cfRule>
  </conditionalFormatting>
  <conditionalFormatting sqref="AA33">
    <cfRule type="cellIs" dxfId="1209" priority="52" operator="equal">
      <formula>0</formula>
    </cfRule>
  </conditionalFormatting>
  <conditionalFormatting sqref="Z33">
    <cfRule type="containsText" dxfId="1208" priority="51" operator="containsText" text="Наименование инвестиционного проекта">
      <formula>NOT(ISERROR(SEARCH("Наименование инвестиционного проекта",Z33)))</formula>
    </cfRule>
  </conditionalFormatting>
  <conditionalFormatting sqref="Z33">
    <cfRule type="cellIs" dxfId="1207" priority="50" operator="equal">
      <formula>0</formula>
    </cfRule>
  </conditionalFormatting>
  <conditionalFormatting sqref="Z33">
    <cfRule type="cellIs" dxfId="1206" priority="49" operator="equal">
      <formula>0</formula>
    </cfRule>
  </conditionalFormatting>
  <conditionalFormatting sqref="Z33">
    <cfRule type="cellIs" dxfId="1205" priority="48" operator="equal">
      <formula>0</formula>
    </cfRule>
  </conditionalFormatting>
  <conditionalFormatting sqref="AG33:AM33">
    <cfRule type="cellIs" dxfId="1204" priority="47" operator="equal">
      <formula>0</formula>
    </cfRule>
  </conditionalFormatting>
  <conditionalFormatting sqref="AG33:AM33">
    <cfRule type="containsText" dxfId="1203" priority="46" operator="containsText" text="Наименование инвестиционного проекта">
      <formula>NOT(ISERROR(SEARCH("Наименование инвестиционного проекта",AG33)))</formula>
    </cfRule>
  </conditionalFormatting>
  <conditionalFormatting sqref="AG33:AM33">
    <cfRule type="cellIs" dxfId="1202" priority="45" operator="equal">
      <formula>0</formula>
    </cfRule>
  </conditionalFormatting>
  <conditionalFormatting sqref="AG33:AM33">
    <cfRule type="cellIs" dxfId="1201" priority="44" operator="equal">
      <formula>0</formula>
    </cfRule>
  </conditionalFormatting>
  <conditionalFormatting sqref="AB33:AF33">
    <cfRule type="containsText" dxfId="1200" priority="43" operator="containsText" text="Наименование инвестиционного проекта">
      <formula>NOT(ISERROR(SEARCH("Наименование инвестиционного проекта",AB33)))</formula>
    </cfRule>
  </conditionalFormatting>
  <conditionalFormatting sqref="AB33:AF33">
    <cfRule type="cellIs" dxfId="1199" priority="42" operator="equal">
      <formula>0</formula>
    </cfRule>
  </conditionalFormatting>
  <conditionalFormatting sqref="AB33:AF33">
    <cfRule type="cellIs" dxfId="1198" priority="41" operator="equal">
      <formula>0</formula>
    </cfRule>
  </conditionalFormatting>
  <conditionalFormatting sqref="AB33:AF33">
    <cfRule type="cellIs" dxfId="1197" priority="40" operator="equal">
      <formula>0</formula>
    </cfRule>
  </conditionalFormatting>
  <conditionalFormatting sqref="E33:L33 N33:S33 U33:Y33">
    <cfRule type="containsText" dxfId="1196" priority="39" operator="containsText" text="Наименование инвестиционного проекта">
      <formula>NOT(ISERROR(SEARCH("Наименование инвестиционного проекта",E33)))</formula>
    </cfRule>
  </conditionalFormatting>
  <conditionalFormatting sqref="U33:Y33 N33:S33 E33:L33">
    <cfRule type="cellIs" dxfId="1195" priority="38" operator="equal">
      <formula>0</formula>
    </cfRule>
  </conditionalFormatting>
  <conditionalFormatting sqref="U33:Y33 N33:S33 E33:L33">
    <cfRule type="cellIs" dxfId="1194" priority="37" operator="equal">
      <formula>0</formula>
    </cfRule>
  </conditionalFormatting>
  <conditionalFormatting sqref="U33:Y33 N33:S33 E33:L33">
    <cfRule type="cellIs" dxfId="1193" priority="36" operator="equal">
      <formula>0</formula>
    </cfRule>
  </conditionalFormatting>
  <conditionalFormatting sqref="M33">
    <cfRule type="containsText" dxfId="1192" priority="35" operator="containsText" text="Наименование инвестиционного проекта">
      <formula>NOT(ISERROR(SEARCH("Наименование инвестиционного проекта",M33)))</formula>
    </cfRule>
  </conditionalFormatting>
  <conditionalFormatting sqref="M33">
    <cfRule type="cellIs" dxfId="1191" priority="34" operator="equal">
      <formula>0</formula>
    </cfRule>
  </conditionalFormatting>
  <conditionalFormatting sqref="M33">
    <cfRule type="cellIs" dxfId="1190" priority="33" operator="equal">
      <formula>0</formula>
    </cfRule>
  </conditionalFormatting>
  <conditionalFormatting sqref="M33">
    <cfRule type="cellIs" dxfId="1189" priority="32" operator="equal">
      <formula>0</formula>
    </cfRule>
  </conditionalFormatting>
  <conditionalFormatting sqref="T33">
    <cfRule type="containsText" dxfId="1188" priority="31" operator="containsText" text="Наименование инвестиционного проекта">
      <formula>NOT(ISERROR(SEARCH("Наименование инвестиционного проекта",T33)))</formula>
    </cfRule>
  </conditionalFormatting>
  <conditionalFormatting sqref="T33">
    <cfRule type="cellIs" dxfId="1187" priority="30" operator="equal">
      <formula>0</formula>
    </cfRule>
  </conditionalFormatting>
  <conditionalFormatting sqref="T33">
    <cfRule type="cellIs" dxfId="1186" priority="29" operator="equal">
      <formula>0</formula>
    </cfRule>
  </conditionalFormatting>
  <conditionalFormatting sqref="T33">
    <cfRule type="cellIs" dxfId="1185" priority="28" operator="equal">
      <formula>0</formula>
    </cfRule>
  </conditionalFormatting>
  <conditionalFormatting sqref="D47:D51">
    <cfRule type="containsText" dxfId="1184" priority="19" operator="containsText" text="Наименование инвестиционного проекта">
      <formula>NOT(ISERROR(SEARCH("Наименование инвестиционного проекта",D47)))</formula>
    </cfRule>
  </conditionalFormatting>
  <conditionalFormatting sqref="D47:D51">
    <cfRule type="cellIs" dxfId="1183" priority="18" operator="equal">
      <formula>0</formula>
    </cfRule>
  </conditionalFormatting>
  <conditionalFormatting sqref="D36">
    <cfRule type="cellIs" dxfId="1182" priority="3" operator="equal">
      <formula>0</formula>
    </cfRule>
  </conditionalFormatting>
  <conditionalFormatting sqref="B36">
    <cfRule type="cellIs" dxfId="1181" priority="7" operator="equal">
      <formula>0</formula>
    </cfRule>
  </conditionalFormatting>
  <conditionalFormatting sqref="C36">
    <cfRule type="cellIs" dxfId="1180" priority="5" operator="equal">
      <formula>0</formula>
    </cfRule>
  </conditionalFormatting>
  <conditionalFormatting sqref="C36">
    <cfRule type="containsText" dxfId="1179" priority="6" operator="containsText" text="Наименование инвестиционного проекта">
      <formula>NOT(ISERROR(SEARCH("Наименование инвестиционного проекта",C36)))</formula>
    </cfRule>
  </conditionalFormatting>
  <conditionalFormatting sqref="D36">
    <cfRule type="containsText" dxfId="1178" priority="4" operator="containsText" text="Наименование инвестиционного проекта">
      <formula>NOT(ISERROR(SEARCH("Наименование инвестиционного проекта",D36)))</formula>
    </cfRule>
  </conditionalFormatting>
  <conditionalFormatting sqref="B69:D69">
    <cfRule type="containsText" dxfId="1177" priority="2" operator="containsText" text="Наименование инвестиционного проекта">
      <formula>NOT(ISERROR(SEARCH("Наименование инвестиционного проекта",B69)))</formula>
    </cfRule>
  </conditionalFormatting>
  <conditionalFormatting sqref="B69:D69">
    <cfRule type="cellIs" dxfId="1176" priority="1" operator="equal">
      <formula>0</formula>
    </cfRule>
  </conditionalFormatting>
  <pageMargins left="0.70866141732283472" right="0.70866141732283472" top="0.74803149606299213" bottom="0.74803149606299213" header="0.31496062992125984" footer="0.31496062992125984"/>
  <pageSetup paperSize="8" scale="17" orientation="landscape" r:id="rId1"/>
  <ignoredErrors>
    <ignoredError sqref="E68 F68:Z68 AC68:AG68" formulaRange="1"/>
    <ignoredError sqref="F50:G50" evalErro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BO82"/>
  <sheetViews>
    <sheetView zoomScale="70" zoomScaleNormal="70" zoomScaleSheetLayoutView="55" workbookViewId="0">
      <pane xSplit="4" ySplit="25" topLeftCell="I26" activePane="bottomRight" state="frozen"/>
      <selection activeCell="A18" sqref="A18"/>
      <selection pane="topRight" activeCell="E18" sqref="E18"/>
      <selection pane="bottomLeft" activeCell="A26" sqref="A26"/>
      <selection pane="bottomRight" activeCell="S75" sqref="S75"/>
    </sheetView>
  </sheetViews>
  <sheetFormatPr defaultRowHeight="15.75" x14ac:dyDescent="0.25"/>
  <cols>
    <col min="1" max="1" width="6.5703125" style="147" customWidth="1"/>
    <col min="2" max="2" width="13.28515625" style="147" customWidth="1"/>
    <col min="3" max="3" width="82.7109375" style="147" bestFit="1" customWidth="1"/>
    <col min="4" max="4" width="26.28515625" style="147" customWidth="1"/>
    <col min="5" max="5" width="20.5703125" style="147" customWidth="1"/>
    <col min="6" max="6" width="17.7109375" style="147" customWidth="1"/>
    <col min="7" max="11" width="8.7109375" style="147" customWidth="1"/>
    <col min="12" max="12" width="20.5703125" style="147" customWidth="1"/>
    <col min="13" max="13" width="17.140625" style="147" customWidth="1"/>
    <col min="14" max="18" width="8.7109375" style="147" customWidth="1"/>
    <col min="19" max="19" width="20.5703125" style="147" customWidth="1"/>
    <col min="20" max="20" width="15.7109375" style="147" customWidth="1"/>
    <col min="21" max="25" width="8.7109375" style="147" customWidth="1"/>
    <col min="26" max="26" width="20.5703125" style="147" customWidth="1"/>
    <col min="27" max="27" width="17.7109375" style="147" customWidth="1"/>
    <col min="28" max="28" width="11.140625" style="147" customWidth="1"/>
    <col min="29" max="32" width="8.7109375" style="147" bestFit="1" customWidth="1"/>
    <col min="33" max="33" width="20.5703125" style="147" customWidth="1"/>
    <col min="34" max="34" width="15.28515625" style="147" customWidth="1"/>
    <col min="35" max="35" width="12.140625" style="147" customWidth="1"/>
    <col min="36" max="38" width="8.7109375" style="147" bestFit="1" customWidth="1"/>
    <col min="39" max="39" width="17.42578125" style="147" customWidth="1"/>
    <col min="40" max="40" width="6.5703125" style="148" customWidth="1"/>
    <col min="41" max="41" width="18.42578125" style="147" customWidth="1"/>
    <col min="42" max="42" width="24.28515625" style="147" customWidth="1"/>
    <col min="43" max="43" width="14.42578125" style="147" customWidth="1"/>
    <col min="44" max="44" width="25.5703125" style="147" customWidth="1"/>
    <col min="45" max="45" width="12.42578125" style="147" customWidth="1"/>
    <col min="46" max="46" width="19.85546875" style="147" customWidth="1"/>
    <col min="47" max="48" width="4.7109375" style="147" customWidth="1"/>
    <col min="49" max="49" width="4.28515625" style="147" customWidth="1"/>
    <col min="50" max="50" width="4.42578125" style="147" customWidth="1"/>
    <col min="51" max="51" width="5.140625" style="147" customWidth="1"/>
    <col min="52" max="52" width="5.7109375" style="147" customWidth="1"/>
    <col min="53" max="53" width="6.28515625" style="147" customWidth="1"/>
    <col min="54" max="54" width="6.5703125" style="147" customWidth="1"/>
    <col min="55" max="55" width="6.28515625" style="147" customWidth="1"/>
    <col min="56" max="57" width="5.7109375" style="147" customWidth="1"/>
    <col min="58" max="58" width="14.7109375" style="147" customWidth="1"/>
    <col min="59" max="68" width="5.7109375" style="147" customWidth="1"/>
    <col min="69" max="16384" width="9.140625" style="147"/>
  </cols>
  <sheetData>
    <row r="1" spans="2:67" ht="18.75" x14ac:dyDescent="0.25">
      <c r="AM1" s="119" t="s">
        <v>416</v>
      </c>
    </row>
    <row r="2" spans="2:67" ht="18.75" x14ac:dyDescent="0.3">
      <c r="AM2" s="149" t="s">
        <v>1</v>
      </c>
    </row>
    <row r="3" spans="2:67" ht="18.75" x14ac:dyDescent="0.3">
      <c r="AM3" s="149" t="s">
        <v>327</v>
      </c>
    </row>
    <row r="4" spans="2:67" ht="18.75" x14ac:dyDescent="0.3">
      <c r="B4" s="1174" t="s">
        <v>417</v>
      </c>
      <c r="C4" s="1174"/>
      <c r="D4" s="1174"/>
      <c r="E4" s="1174"/>
      <c r="F4" s="1174"/>
      <c r="G4" s="1174"/>
      <c r="H4" s="1174"/>
      <c r="I4" s="1174"/>
      <c r="J4" s="1174"/>
      <c r="K4" s="1174"/>
      <c r="L4" s="1174"/>
      <c r="M4" s="1174"/>
      <c r="N4" s="1174"/>
      <c r="O4" s="1174"/>
      <c r="P4" s="1174"/>
      <c r="Q4" s="1174"/>
      <c r="R4" s="1174"/>
      <c r="S4" s="1174"/>
      <c r="T4" s="1174"/>
      <c r="U4" s="1174"/>
      <c r="V4" s="1174"/>
      <c r="W4" s="1174"/>
      <c r="X4" s="1174"/>
      <c r="Y4" s="1174"/>
      <c r="Z4" s="1174"/>
      <c r="AA4" s="1174"/>
      <c r="AB4" s="1174"/>
      <c r="AC4" s="1174"/>
      <c r="AD4" s="1174"/>
      <c r="AE4" s="1174"/>
      <c r="AF4" s="1174"/>
      <c r="AG4" s="1174"/>
      <c r="AH4" s="1174"/>
      <c r="AI4" s="1174"/>
      <c r="AJ4" s="1174"/>
      <c r="AK4" s="1174"/>
      <c r="AL4" s="1174"/>
      <c r="AM4" s="1174"/>
    </row>
    <row r="5" spans="2:67" ht="18.75" x14ac:dyDescent="0.3">
      <c r="B5" s="1175" t="s">
        <v>463</v>
      </c>
      <c r="C5" s="1175"/>
      <c r="D5" s="1175"/>
      <c r="E5" s="1175"/>
      <c r="F5" s="1175"/>
      <c r="G5" s="1175"/>
      <c r="H5" s="1175"/>
      <c r="I5" s="1175"/>
      <c r="J5" s="1175"/>
      <c r="K5" s="1175"/>
      <c r="L5" s="1175"/>
      <c r="M5" s="1175"/>
      <c r="N5" s="1175"/>
      <c r="O5" s="1175"/>
      <c r="P5" s="1175"/>
      <c r="Q5" s="1175"/>
      <c r="R5" s="1175"/>
      <c r="S5" s="1175"/>
      <c r="T5" s="1175"/>
      <c r="U5" s="1175"/>
      <c r="V5" s="1175"/>
      <c r="W5" s="1175"/>
      <c r="X5" s="1175"/>
      <c r="Y5" s="1175"/>
      <c r="Z5" s="1175"/>
      <c r="AA5" s="1175"/>
      <c r="AB5" s="1175"/>
      <c r="AC5" s="1175"/>
      <c r="AD5" s="1175"/>
      <c r="AE5" s="1175"/>
      <c r="AF5" s="1175"/>
      <c r="AG5" s="1175"/>
      <c r="AH5" s="1175"/>
      <c r="AI5" s="1175"/>
      <c r="AJ5" s="1175"/>
      <c r="AK5" s="1175"/>
      <c r="AL5" s="1175"/>
      <c r="AM5" s="1175"/>
    </row>
    <row r="6" spans="2:67" x14ac:dyDescent="0.25">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row>
    <row r="7" spans="2:67" ht="18.75" x14ac:dyDescent="0.25">
      <c r="B7" s="1122" t="str">
        <f>'С № 1 (2020)'!B7:AY7</f>
        <v>Инвестиционная программа  ГУП НАО "Нарьян-Марская электростанция"</v>
      </c>
      <c r="C7" s="1122"/>
      <c r="D7" s="1122"/>
      <c r="E7" s="1122"/>
      <c r="F7" s="1122"/>
      <c r="G7" s="1122"/>
      <c r="H7" s="1122"/>
      <c r="I7" s="1122"/>
      <c r="J7" s="1122"/>
      <c r="K7" s="1122"/>
      <c r="L7" s="1122"/>
      <c r="M7" s="1122"/>
      <c r="N7" s="1122"/>
      <c r="O7" s="1122"/>
      <c r="P7" s="1122"/>
      <c r="Q7" s="1122"/>
      <c r="R7" s="1122"/>
      <c r="S7" s="1122"/>
      <c r="T7" s="1122"/>
      <c r="U7" s="1122"/>
      <c r="V7" s="1122"/>
      <c r="W7" s="1122"/>
      <c r="X7" s="1122"/>
      <c r="Y7" s="1122"/>
      <c r="Z7" s="1122"/>
      <c r="AA7" s="1122"/>
      <c r="AB7" s="1122"/>
      <c r="AC7" s="1122"/>
      <c r="AD7" s="1122"/>
      <c r="AE7" s="1122"/>
      <c r="AF7" s="1122"/>
      <c r="AG7" s="1122"/>
      <c r="AH7" s="1122"/>
      <c r="AI7" s="1122"/>
      <c r="AJ7" s="1122"/>
      <c r="AK7" s="1122"/>
      <c r="AL7" s="1122"/>
      <c r="AM7" s="1122"/>
      <c r="AN7" s="151"/>
      <c r="AO7" s="152"/>
      <c r="AP7" s="152"/>
      <c r="AQ7" s="152"/>
      <c r="AR7" s="152"/>
      <c r="AS7" s="152"/>
      <c r="AT7" s="152"/>
      <c r="AU7" s="152"/>
      <c r="AV7" s="152"/>
      <c r="AW7" s="152"/>
      <c r="AX7" s="152"/>
      <c r="AY7" s="152"/>
      <c r="AZ7" s="152"/>
      <c r="BA7" s="152"/>
      <c r="BB7" s="152"/>
      <c r="BC7" s="152"/>
      <c r="BD7" s="152"/>
      <c r="BE7" s="152"/>
      <c r="BF7" s="152"/>
      <c r="BG7" s="152"/>
      <c r="BH7" s="152"/>
      <c r="BI7" s="152"/>
      <c r="BJ7" s="152"/>
      <c r="BK7" s="152"/>
      <c r="BL7" s="152"/>
      <c r="BM7" s="152"/>
      <c r="BN7" s="152"/>
      <c r="BO7" s="152"/>
    </row>
    <row r="8" spans="2:67" x14ac:dyDescent="0.25">
      <c r="B8" s="1176" t="s">
        <v>4</v>
      </c>
      <c r="C8" s="1176"/>
      <c r="D8" s="1176"/>
      <c r="E8" s="1176"/>
      <c r="F8" s="1176"/>
      <c r="G8" s="1176"/>
      <c r="H8" s="1176"/>
      <c r="I8" s="1176"/>
      <c r="J8" s="1176"/>
      <c r="K8" s="1176"/>
      <c r="L8" s="1176"/>
      <c r="M8" s="1176"/>
      <c r="N8" s="1176"/>
      <c r="O8" s="1176"/>
      <c r="P8" s="1176"/>
      <c r="Q8" s="1176"/>
      <c r="R8" s="1176"/>
      <c r="S8" s="1176"/>
      <c r="T8" s="1176"/>
      <c r="U8" s="1176"/>
      <c r="V8" s="1176"/>
      <c r="W8" s="1176"/>
      <c r="X8" s="1176"/>
      <c r="Y8" s="1176"/>
      <c r="Z8" s="1176"/>
      <c r="AA8" s="1176"/>
      <c r="AB8" s="1176"/>
      <c r="AC8" s="1176"/>
      <c r="AD8" s="1176"/>
      <c r="AE8" s="1176"/>
      <c r="AF8" s="1176"/>
      <c r="AG8" s="1176"/>
      <c r="AH8" s="1176"/>
      <c r="AI8" s="1176"/>
      <c r="AJ8" s="1176"/>
      <c r="AK8" s="1176"/>
      <c r="AL8" s="1176"/>
      <c r="AM8" s="1176"/>
      <c r="AN8" s="153"/>
      <c r="AO8" s="154"/>
      <c r="AP8" s="154"/>
      <c r="AQ8" s="154"/>
      <c r="AR8" s="154"/>
      <c r="AS8" s="154"/>
      <c r="AT8" s="154"/>
      <c r="AU8" s="154"/>
      <c r="AV8" s="154"/>
      <c r="AW8" s="154"/>
      <c r="AX8" s="154"/>
      <c r="AY8" s="154"/>
      <c r="AZ8" s="154"/>
      <c r="BA8" s="154"/>
      <c r="BB8" s="154"/>
      <c r="BC8" s="154"/>
      <c r="BD8" s="154"/>
      <c r="BE8" s="154"/>
      <c r="BF8" s="154"/>
      <c r="BG8" s="154"/>
      <c r="BH8" s="154"/>
      <c r="BI8" s="154"/>
      <c r="BJ8" s="154"/>
      <c r="BK8" s="154"/>
      <c r="BL8" s="154"/>
      <c r="BM8" s="154"/>
      <c r="BN8" s="154"/>
      <c r="BO8" s="154"/>
    </row>
    <row r="9" spans="2:67" x14ac:dyDescent="0.25">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3"/>
      <c r="AO9" s="154"/>
      <c r="AP9" s="154"/>
      <c r="AQ9" s="154"/>
      <c r="AR9" s="154"/>
      <c r="AS9" s="154"/>
      <c r="AT9" s="154"/>
      <c r="AU9" s="154"/>
      <c r="AV9" s="154"/>
      <c r="AW9" s="154"/>
      <c r="AX9" s="154"/>
      <c r="AY9" s="154"/>
      <c r="AZ9" s="154"/>
      <c r="BA9" s="154"/>
      <c r="BB9" s="154"/>
      <c r="BC9" s="154"/>
      <c r="BD9" s="154"/>
      <c r="BE9" s="154"/>
      <c r="BF9" s="154"/>
      <c r="BG9" s="154"/>
      <c r="BH9" s="154"/>
      <c r="BI9" s="154"/>
      <c r="BJ9" s="154"/>
      <c r="BK9" s="154"/>
      <c r="BL9" s="154"/>
      <c r="BM9" s="154"/>
      <c r="BN9" s="154"/>
      <c r="BO9" s="154"/>
    </row>
    <row r="10" spans="2:67" x14ac:dyDescent="0.25">
      <c r="B10" s="1177" t="s">
        <v>1741</v>
      </c>
      <c r="C10" s="1178"/>
      <c r="D10" s="1178"/>
      <c r="E10" s="1178"/>
      <c r="F10" s="1178"/>
      <c r="G10" s="1178"/>
      <c r="H10" s="1178"/>
      <c r="I10" s="1178"/>
      <c r="J10" s="1178"/>
      <c r="K10" s="1178"/>
      <c r="L10" s="1178"/>
      <c r="M10" s="1178"/>
      <c r="N10" s="1178"/>
      <c r="O10" s="1178"/>
      <c r="P10" s="1178"/>
      <c r="Q10" s="1178"/>
      <c r="R10" s="1178"/>
      <c r="S10" s="1178"/>
      <c r="T10" s="1178"/>
      <c r="U10" s="1178"/>
      <c r="V10" s="1178"/>
      <c r="W10" s="1178"/>
      <c r="X10" s="1178"/>
      <c r="Y10" s="1178"/>
      <c r="Z10" s="1178"/>
      <c r="AA10" s="1178"/>
      <c r="AB10" s="1178"/>
      <c r="AC10" s="1178"/>
      <c r="AD10" s="1178"/>
      <c r="AE10" s="1178"/>
      <c r="AF10" s="1178"/>
      <c r="AG10" s="1178"/>
      <c r="AH10" s="1178"/>
      <c r="AI10" s="1178"/>
      <c r="AJ10" s="1178"/>
      <c r="AK10" s="1178"/>
      <c r="AL10" s="1178"/>
      <c r="AM10" s="1178"/>
      <c r="AN10" s="156"/>
      <c r="AO10" s="157"/>
      <c r="AP10" s="157"/>
      <c r="AQ10" s="157"/>
      <c r="AR10" s="157"/>
      <c r="AS10" s="157"/>
      <c r="AT10" s="157"/>
      <c r="AU10" s="157"/>
      <c r="AV10" s="157"/>
      <c r="AW10" s="157"/>
      <c r="AX10" s="157"/>
      <c r="AY10" s="157"/>
      <c r="AZ10" s="157"/>
      <c r="BA10" s="157"/>
      <c r="BB10" s="157"/>
      <c r="BC10" s="157"/>
      <c r="BD10" s="157"/>
      <c r="BE10" s="157"/>
      <c r="BF10" s="157"/>
    </row>
    <row r="11" spans="2:67" ht="18.75" x14ac:dyDescent="0.3">
      <c r="B11" s="158"/>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9"/>
      <c r="AO11" s="160"/>
      <c r="AP11" s="160"/>
      <c r="AQ11" s="160"/>
      <c r="AR11" s="160"/>
      <c r="AS11" s="160"/>
      <c r="AT11" s="160"/>
      <c r="AU11" s="160"/>
      <c r="AV11" s="160"/>
      <c r="AW11" s="160"/>
      <c r="AX11" s="160"/>
    </row>
    <row r="12" spans="2:67" ht="18.75" x14ac:dyDescent="0.25">
      <c r="B12" s="1068" t="str">
        <f>'С № 1 (2020)'!B12:AY12</f>
        <v>Утвержденные плановые значения показателей приведены в соответствии с:  "решение об утверждении инвестиционной программы отсутствует"</v>
      </c>
      <c r="C12" s="1068"/>
      <c r="D12" s="1068"/>
      <c r="E12" s="1068"/>
      <c r="F12" s="1068"/>
      <c r="G12" s="1068"/>
      <c r="H12" s="1068"/>
      <c r="I12" s="1068"/>
      <c r="J12" s="1068"/>
      <c r="K12" s="1068"/>
      <c r="L12" s="1068"/>
      <c r="M12" s="1068"/>
      <c r="N12" s="1068"/>
      <c r="O12" s="1068"/>
      <c r="P12" s="1068"/>
      <c r="Q12" s="1068"/>
      <c r="R12" s="1068"/>
      <c r="S12" s="1068"/>
      <c r="T12" s="1068"/>
      <c r="U12" s="1068"/>
      <c r="V12" s="1068"/>
      <c r="W12" s="1068"/>
      <c r="X12" s="1068"/>
      <c r="Y12" s="1068"/>
      <c r="Z12" s="1068"/>
      <c r="AA12" s="1068"/>
      <c r="AB12" s="1068"/>
      <c r="AC12" s="1068"/>
      <c r="AD12" s="1068"/>
      <c r="AE12" s="1068"/>
      <c r="AF12" s="1068"/>
      <c r="AG12" s="1068"/>
      <c r="AH12" s="1068"/>
      <c r="AI12" s="1068"/>
      <c r="AJ12" s="1068"/>
      <c r="AK12" s="1068"/>
      <c r="AL12" s="1068"/>
      <c r="AM12" s="1068"/>
      <c r="AN12" s="161"/>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row>
    <row r="13" spans="2:67" x14ac:dyDescent="0.25">
      <c r="B13" s="1070" t="s">
        <v>6</v>
      </c>
      <c r="C13" s="1070"/>
      <c r="D13" s="1070"/>
      <c r="E13" s="1070"/>
      <c r="F13" s="1070"/>
      <c r="G13" s="1070"/>
      <c r="H13" s="1070"/>
      <c r="I13" s="1070"/>
      <c r="J13" s="1070"/>
      <c r="K13" s="1070"/>
      <c r="L13" s="1070"/>
      <c r="M13" s="1070"/>
      <c r="N13" s="1070"/>
      <c r="O13" s="1070"/>
      <c r="P13" s="1070"/>
      <c r="Q13" s="1070"/>
      <c r="R13" s="1070"/>
      <c r="S13" s="1070"/>
      <c r="T13" s="1070"/>
      <c r="U13" s="1070"/>
      <c r="V13" s="1070"/>
      <c r="W13" s="1070"/>
      <c r="X13" s="1070"/>
      <c r="Y13" s="1070"/>
      <c r="Z13" s="1070"/>
      <c r="AA13" s="1070"/>
      <c r="AB13" s="1070"/>
      <c r="AC13" s="1070"/>
      <c r="AD13" s="1070"/>
      <c r="AE13" s="1070"/>
      <c r="AF13" s="1070"/>
      <c r="AG13" s="1070"/>
      <c r="AH13" s="1070"/>
      <c r="AI13" s="1070"/>
      <c r="AJ13" s="1070"/>
      <c r="AK13" s="1070"/>
      <c r="AL13" s="1070"/>
      <c r="AM13" s="1070"/>
      <c r="AN13" s="163"/>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c r="BN13" s="164"/>
      <c r="BO13" s="164"/>
    </row>
    <row r="14" spans="2:67" x14ac:dyDescent="0.25">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63"/>
      <c r="AO14" s="164"/>
      <c r="AP14" s="164"/>
      <c r="AQ14" s="164"/>
      <c r="AR14" s="164"/>
      <c r="AS14" s="164"/>
      <c r="AT14" s="164"/>
      <c r="AU14" s="164"/>
      <c r="AV14" s="164"/>
      <c r="AW14" s="164"/>
      <c r="AX14" s="164"/>
      <c r="AY14" s="164"/>
      <c r="AZ14" s="164"/>
      <c r="BA14" s="164"/>
      <c r="BB14" s="164"/>
      <c r="BC14" s="164"/>
      <c r="BD14" s="164"/>
      <c r="BE14" s="164"/>
      <c r="BF14" s="164"/>
      <c r="BG14" s="164"/>
      <c r="BH14" s="164"/>
      <c r="BI14" s="164"/>
      <c r="BJ14" s="164"/>
      <c r="BK14" s="164"/>
      <c r="BL14" s="164"/>
      <c r="BM14" s="164"/>
      <c r="BN14" s="164"/>
      <c r="BO14" s="164"/>
    </row>
    <row r="15" spans="2:67" x14ac:dyDescent="0.25">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63"/>
      <c r="AO15" s="164"/>
      <c r="AP15" s="164"/>
      <c r="AQ15" s="164"/>
      <c r="AR15" s="164"/>
      <c r="AS15" s="164"/>
      <c r="AT15" s="164"/>
      <c r="AU15" s="164"/>
      <c r="AV15" s="164"/>
      <c r="AW15" s="164"/>
      <c r="AX15" s="164"/>
      <c r="AY15" s="164"/>
      <c r="AZ15" s="164"/>
      <c r="BA15" s="164"/>
      <c r="BB15" s="164"/>
      <c r="BC15" s="164"/>
      <c r="BD15" s="164"/>
      <c r="BE15" s="164"/>
      <c r="BF15" s="164"/>
      <c r="BG15" s="164"/>
      <c r="BH15" s="164"/>
      <c r="BI15" s="164"/>
      <c r="BJ15" s="164"/>
      <c r="BK15" s="164"/>
      <c r="BL15" s="164"/>
      <c r="BM15" s="164"/>
      <c r="BN15" s="164"/>
      <c r="BO15" s="164"/>
    </row>
    <row r="16" spans="2:67" x14ac:dyDescent="0.25">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63"/>
      <c r="AO16" s="164"/>
      <c r="AP16" s="164"/>
      <c r="AQ16" s="164"/>
      <c r="AR16" s="164"/>
      <c r="AS16" s="164"/>
      <c r="AT16" s="164"/>
      <c r="AU16" s="164"/>
      <c r="AV16" s="164"/>
      <c r="AW16" s="164"/>
      <c r="AX16" s="164"/>
      <c r="AY16" s="164"/>
      <c r="AZ16" s="164"/>
      <c r="BA16" s="164"/>
      <c r="BB16" s="164"/>
      <c r="BC16" s="164"/>
      <c r="BD16" s="164"/>
      <c r="BE16" s="164"/>
      <c r="BF16" s="164"/>
      <c r="BG16" s="164"/>
      <c r="BH16" s="164"/>
      <c r="BI16" s="164"/>
      <c r="BJ16" s="164"/>
      <c r="BK16" s="164"/>
      <c r="BL16" s="164"/>
      <c r="BM16" s="164"/>
      <c r="BN16" s="164"/>
      <c r="BO16" s="164"/>
    </row>
    <row r="17" spans="1:58" ht="16.5" thickBot="1" x14ac:dyDescent="0.3">
      <c r="B17" s="1166"/>
      <c r="C17" s="1166"/>
      <c r="D17" s="1166"/>
      <c r="E17" s="1166"/>
      <c r="F17" s="1166"/>
      <c r="G17" s="1166"/>
      <c r="H17" s="1166"/>
      <c r="I17" s="1166"/>
      <c r="J17" s="1166"/>
      <c r="K17" s="1166"/>
      <c r="L17" s="1166"/>
      <c r="M17" s="1166"/>
      <c r="N17" s="1166"/>
      <c r="O17" s="1166"/>
      <c r="P17" s="1166"/>
      <c r="Q17" s="1166"/>
      <c r="R17" s="1166"/>
      <c r="S17" s="1166"/>
      <c r="T17" s="1166"/>
      <c r="U17" s="1166"/>
      <c r="V17" s="1166"/>
      <c r="W17" s="1166"/>
      <c r="X17" s="1166"/>
      <c r="Y17" s="1166"/>
      <c r="Z17" s="1166"/>
      <c r="AA17" s="1166"/>
      <c r="AB17" s="1166"/>
      <c r="AC17" s="1166"/>
      <c r="AD17" s="1166"/>
      <c r="AE17" s="1166"/>
      <c r="AF17" s="1166"/>
      <c r="AG17" s="1166"/>
      <c r="AH17" s="1166"/>
      <c r="AI17" s="1166"/>
      <c r="AJ17" s="1166"/>
      <c r="AK17" s="1166"/>
      <c r="AL17" s="1166"/>
      <c r="AM17" s="1166"/>
      <c r="AN17" s="165"/>
      <c r="AO17" s="166"/>
      <c r="AP17" s="166"/>
      <c r="AQ17" s="167"/>
      <c r="AR17" s="167"/>
      <c r="AS17" s="167"/>
      <c r="AT17" s="167"/>
      <c r="AU17" s="167"/>
      <c r="AV17" s="167"/>
      <c r="AW17" s="167"/>
      <c r="AX17" s="167"/>
      <c r="AY17" s="167"/>
      <c r="AZ17" s="167"/>
      <c r="BA17" s="167"/>
      <c r="BB17" s="167"/>
      <c r="BC17" s="167"/>
      <c r="BD17" s="167"/>
      <c r="BE17" s="167"/>
      <c r="BF17" s="167"/>
    </row>
    <row r="18" spans="1:58" ht="29.25" customHeight="1" thickBot="1" x14ac:dyDescent="0.3">
      <c r="A18" s="148"/>
      <c r="B18" s="1146" t="s">
        <v>7</v>
      </c>
      <c r="C18" s="1167" t="s">
        <v>8</v>
      </c>
      <c r="D18" s="1146" t="s">
        <v>9</v>
      </c>
      <c r="E18" s="1138" t="s">
        <v>464</v>
      </c>
      <c r="F18" s="1139"/>
      <c r="G18" s="1139"/>
      <c r="H18" s="1139"/>
      <c r="I18" s="1139"/>
      <c r="J18" s="1139"/>
      <c r="K18" s="1139"/>
      <c r="L18" s="1139"/>
      <c r="M18" s="1139"/>
      <c r="N18" s="1139"/>
      <c r="O18" s="1139"/>
      <c r="P18" s="1139"/>
      <c r="Q18" s="1139"/>
      <c r="R18" s="1139"/>
      <c r="S18" s="1139"/>
      <c r="T18" s="1139"/>
      <c r="U18" s="1139"/>
      <c r="V18" s="1139"/>
      <c r="W18" s="1139"/>
      <c r="X18" s="1139"/>
      <c r="Y18" s="1139"/>
      <c r="Z18" s="1139"/>
      <c r="AA18" s="1139"/>
      <c r="AB18" s="1139"/>
      <c r="AC18" s="1139"/>
      <c r="AD18" s="1139"/>
      <c r="AE18" s="1139"/>
      <c r="AF18" s="1139"/>
      <c r="AG18" s="1139"/>
      <c r="AH18" s="1139"/>
      <c r="AI18" s="1139"/>
      <c r="AJ18" s="1139"/>
      <c r="AK18" s="1139"/>
      <c r="AL18" s="1139"/>
      <c r="AM18" s="1140"/>
      <c r="AN18" s="168"/>
      <c r="AO18" s="169"/>
      <c r="AP18" s="169"/>
    </row>
    <row r="19" spans="1:58" ht="43.5" customHeight="1" thickBot="1" x14ac:dyDescent="0.3">
      <c r="A19" s="148"/>
      <c r="B19" s="1147"/>
      <c r="C19" s="1168"/>
      <c r="D19" s="1147"/>
      <c r="E19" s="1138" t="s">
        <v>418</v>
      </c>
      <c r="F19" s="1139"/>
      <c r="G19" s="1139"/>
      <c r="H19" s="1139"/>
      <c r="I19" s="1139"/>
      <c r="J19" s="1139"/>
      <c r="K19" s="1140"/>
      <c r="L19" s="1170" t="s">
        <v>419</v>
      </c>
      <c r="M19" s="1139"/>
      <c r="N19" s="1139"/>
      <c r="O19" s="1139"/>
      <c r="P19" s="1139"/>
      <c r="Q19" s="1139"/>
      <c r="R19" s="1140"/>
      <c r="S19" s="1138" t="s">
        <v>420</v>
      </c>
      <c r="T19" s="1139"/>
      <c r="U19" s="1139"/>
      <c r="V19" s="1139"/>
      <c r="W19" s="1139"/>
      <c r="X19" s="1139"/>
      <c r="Y19" s="1140"/>
      <c r="Z19" s="1170" t="s">
        <v>421</v>
      </c>
      <c r="AA19" s="1139"/>
      <c r="AB19" s="1139"/>
      <c r="AC19" s="1139"/>
      <c r="AD19" s="1139"/>
      <c r="AE19" s="1139"/>
      <c r="AF19" s="1140"/>
      <c r="AG19" s="1171" t="s">
        <v>465</v>
      </c>
      <c r="AH19" s="1172"/>
      <c r="AI19" s="1172"/>
      <c r="AJ19" s="1172"/>
      <c r="AK19" s="1172"/>
      <c r="AL19" s="1172"/>
      <c r="AM19" s="1173"/>
      <c r="AN19" s="168"/>
      <c r="AO19" s="169"/>
      <c r="AP19" s="169"/>
    </row>
    <row r="20" spans="1:58" ht="43.5" customHeight="1" thickBot="1" x14ac:dyDescent="0.3">
      <c r="A20" s="148"/>
      <c r="B20" s="1147"/>
      <c r="C20" s="1168"/>
      <c r="D20" s="1147"/>
      <c r="E20" s="126" t="s">
        <v>336</v>
      </c>
      <c r="F20" s="1138" t="s">
        <v>337</v>
      </c>
      <c r="G20" s="1139"/>
      <c r="H20" s="1139"/>
      <c r="I20" s="1139"/>
      <c r="J20" s="1139"/>
      <c r="K20" s="1140"/>
      <c r="L20" s="170" t="s">
        <v>336</v>
      </c>
      <c r="M20" s="1131" t="s">
        <v>337</v>
      </c>
      <c r="N20" s="1132"/>
      <c r="O20" s="1132"/>
      <c r="P20" s="1132"/>
      <c r="Q20" s="1132"/>
      <c r="R20" s="1133"/>
      <c r="S20" s="126" t="s">
        <v>336</v>
      </c>
      <c r="T20" s="1131" t="s">
        <v>337</v>
      </c>
      <c r="U20" s="1132"/>
      <c r="V20" s="1132"/>
      <c r="W20" s="1132"/>
      <c r="X20" s="1132"/>
      <c r="Y20" s="1133"/>
      <c r="Z20" s="170" t="s">
        <v>336</v>
      </c>
      <c r="AA20" s="1131" t="s">
        <v>337</v>
      </c>
      <c r="AB20" s="1132"/>
      <c r="AC20" s="1132"/>
      <c r="AD20" s="1132"/>
      <c r="AE20" s="1132"/>
      <c r="AF20" s="1133"/>
      <c r="AG20" s="126" t="s">
        <v>336</v>
      </c>
      <c r="AH20" s="1131" t="s">
        <v>337</v>
      </c>
      <c r="AI20" s="1132"/>
      <c r="AJ20" s="1132"/>
      <c r="AK20" s="1132"/>
      <c r="AL20" s="1132"/>
      <c r="AM20" s="1133"/>
    </row>
    <row r="21" spans="1:58" ht="87.75" customHeight="1" thickBot="1" x14ac:dyDescent="0.3">
      <c r="A21" s="148"/>
      <c r="B21" s="1148"/>
      <c r="C21" s="1169"/>
      <c r="D21" s="1148"/>
      <c r="E21" s="171" t="s">
        <v>422</v>
      </c>
      <c r="F21" s="171" t="s">
        <v>338</v>
      </c>
      <c r="G21" s="172" t="s">
        <v>339</v>
      </c>
      <c r="H21" s="173" t="s">
        <v>340</v>
      </c>
      <c r="I21" s="173" t="s">
        <v>341</v>
      </c>
      <c r="J21" s="173" t="s">
        <v>342</v>
      </c>
      <c r="K21" s="174" t="s">
        <v>343</v>
      </c>
      <c r="L21" s="175" t="s">
        <v>422</v>
      </c>
      <c r="M21" s="171" t="s">
        <v>338</v>
      </c>
      <c r="N21" s="176" t="s">
        <v>339</v>
      </c>
      <c r="O21" s="177" t="s">
        <v>340</v>
      </c>
      <c r="P21" s="177" t="s">
        <v>341</v>
      </c>
      <c r="Q21" s="177" t="s">
        <v>342</v>
      </c>
      <c r="R21" s="178" t="s">
        <v>343</v>
      </c>
      <c r="S21" s="127" t="s">
        <v>422</v>
      </c>
      <c r="T21" s="127" t="s">
        <v>338</v>
      </c>
      <c r="U21" s="179" t="s">
        <v>339</v>
      </c>
      <c r="V21" s="180" t="s">
        <v>340</v>
      </c>
      <c r="W21" s="180" t="s">
        <v>341</v>
      </c>
      <c r="X21" s="180" t="s">
        <v>342</v>
      </c>
      <c r="Y21" s="181" t="s">
        <v>343</v>
      </c>
      <c r="Z21" s="182" t="s">
        <v>422</v>
      </c>
      <c r="AA21" s="171" t="s">
        <v>338</v>
      </c>
      <c r="AB21" s="176" t="s">
        <v>339</v>
      </c>
      <c r="AC21" s="177" t="s">
        <v>340</v>
      </c>
      <c r="AD21" s="177" t="s">
        <v>341</v>
      </c>
      <c r="AE21" s="177" t="s">
        <v>342</v>
      </c>
      <c r="AF21" s="178" t="s">
        <v>343</v>
      </c>
      <c r="AG21" s="171" t="s">
        <v>422</v>
      </c>
      <c r="AH21" s="171" t="s">
        <v>338</v>
      </c>
      <c r="AI21" s="183" t="s">
        <v>339</v>
      </c>
      <c r="AJ21" s="173" t="s">
        <v>340</v>
      </c>
      <c r="AK21" s="173" t="s">
        <v>341</v>
      </c>
      <c r="AL21" s="173" t="s">
        <v>342</v>
      </c>
      <c r="AM21" s="174" t="s">
        <v>343</v>
      </c>
    </row>
    <row r="22" spans="1:58" x14ac:dyDescent="0.25">
      <c r="A22" s="148"/>
      <c r="B22" s="207">
        <v>1</v>
      </c>
      <c r="C22" s="207">
        <v>2</v>
      </c>
      <c r="D22" s="207">
        <v>3</v>
      </c>
      <c r="E22" s="184" t="s">
        <v>423</v>
      </c>
      <c r="F22" s="140" t="s">
        <v>424</v>
      </c>
      <c r="G22" s="140" t="s">
        <v>425</v>
      </c>
      <c r="H22" s="140" t="s">
        <v>426</v>
      </c>
      <c r="I22" s="140" t="s">
        <v>427</v>
      </c>
      <c r="J22" s="140" t="s">
        <v>428</v>
      </c>
      <c r="K22" s="140" t="s">
        <v>429</v>
      </c>
      <c r="L22" s="140" t="s">
        <v>430</v>
      </c>
      <c r="M22" s="140" t="s">
        <v>431</v>
      </c>
      <c r="N22" s="140" t="s">
        <v>432</v>
      </c>
      <c r="O22" s="140" t="s">
        <v>433</v>
      </c>
      <c r="P22" s="140" t="s">
        <v>434</v>
      </c>
      <c r="Q22" s="140" t="s">
        <v>435</v>
      </c>
      <c r="R22" s="141" t="s">
        <v>436</v>
      </c>
      <c r="S22" s="144" t="s">
        <v>437</v>
      </c>
      <c r="T22" s="145" t="s">
        <v>438</v>
      </c>
      <c r="U22" s="185" t="s">
        <v>439</v>
      </c>
      <c r="V22" s="185" t="s">
        <v>440</v>
      </c>
      <c r="W22" s="185" t="s">
        <v>441</v>
      </c>
      <c r="X22" s="185" t="s">
        <v>442</v>
      </c>
      <c r="Y22" s="186" t="s">
        <v>443</v>
      </c>
      <c r="Z22" s="184" t="s">
        <v>444</v>
      </c>
      <c r="AA22" s="140" t="s">
        <v>445</v>
      </c>
      <c r="AB22" s="140" t="s">
        <v>446</v>
      </c>
      <c r="AC22" s="140" t="s">
        <v>447</v>
      </c>
      <c r="AD22" s="140" t="s">
        <v>448</v>
      </c>
      <c r="AE22" s="140" t="s">
        <v>449</v>
      </c>
      <c r="AF22" s="486" t="s">
        <v>450</v>
      </c>
      <c r="AG22" s="184" t="s">
        <v>451</v>
      </c>
      <c r="AH22" s="140" t="s">
        <v>452</v>
      </c>
      <c r="AI22" s="140" t="s">
        <v>453</v>
      </c>
      <c r="AJ22" s="140" t="s">
        <v>454</v>
      </c>
      <c r="AK22" s="140" t="s">
        <v>415</v>
      </c>
      <c r="AL22" s="140" t="s">
        <v>455</v>
      </c>
      <c r="AM22" s="141" t="s">
        <v>456</v>
      </c>
    </row>
    <row r="23" spans="1:58" ht="48" customHeight="1" x14ac:dyDescent="0.25">
      <c r="A23" s="148"/>
      <c r="B23" s="440">
        <v>0</v>
      </c>
      <c r="C23" s="440" t="s">
        <v>92</v>
      </c>
      <c r="D23" s="441" t="s">
        <v>93</v>
      </c>
      <c r="E23" s="440">
        <f t="shared" ref="E23:K23" si="0">SUM(E24:E29)</f>
        <v>0</v>
      </c>
      <c r="F23" s="440">
        <f>SUM(F24:F29)</f>
        <v>0</v>
      </c>
      <c r="G23" s="440">
        <f t="shared" si="0"/>
        <v>0</v>
      </c>
      <c r="H23" s="440">
        <f t="shared" si="0"/>
        <v>0</v>
      </c>
      <c r="I23" s="440">
        <f t="shared" si="0"/>
        <v>0</v>
      </c>
      <c r="J23" s="440">
        <f t="shared" si="0"/>
        <v>0</v>
      </c>
      <c r="K23" s="440">
        <f t="shared" si="0"/>
        <v>0</v>
      </c>
      <c r="L23" s="440">
        <f t="shared" ref="L23:Y23" si="1">SUM(L24:L29)</f>
        <v>0</v>
      </c>
      <c r="M23" s="440">
        <f t="shared" si="1"/>
        <v>0</v>
      </c>
      <c r="N23" s="440">
        <f t="shared" si="1"/>
        <v>0</v>
      </c>
      <c r="O23" s="440">
        <f t="shared" si="1"/>
        <v>0</v>
      </c>
      <c r="P23" s="440">
        <f t="shared" si="1"/>
        <v>0</v>
      </c>
      <c r="Q23" s="440">
        <f t="shared" si="1"/>
        <v>0</v>
      </c>
      <c r="R23" s="440">
        <f t="shared" si="1"/>
        <v>0</v>
      </c>
      <c r="S23" s="440">
        <f t="shared" si="1"/>
        <v>0</v>
      </c>
      <c r="T23" s="440">
        <f t="shared" si="1"/>
        <v>0</v>
      </c>
      <c r="U23" s="440">
        <f t="shared" si="1"/>
        <v>0</v>
      </c>
      <c r="V23" s="440">
        <f t="shared" si="1"/>
        <v>0</v>
      </c>
      <c r="W23" s="440">
        <f t="shared" si="1"/>
        <v>0</v>
      </c>
      <c r="X23" s="440">
        <f t="shared" si="1"/>
        <v>0</v>
      </c>
      <c r="Y23" s="440">
        <f t="shared" si="1"/>
        <v>0</v>
      </c>
      <c r="Z23" s="440">
        <f>SUM(Z24:Z29)</f>
        <v>0</v>
      </c>
      <c r="AA23" s="440">
        <f t="shared" ref="AA23:AF23" si="2">SUM(AA24:AA29)</f>
        <v>33.627000000000002</v>
      </c>
      <c r="AB23" s="440">
        <f t="shared" si="2"/>
        <v>0.65</v>
      </c>
      <c r="AC23" s="440">
        <f t="shared" si="2"/>
        <v>0</v>
      </c>
      <c r="AD23" s="440">
        <f t="shared" si="2"/>
        <v>2.7990000000000004</v>
      </c>
      <c r="AE23" s="440">
        <f t="shared" si="2"/>
        <v>0</v>
      </c>
      <c r="AF23" s="440">
        <f t="shared" si="2"/>
        <v>0</v>
      </c>
      <c r="AG23" s="440">
        <f>SUM(AG24:AG29)</f>
        <v>0</v>
      </c>
      <c r="AH23" s="440">
        <f t="shared" ref="AH23:AM23" si="3">SUM(AH24:AH29)</f>
        <v>33.627000000000002</v>
      </c>
      <c r="AI23" s="440">
        <f t="shared" si="3"/>
        <v>0.65</v>
      </c>
      <c r="AJ23" s="440">
        <f t="shared" si="3"/>
        <v>0</v>
      </c>
      <c r="AK23" s="440">
        <f t="shared" si="3"/>
        <v>2.7990000000000004</v>
      </c>
      <c r="AL23" s="440">
        <f t="shared" si="3"/>
        <v>0</v>
      </c>
      <c r="AM23" s="440">
        <f t="shared" si="3"/>
        <v>0</v>
      </c>
    </row>
    <row r="24" spans="1:58" ht="42" customHeight="1" x14ac:dyDescent="0.25">
      <c r="A24" s="148"/>
      <c r="B24" s="443" t="s">
        <v>94</v>
      </c>
      <c r="C24" s="72" t="s">
        <v>95</v>
      </c>
      <c r="D24" s="444" t="s">
        <v>93</v>
      </c>
      <c r="E24" s="72">
        <f>E31</f>
        <v>0</v>
      </c>
      <c r="F24" s="72">
        <f>F31</f>
        <v>0</v>
      </c>
      <c r="G24" s="72">
        <f t="shared" ref="G24:AM24" si="4">G31</f>
        <v>0</v>
      </c>
      <c r="H24" s="72">
        <f t="shared" si="4"/>
        <v>0</v>
      </c>
      <c r="I24" s="72">
        <f t="shared" si="4"/>
        <v>0</v>
      </c>
      <c r="J24" s="72">
        <f t="shared" si="4"/>
        <v>0</v>
      </c>
      <c r="K24" s="72">
        <f t="shared" si="4"/>
        <v>0</v>
      </c>
      <c r="L24" s="72">
        <f t="shared" si="4"/>
        <v>0</v>
      </c>
      <c r="M24" s="72">
        <f t="shared" si="4"/>
        <v>0</v>
      </c>
      <c r="N24" s="72">
        <f t="shared" si="4"/>
        <v>0</v>
      </c>
      <c r="O24" s="72">
        <f t="shared" si="4"/>
        <v>0</v>
      </c>
      <c r="P24" s="72">
        <f t="shared" si="4"/>
        <v>0</v>
      </c>
      <c r="Q24" s="72">
        <f t="shared" si="4"/>
        <v>0</v>
      </c>
      <c r="R24" s="72">
        <f t="shared" si="4"/>
        <v>0</v>
      </c>
      <c r="S24" s="72">
        <f t="shared" si="4"/>
        <v>0</v>
      </c>
      <c r="T24" s="72">
        <f t="shared" si="4"/>
        <v>0</v>
      </c>
      <c r="U24" s="72">
        <f t="shared" si="4"/>
        <v>0</v>
      </c>
      <c r="V24" s="72">
        <f t="shared" si="4"/>
        <v>0</v>
      </c>
      <c r="W24" s="72">
        <f t="shared" si="4"/>
        <v>0</v>
      </c>
      <c r="X24" s="72">
        <f t="shared" si="4"/>
        <v>0</v>
      </c>
      <c r="Y24" s="72">
        <f t="shared" si="4"/>
        <v>0</v>
      </c>
      <c r="Z24" s="72">
        <f t="shared" si="4"/>
        <v>0</v>
      </c>
      <c r="AA24" s="72">
        <f t="shared" si="4"/>
        <v>0</v>
      </c>
      <c r="AB24" s="72">
        <f t="shared" si="4"/>
        <v>0</v>
      </c>
      <c r="AC24" s="72">
        <f t="shared" si="4"/>
        <v>0</v>
      </c>
      <c r="AD24" s="72">
        <f t="shared" si="4"/>
        <v>0</v>
      </c>
      <c r="AE24" s="72">
        <f t="shared" si="4"/>
        <v>0</v>
      </c>
      <c r="AF24" s="72">
        <f t="shared" si="4"/>
        <v>0</v>
      </c>
      <c r="AG24" s="72">
        <f t="shared" si="4"/>
        <v>0</v>
      </c>
      <c r="AH24" s="72">
        <f t="shared" si="4"/>
        <v>0</v>
      </c>
      <c r="AI24" s="72">
        <f t="shared" si="4"/>
        <v>0</v>
      </c>
      <c r="AJ24" s="72">
        <f t="shared" si="4"/>
        <v>0</v>
      </c>
      <c r="AK24" s="72">
        <f t="shared" si="4"/>
        <v>0</v>
      </c>
      <c r="AL24" s="72">
        <f t="shared" si="4"/>
        <v>0</v>
      </c>
      <c r="AM24" s="72">
        <f t="shared" si="4"/>
        <v>0</v>
      </c>
    </row>
    <row r="25" spans="1:58" ht="42" customHeight="1" x14ac:dyDescent="0.25">
      <c r="A25" s="148"/>
      <c r="B25" s="443" t="s">
        <v>96</v>
      </c>
      <c r="C25" s="72" t="s">
        <v>97</v>
      </c>
      <c r="D25" s="444" t="s">
        <v>93</v>
      </c>
      <c r="E25" s="72">
        <f>E43</f>
        <v>0</v>
      </c>
      <c r="F25" s="72">
        <f>F43</f>
        <v>0</v>
      </c>
      <c r="G25" s="72">
        <f t="shared" ref="G25:AM25" si="5">G43</f>
        <v>0</v>
      </c>
      <c r="H25" s="72">
        <f t="shared" si="5"/>
        <v>0</v>
      </c>
      <c r="I25" s="72">
        <f t="shared" si="5"/>
        <v>0</v>
      </c>
      <c r="J25" s="72">
        <f t="shared" si="5"/>
        <v>0</v>
      </c>
      <c r="K25" s="72">
        <f t="shared" si="5"/>
        <v>0</v>
      </c>
      <c r="L25" s="72">
        <f t="shared" si="5"/>
        <v>0</v>
      </c>
      <c r="M25" s="72">
        <f t="shared" si="5"/>
        <v>0</v>
      </c>
      <c r="N25" s="72">
        <f t="shared" si="5"/>
        <v>0</v>
      </c>
      <c r="O25" s="72">
        <f t="shared" si="5"/>
        <v>0</v>
      </c>
      <c r="P25" s="72">
        <f t="shared" si="5"/>
        <v>0</v>
      </c>
      <c r="Q25" s="72">
        <f t="shared" si="5"/>
        <v>0</v>
      </c>
      <c r="R25" s="72">
        <f t="shared" si="5"/>
        <v>0</v>
      </c>
      <c r="S25" s="72">
        <f t="shared" si="5"/>
        <v>0</v>
      </c>
      <c r="T25" s="72">
        <f t="shared" si="5"/>
        <v>0</v>
      </c>
      <c r="U25" s="72">
        <f t="shared" si="5"/>
        <v>0</v>
      </c>
      <c r="V25" s="72">
        <f t="shared" si="5"/>
        <v>0</v>
      </c>
      <c r="W25" s="72">
        <f t="shared" si="5"/>
        <v>0</v>
      </c>
      <c r="X25" s="72">
        <f t="shared" si="5"/>
        <v>0</v>
      </c>
      <c r="Y25" s="72">
        <f t="shared" si="5"/>
        <v>0</v>
      </c>
      <c r="Z25" s="72">
        <f t="shared" si="5"/>
        <v>0</v>
      </c>
      <c r="AA25" s="72">
        <f t="shared" si="5"/>
        <v>12.885000000000002</v>
      </c>
      <c r="AB25" s="72">
        <f t="shared" si="5"/>
        <v>0</v>
      </c>
      <c r="AC25" s="72">
        <f t="shared" si="5"/>
        <v>0</v>
      </c>
      <c r="AD25" s="72">
        <f t="shared" si="5"/>
        <v>0</v>
      </c>
      <c r="AE25" s="72">
        <f t="shared" si="5"/>
        <v>0</v>
      </c>
      <c r="AF25" s="72">
        <f t="shared" si="5"/>
        <v>0</v>
      </c>
      <c r="AG25" s="72">
        <f t="shared" si="5"/>
        <v>0</v>
      </c>
      <c r="AH25" s="72">
        <f t="shared" si="5"/>
        <v>12.885000000000002</v>
      </c>
      <c r="AI25" s="72">
        <f t="shared" si="5"/>
        <v>0</v>
      </c>
      <c r="AJ25" s="72">
        <f t="shared" si="5"/>
        <v>0</v>
      </c>
      <c r="AK25" s="72">
        <f t="shared" si="5"/>
        <v>0</v>
      </c>
      <c r="AL25" s="72">
        <f t="shared" si="5"/>
        <v>0</v>
      </c>
      <c r="AM25" s="72">
        <f t="shared" si="5"/>
        <v>0</v>
      </c>
    </row>
    <row r="26" spans="1:58" ht="42" customHeight="1" x14ac:dyDescent="0.25">
      <c r="A26" s="148"/>
      <c r="B26" s="443" t="s">
        <v>98</v>
      </c>
      <c r="C26" s="72" t="s">
        <v>99</v>
      </c>
      <c r="D26" s="444" t="s">
        <v>93</v>
      </c>
      <c r="E26" s="72">
        <f>E71</f>
        <v>0</v>
      </c>
      <c r="F26" s="72">
        <f>F71</f>
        <v>0</v>
      </c>
      <c r="G26" s="72">
        <f t="shared" ref="G26:AM26" si="6">G71</f>
        <v>0</v>
      </c>
      <c r="H26" s="72">
        <f t="shared" si="6"/>
        <v>0</v>
      </c>
      <c r="I26" s="72">
        <f t="shared" si="6"/>
        <v>0</v>
      </c>
      <c r="J26" s="72">
        <f t="shared" si="6"/>
        <v>0</v>
      </c>
      <c r="K26" s="72">
        <f t="shared" si="6"/>
        <v>0</v>
      </c>
      <c r="L26" s="72">
        <f t="shared" si="6"/>
        <v>0</v>
      </c>
      <c r="M26" s="72">
        <f t="shared" si="6"/>
        <v>0</v>
      </c>
      <c r="N26" s="72">
        <f t="shared" si="6"/>
        <v>0</v>
      </c>
      <c r="O26" s="72">
        <f t="shared" si="6"/>
        <v>0</v>
      </c>
      <c r="P26" s="72">
        <f t="shared" si="6"/>
        <v>0</v>
      </c>
      <c r="Q26" s="72">
        <f t="shared" si="6"/>
        <v>0</v>
      </c>
      <c r="R26" s="72">
        <f t="shared" si="6"/>
        <v>0</v>
      </c>
      <c r="S26" s="72">
        <f t="shared" si="6"/>
        <v>0</v>
      </c>
      <c r="T26" s="72">
        <f t="shared" si="6"/>
        <v>0</v>
      </c>
      <c r="U26" s="72">
        <f t="shared" si="6"/>
        <v>0</v>
      </c>
      <c r="V26" s="72">
        <f t="shared" si="6"/>
        <v>0</v>
      </c>
      <c r="W26" s="72">
        <f t="shared" si="6"/>
        <v>0</v>
      </c>
      <c r="X26" s="72">
        <f t="shared" si="6"/>
        <v>0</v>
      </c>
      <c r="Y26" s="72">
        <f t="shared" si="6"/>
        <v>0</v>
      </c>
      <c r="Z26" s="72">
        <f t="shared" si="6"/>
        <v>0</v>
      </c>
      <c r="AA26" s="72">
        <f t="shared" si="6"/>
        <v>0</v>
      </c>
      <c r="AB26" s="72">
        <f t="shared" si="6"/>
        <v>0</v>
      </c>
      <c r="AC26" s="72">
        <f t="shared" si="6"/>
        <v>0</v>
      </c>
      <c r="AD26" s="72">
        <f t="shared" si="6"/>
        <v>0</v>
      </c>
      <c r="AE26" s="72">
        <f t="shared" si="6"/>
        <v>0</v>
      </c>
      <c r="AF26" s="72">
        <f t="shared" si="6"/>
        <v>0</v>
      </c>
      <c r="AG26" s="72">
        <f t="shared" si="6"/>
        <v>0</v>
      </c>
      <c r="AH26" s="72">
        <f t="shared" si="6"/>
        <v>0</v>
      </c>
      <c r="AI26" s="72">
        <f t="shared" si="6"/>
        <v>0</v>
      </c>
      <c r="AJ26" s="72">
        <f t="shared" si="6"/>
        <v>0</v>
      </c>
      <c r="AK26" s="72">
        <f t="shared" si="6"/>
        <v>0</v>
      </c>
      <c r="AL26" s="72">
        <f t="shared" si="6"/>
        <v>0</v>
      </c>
      <c r="AM26" s="72">
        <f t="shared" si="6"/>
        <v>0</v>
      </c>
    </row>
    <row r="27" spans="1:58" ht="42" customHeight="1" x14ac:dyDescent="0.25">
      <c r="A27" s="148"/>
      <c r="B27" s="443" t="s">
        <v>100</v>
      </c>
      <c r="C27" s="72" t="s">
        <v>101</v>
      </c>
      <c r="D27" s="444" t="s">
        <v>93</v>
      </c>
      <c r="E27" s="72">
        <f t="shared" ref="E27:AM27" si="7">E74</f>
        <v>0</v>
      </c>
      <c r="F27" s="72">
        <f t="shared" si="7"/>
        <v>0</v>
      </c>
      <c r="G27" s="72">
        <f t="shared" si="7"/>
        <v>0</v>
      </c>
      <c r="H27" s="72">
        <f t="shared" si="7"/>
        <v>0</v>
      </c>
      <c r="I27" s="72">
        <f t="shared" si="7"/>
        <v>0</v>
      </c>
      <c r="J27" s="72">
        <f t="shared" si="7"/>
        <v>0</v>
      </c>
      <c r="K27" s="72">
        <f t="shared" si="7"/>
        <v>0</v>
      </c>
      <c r="L27" s="72">
        <f t="shared" si="7"/>
        <v>0</v>
      </c>
      <c r="M27" s="72">
        <f t="shared" si="7"/>
        <v>0</v>
      </c>
      <c r="N27" s="72">
        <f t="shared" si="7"/>
        <v>0</v>
      </c>
      <c r="O27" s="72">
        <f t="shared" si="7"/>
        <v>0</v>
      </c>
      <c r="P27" s="72">
        <f t="shared" si="7"/>
        <v>0</v>
      </c>
      <c r="Q27" s="72">
        <f t="shared" si="7"/>
        <v>0</v>
      </c>
      <c r="R27" s="72">
        <f t="shared" si="7"/>
        <v>0</v>
      </c>
      <c r="S27" s="72">
        <f t="shared" si="7"/>
        <v>0</v>
      </c>
      <c r="T27" s="72">
        <f t="shared" si="7"/>
        <v>0</v>
      </c>
      <c r="U27" s="72">
        <f t="shared" si="7"/>
        <v>0</v>
      </c>
      <c r="V27" s="72">
        <f t="shared" si="7"/>
        <v>0</v>
      </c>
      <c r="W27" s="72">
        <f t="shared" si="7"/>
        <v>0</v>
      </c>
      <c r="X27" s="72">
        <f t="shared" si="7"/>
        <v>0</v>
      </c>
      <c r="Y27" s="72">
        <f t="shared" si="7"/>
        <v>0</v>
      </c>
      <c r="Z27" s="72">
        <f t="shared" si="7"/>
        <v>0</v>
      </c>
      <c r="AA27" s="72">
        <f t="shared" si="7"/>
        <v>20.492000000000001</v>
      </c>
      <c r="AB27" s="72">
        <f t="shared" si="7"/>
        <v>0.65</v>
      </c>
      <c r="AC27" s="72">
        <f t="shared" si="7"/>
        <v>0</v>
      </c>
      <c r="AD27" s="72">
        <f t="shared" si="7"/>
        <v>2.7990000000000004</v>
      </c>
      <c r="AE27" s="72">
        <f t="shared" si="7"/>
        <v>0</v>
      </c>
      <c r="AF27" s="72">
        <f t="shared" si="7"/>
        <v>0</v>
      </c>
      <c r="AG27" s="72">
        <f t="shared" si="7"/>
        <v>0</v>
      </c>
      <c r="AH27" s="72">
        <f t="shared" si="7"/>
        <v>20.492000000000001</v>
      </c>
      <c r="AI27" s="72">
        <f t="shared" si="7"/>
        <v>0.65</v>
      </c>
      <c r="AJ27" s="72">
        <f t="shared" si="7"/>
        <v>0</v>
      </c>
      <c r="AK27" s="72">
        <f t="shared" si="7"/>
        <v>2.7990000000000004</v>
      </c>
      <c r="AL27" s="72">
        <f t="shared" si="7"/>
        <v>0</v>
      </c>
      <c r="AM27" s="72">
        <f t="shared" si="7"/>
        <v>0</v>
      </c>
    </row>
    <row r="28" spans="1:58" ht="42" customHeight="1" x14ac:dyDescent="0.25">
      <c r="A28" s="148"/>
      <c r="B28" s="443" t="s">
        <v>102</v>
      </c>
      <c r="C28" s="72" t="s">
        <v>103</v>
      </c>
      <c r="D28" s="444" t="s">
        <v>93</v>
      </c>
      <c r="E28" s="72">
        <f t="shared" ref="E28:AM28" si="8">E78</f>
        <v>0</v>
      </c>
      <c r="F28" s="72">
        <f t="shared" si="8"/>
        <v>0</v>
      </c>
      <c r="G28" s="72">
        <f t="shared" si="8"/>
        <v>0</v>
      </c>
      <c r="H28" s="72">
        <f t="shared" si="8"/>
        <v>0</v>
      </c>
      <c r="I28" s="72">
        <f t="shared" si="8"/>
        <v>0</v>
      </c>
      <c r="J28" s="72">
        <f t="shared" si="8"/>
        <v>0</v>
      </c>
      <c r="K28" s="72">
        <f t="shared" si="8"/>
        <v>0</v>
      </c>
      <c r="L28" s="72">
        <f t="shared" si="8"/>
        <v>0</v>
      </c>
      <c r="M28" s="72">
        <f t="shared" si="8"/>
        <v>0</v>
      </c>
      <c r="N28" s="72">
        <f t="shared" si="8"/>
        <v>0</v>
      </c>
      <c r="O28" s="72">
        <f t="shared" si="8"/>
        <v>0</v>
      </c>
      <c r="P28" s="72">
        <f t="shared" si="8"/>
        <v>0</v>
      </c>
      <c r="Q28" s="72">
        <f t="shared" si="8"/>
        <v>0</v>
      </c>
      <c r="R28" s="72">
        <f t="shared" si="8"/>
        <v>0</v>
      </c>
      <c r="S28" s="72">
        <f t="shared" si="8"/>
        <v>0</v>
      </c>
      <c r="T28" s="72">
        <f t="shared" si="8"/>
        <v>0</v>
      </c>
      <c r="U28" s="72">
        <f t="shared" si="8"/>
        <v>0</v>
      </c>
      <c r="V28" s="72">
        <f t="shared" si="8"/>
        <v>0</v>
      </c>
      <c r="W28" s="72">
        <f t="shared" si="8"/>
        <v>0</v>
      </c>
      <c r="X28" s="72">
        <f t="shared" si="8"/>
        <v>0</v>
      </c>
      <c r="Y28" s="72">
        <f t="shared" si="8"/>
        <v>0</v>
      </c>
      <c r="Z28" s="72">
        <f t="shared" si="8"/>
        <v>0</v>
      </c>
      <c r="AA28" s="72">
        <f t="shared" si="8"/>
        <v>0</v>
      </c>
      <c r="AB28" s="72">
        <f t="shared" si="8"/>
        <v>0</v>
      </c>
      <c r="AC28" s="72">
        <f t="shared" si="8"/>
        <v>0</v>
      </c>
      <c r="AD28" s="72">
        <f t="shared" si="8"/>
        <v>0</v>
      </c>
      <c r="AE28" s="72">
        <f t="shared" si="8"/>
        <v>0</v>
      </c>
      <c r="AF28" s="72">
        <f t="shared" si="8"/>
        <v>0</v>
      </c>
      <c r="AG28" s="72">
        <f t="shared" si="8"/>
        <v>0</v>
      </c>
      <c r="AH28" s="72">
        <f t="shared" si="8"/>
        <v>0</v>
      </c>
      <c r="AI28" s="72">
        <f t="shared" si="8"/>
        <v>0</v>
      </c>
      <c r="AJ28" s="72">
        <f t="shared" si="8"/>
        <v>0</v>
      </c>
      <c r="AK28" s="72">
        <f t="shared" si="8"/>
        <v>0</v>
      </c>
      <c r="AL28" s="72">
        <f t="shared" si="8"/>
        <v>0</v>
      </c>
      <c r="AM28" s="72">
        <f t="shared" si="8"/>
        <v>0</v>
      </c>
    </row>
    <row r="29" spans="1:58" ht="42" customHeight="1" x14ac:dyDescent="0.25">
      <c r="A29" s="148"/>
      <c r="B29" s="443" t="s">
        <v>104</v>
      </c>
      <c r="C29" s="72" t="s">
        <v>105</v>
      </c>
      <c r="D29" s="444" t="s">
        <v>93</v>
      </c>
      <c r="E29" s="72">
        <f t="shared" ref="E29:AM29" si="9">E79</f>
        <v>0</v>
      </c>
      <c r="F29" s="72">
        <f t="shared" si="9"/>
        <v>0</v>
      </c>
      <c r="G29" s="72">
        <f t="shared" si="9"/>
        <v>0</v>
      </c>
      <c r="H29" s="72">
        <f t="shared" si="9"/>
        <v>0</v>
      </c>
      <c r="I29" s="72">
        <f t="shared" si="9"/>
        <v>0</v>
      </c>
      <c r="J29" s="72">
        <f t="shared" si="9"/>
        <v>0</v>
      </c>
      <c r="K29" s="72">
        <f t="shared" si="9"/>
        <v>0</v>
      </c>
      <c r="L29" s="72">
        <f t="shared" si="9"/>
        <v>0</v>
      </c>
      <c r="M29" s="72">
        <f t="shared" si="9"/>
        <v>0</v>
      </c>
      <c r="N29" s="72">
        <f t="shared" si="9"/>
        <v>0</v>
      </c>
      <c r="O29" s="72">
        <f t="shared" si="9"/>
        <v>0</v>
      </c>
      <c r="P29" s="72">
        <f t="shared" si="9"/>
        <v>0</v>
      </c>
      <c r="Q29" s="72">
        <f t="shared" si="9"/>
        <v>0</v>
      </c>
      <c r="R29" s="72">
        <f t="shared" si="9"/>
        <v>0</v>
      </c>
      <c r="S29" s="72">
        <f t="shared" si="9"/>
        <v>0</v>
      </c>
      <c r="T29" s="72">
        <f t="shared" si="9"/>
        <v>0</v>
      </c>
      <c r="U29" s="72">
        <f t="shared" si="9"/>
        <v>0</v>
      </c>
      <c r="V29" s="72">
        <f t="shared" si="9"/>
        <v>0</v>
      </c>
      <c r="W29" s="72">
        <f t="shared" si="9"/>
        <v>0</v>
      </c>
      <c r="X29" s="72">
        <f t="shared" si="9"/>
        <v>0</v>
      </c>
      <c r="Y29" s="72">
        <f t="shared" si="9"/>
        <v>0</v>
      </c>
      <c r="Z29" s="72">
        <f t="shared" si="9"/>
        <v>0</v>
      </c>
      <c r="AA29" s="72">
        <f t="shared" si="9"/>
        <v>0.25</v>
      </c>
      <c r="AB29" s="72">
        <f t="shared" si="9"/>
        <v>0</v>
      </c>
      <c r="AC29" s="72">
        <f t="shared" si="9"/>
        <v>0</v>
      </c>
      <c r="AD29" s="72">
        <f t="shared" si="9"/>
        <v>0</v>
      </c>
      <c r="AE29" s="72">
        <f t="shared" si="9"/>
        <v>0</v>
      </c>
      <c r="AF29" s="72">
        <f t="shared" si="9"/>
        <v>0</v>
      </c>
      <c r="AG29" s="72">
        <f t="shared" si="9"/>
        <v>0</v>
      </c>
      <c r="AH29" s="72">
        <f t="shared" si="9"/>
        <v>0.25</v>
      </c>
      <c r="AI29" s="72">
        <f t="shared" si="9"/>
        <v>0</v>
      </c>
      <c r="AJ29" s="72">
        <f t="shared" si="9"/>
        <v>0</v>
      </c>
      <c r="AK29" s="72">
        <f t="shared" si="9"/>
        <v>0</v>
      </c>
      <c r="AL29" s="72">
        <f t="shared" si="9"/>
        <v>0</v>
      </c>
      <c r="AM29" s="72">
        <f t="shared" si="9"/>
        <v>0</v>
      </c>
    </row>
    <row r="30" spans="1:58" ht="48" customHeight="1" x14ac:dyDescent="0.25">
      <c r="A30" s="148"/>
      <c r="B30" s="440" t="s">
        <v>106</v>
      </c>
      <c r="C30" s="445" t="s">
        <v>107</v>
      </c>
      <c r="D30" s="441" t="s">
        <v>93</v>
      </c>
      <c r="E30" s="440">
        <f t="shared" ref="E30:AM30" si="10">E31+E43+E71+E74+E78+E79</f>
        <v>0</v>
      </c>
      <c r="F30" s="440">
        <f t="shared" si="10"/>
        <v>0</v>
      </c>
      <c r="G30" s="440">
        <f t="shared" si="10"/>
        <v>0</v>
      </c>
      <c r="H30" s="440">
        <f t="shared" si="10"/>
        <v>0</v>
      </c>
      <c r="I30" s="440">
        <f t="shared" si="10"/>
        <v>0</v>
      </c>
      <c r="J30" s="440">
        <f t="shared" si="10"/>
        <v>0</v>
      </c>
      <c r="K30" s="440">
        <f t="shared" si="10"/>
        <v>0</v>
      </c>
      <c r="L30" s="440">
        <f t="shared" si="10"/>
        <v>0</v>
      </c>
      <c r="M30" s="440">
        <f t="shared" si="10"/>
        <v>0</v>
      </c>
      <c r="N30" s="440">
        <f t="shared" si="10"/>
        <v>0</v>
      </c>
      <c r="O30" s="440">
        <f t="shared" si="10"/>
        <v>0</v>
      </c>
      <c r="P30" s="440">
        <f t="shared" si="10"/>
        <v>0</v>
      </c>
      <c r="Q30" s="440">
        <f t="shared" si="10"/>
        <v>0</v>
      </c>
      <c r="R30" s="440">
        <f t="shared" si="10"/>
        <v>0</v>
      </c>
      <c r="S30" s="440">
        <f t="shared" si="10"/>
        <v>0</v>
      </c>
      <c r="T30" s="440">
        <f t="shared" si="10"/>
        <v>0</v>
      </c>
      <c r="U30" s="440">
        <f t="shared" si="10"/>
        <v>0</v>
      </c>
      <c r="V30" s="440">
        <f t="shared" si="10"/>
        <v>0</v>
      </c>
      <c r="W30" s="440">
        <f t="shared" si="10"/>
        <v>0</v>
      </c>
      <c r="X30" s="440">
        <f t="shared" si="10"/>
        <v>0</v>
      </c>
      <c r="Y30" s="440">
        <f t="shared" si="10"/>
        <v>0</v>
      </c>
      <c r="Z30" s="440">
        <f t="shared" si="10"/>
        <v>0</v>
      </c>
      <c r="AA30" s="440">
        <f t="shared" si="10"/>
        <v>33.627000000000002</v>
      </c>
      <c r="AB30" s="440">
        <f t="shared" si="10"/>
        <v>0.65</v>
      </c>
      <c r="AC30" s="440">
        <f t="shared" si="10"/>
        <v>0</v>
      </c>
      <c r="AD30" s="440">
        <f t="shared" si="10"/>
        <v>2.7990000000000004</v>
      </c>
      <c r="AE30" s="440">
        <f t="shared" si="10"/>
        <v>0</v>
      </c>
      <c r="AF30" s="440">
        <f t="shared" si="10"/>
        <v>0</v>
      </c>
      <c r="AG30" s="440">
        <f t="shared" si="10"/>
        <v>0</v>
      </c>
      <c r="AH30" s="440">
        <f t="shared" si="10"/>
        <v>33.627000000000002</v>
      </c>
      <c r="AI30" s="440">
        <f t="shared" si="10"/>
        <v>0.65</v>
      </c>
      <c r="AJ30" s="440">
        <f t="shared" si="10"/>
        <v>0</v>
      </c>
      <c r="AK30" s="440">
        <f t="shared" si="10"/>
        <v>2.7990000000000004</v>
      </c>
      <c r="AL30" s="440">
        <f t="shared" si="10"/>
        <v>0</v>
      </c>
      <c r="AM30" s="440">
        <f t="shared" si="10"/>
        <v>0</v>
      </c>
    </row>
    <row r="31" spans="1:58" ht="48" customHeight="1" x14ac:dyDescent="0.25">
      <c r="A31" s="148"/>
      <c r="B31" s="440" t="s">
        <v>108</v>
      </c>
      <c r="C31" s="445" t="s">
        <v>109</v>
      </c>
      <c r="D31" s="441" t="s">
        <v>93</v>
      </c>
      <c r="E31" s="440">
        <f t="shared" ref="E31:AM31" si="11">E32+E36+E39+E40</f>
        <v>0</v>
      </c>
      <c r="F31" s="440">
        <f t="shared" si="11"/>
        <v>0</v>
      </c>
      <c r="G31" s="440">
        <f t="shared" si="11"/>
        <v>0</v>
      </c>
      <c r="H31" s="440">
        <f t="shared" si="11"/>
        <v>0</v>
      </c>
      <c r="I31" s="440">
        <f t="shared" si="11"/>
        <v>0</v>
      </c>
      <c r="J31" s="440">
        <f t="shared" si="11"/>
        <v>0</v>
      </c>
      <c r="K31" s="440">
        <f t="shared" si="11"/>
        <v>0</v>
      </c>
      <c r="L31" s="440">
        <f t="shared" si="11"/>
        <v>0</v>
      </c>
      <c r="M31" s="440">
        <f t="shared" si="11"/>
        <v>0</v>
      </c>
      <c r="N31" s="440">
        <f t="shared" si="11"/>
        <v>0</v>
      </c>
      <c r="O31" s="440">
        <f t="shared" si="11"/>
        <v>0</v>
      </c>
      <c r="P31" s="440">
        <f t="shared" si="11"/>
        <v>0</v>
      </c>
      <c r="Q31" s="440">
        <f t="shared" si="11"/>
        <v>0</v>
      </c>
      <c r="R31" s="440">
        <f t="shared" si="11"/>
        <v>0</v>
      </c>
      <c r="S31" s="440">
        <f t="shared" si="11"/>
        <v>0</v>
      </c>
      <c r="T31" s="440">
        <f t="shared" si="11"/>
        <v>0</v>
      </c>
      <c r="U31" s="440">
        <f t="shared" si="11"/>
        <v>0</v>
      </c>
      <c r="V31" s="440">
        <f t="shared" si="11"/>
        <v>0</v>
      </c>
      <c r="W31" s="440">
        <f t="shared" si="11"/>
        <v>0</v>
      </c>
      <c r="X31" s="440">
        <f t="shared" si="11"/>
        <v>0</v>
      </c>
      <c r="Y31" s="440">
        <f t="shared" si="11"/>
        <v>0</v>
      </c>
      <c r="Z31" s="440">
        <f t="shared" si="11"/>
        <v>0</v>
      </c>
      <c r="AA31" s="440">
        <f t="shared" si="11"/>
        <v>0</v>
      </c>
      <c r="AB31" s="440">
        <f t="shared" si="11"/>
        <v>0</v>
      </c>
      <c r="AC31" s="440">
        <f t="shared" si="11"/>
        <v>0</v>
      </c>
      <c r="AD31" s="440">
        <f t="shared" si="11"/>
        <v>0</v>
      </c>
      <c r="AE31" s="440">
        <f t="shared" si="11"/>
        <v>0</v>
      </c>
      <c r="AF31" s="440">
        <f t="shared" si="11"/>
        <v>0</v>
      </c>
      <c r="AG31" s="440">
        <f t="shared" si="11"/>
        <v>0</v>
      </c>
      <c r="AH31" s="440">
        <f t="shared" si="11"/>
        <v>0</v>
      </c>
      <c r="AI31" s="440">
        <f t="shared" si="11"/>
        <v>0</v>
      </c>
      <c r="AJ31" s="440">
        <f t="shared" si="11"/>
        <v>0</v>
      </c>
      <c r="AK31" s="440">
        <f t="shared" si="11"/>
        <v>0</v>
      </c>
      <c r="AL31" s="440">
        <f t="shared" si="11"/>
        <v>0</v>
      </c>
      <c r="AM31" s="440">
        <f t="shared" si="11"/>
        <v>0</v>
      </c>
    </row>
    <row r="32" spans="1:58" ht="48" customHeight="1" x14ac:dyDescent="0.25">
      <c r="A32" s="148"/>
      <c r="B32" s="445" t="s">
        <v>110</v>
      </c>
      <c r="C32" s="445" t="s">
        <v>111</v>
      </c>
      <c r="D32" s="441" t="s">
        <v>93</v>
      </c>
      <c r="E32" s="480">
        <f t="shared" ref="E32:AM32" si="12">E33+E34+E35</f>
        <v>0</v>
      </c>
      <c r="F32" s="440">
        <f t="shared" si="12"/>
        <v>0</v>
      </c>
      <c r="G32" s="440">
        <f t="shared" si="12"/>
        <v>0</v>
      </c>
      <c r="H32" s="440">
        <f t="shared" si="12"/>
        <v>0</v>
      </c>
      <c r="I32" s="440">
        <f t="shared" si="12"/>
        <v>0</v>
      </c>
      <c r="J32" s="440">
        <f t="shared" si="12"/>
        <v>0</v>
      </c>
      <c r="K32" s="440">
        <f t="shared" si="12"/>
        <v>0</v>
      </c>
      <c r="L32" s="440">
        <f t="shared" si="12"/>
        <v>0</v>
      </c>
      <c r="M32" s="440">
        <f t="shared" si="12"/>
        <v>0</v>
      </c>
      <c r="N32" s="440">
        <f t="shared" si="12"/>
        <v>0</v>
      </c>
      <c r="O32" s="440">
        <f t="shared" si="12"/>
        <v>0</v>
      </c>
      <c r="P32" s="440">
        <f t="shared" si="12"/>
        <v>0</v>
      </c>
      <c r="Q32" s="440">
        <f t="shared" si="12"/>
        <v>0</v>
      </c>
      <c r="R32" s="440">
        <f t="shared" si="12"/>
        <v>0</v>
      </c>
      <c r="S32" s="440">
        <f t="shared" si="12"/>
        <v>0</v>
      </c>
      <c r="T32" s="440">
        <f t="shared" si="12"/>
        <v>0</v>
      </c>
      <c r="U32" s="440">
        <f t="shared" si="12"/>
        <v>0</v>
      </c>
      <c r="V32" s="440">
        <f t="shared" si="12"/>
        <v>0</v>
      </c>
      <c r="W32" s="440">
        <f t="shared" si="12"/>
        <v>0</v>
      </c>
      <c r="X32" s="440">
        <f t="shared" si="12"/>
        <v>0</v>
      </c>
      <c r="Y32" s="440">
        <f t="shared" si="12"/>
        <v>0</v>
      </c>
      <c r="Z32" s="440">
        <f t="shared" si="12"/>
        <v>0</v>
      </c>
      <c r="AA32" s="440">
        <f t="shared" si="12"/>
        <v>0</v>
      </c>
      <c r="AB32" s="440">
        <f t="shared" si="12"/>
        <v>0</v>
      </c>
      <c r="AC32" s="440">
        <f t="shared" si="12"/>
        <v>0</v>
      </c>
      <c r="AD32" s="440">
        <f t="shared" si="12"/>
        <v>0</v>
      </c>
      <c r="AE32" s="440">
        <f t="shared" si="12"/>
        <v>0</v>
      </c>
      <c r="AF32" s="440">
        <f t="shared" si="12"/>
        <v>0</v>
      </c>
      <c r="AG32" s="440">
        <f t="shared" si="12"/>
        <v>0</v>
      </c>
      <c r="AH32" s="440">
        <f t="shared" si="12"/>
        <v>0</v>
      </c>
      <c r="AI32" s="440">
        <f t="shared" si="12"/>
        <v>0</v>
      </c>
      <c r="AJ32" s="440">
        <f t="shared" si="12"/>
        <v>0</v>
      </c>
      <c r="AK32" s="440">
        <f t="shared" si="12"/>
        <v>0</v>
      </c>
      <c r="AL32" s="440">
        <f t="shared" si="12"/>
        <v>0</v>
      </c>
      <c r="AM32" s="440">
        <f t="shared" si="12"/>
        <v>0</v>
      </c>
    </row>
    <row r="33" spans="1:40" ht="42" customHeight="1" x14ac:dyDescent="0.25">
      <c r="A33" s="148"/>
      <c r="B33" s="446" t="s">
        <v>112</v>
      </c>
      <c r="C33" s="447" t="s">
        <v>113</v>
      </c>
      <c r="D33" s="72" t="s">
        <v>93</v>
      </c>
      <c r="E33" s="326">
        <v>0</v>
      </c>
      <c r="F33" s="326">
        <v>0</v>
      </c>
      <c r="G33" s="326">
        <v>0</v>
      </c>
      <c r="H33" s="326">
        <v>0</v>
      </c>
      <c r="I33" s="326">
        <v>0</v>
      </c>
      <c r="J33" s="326">
        <v>0</v>
      </c>
      <c r="K33" s="326">
        <v>0</v>
      </c>
      <c r="L33" s="326">
        <v>0</v>
      </c>
      <c r="M33" s="326">
        <v>0</v>
      </c>
      <c r="N33" s="326">
        <v>0</v>
      </c>
      <c r="O33" s="326">
        <v>0</v>
      </c>
      <c r="P33" s="326">
        <v>0</v>
      </c>
      <c r="Q33" s="326">
        <v>0</v>
      </c>
      <c r="R33" s="326">
        <v>0</v>
      </c>
      <c r="S33" s="326">
        <v>0</v>
      </c>
      <c r="T33" s="326">
        <v>0</v>
      </c>
      <c r="U33" s="326">
        <v>0</v>
      </c>
      <c r="V33" s="326">
        <v>0</v>
      </c>
      <c r="W33" s="326">
        <v>0</v>
      </c>
      <c r="X33" s="326">
        <v>0</v>
      </c>
      <c r="Y33" s="326">
        <v>0</v>
      </c>
      <c r="Z33" s="326">
        <v>0</v>
      </c>
      <c r="AA33" s="326">
        <v>0</v>
      </c>
      <c r="AB33" s="326">
        <v>0</v>
      </c>
      <c r="AC33" s="326">
        <v>0</v>
      </c>
      <c r="AD33" s="326">
        <v>0</v>
      </c>
      <c r="AE33" s="326">
        <v>0</v>
      </c>
      <c r="AF33" s="326">
        <v>0</v>
      </c>
      <c r="AG33" s="326">
        <v>0</v>
      </c>
      <c r="AH33" s="326">
        <v>0</v>
      </c>
      <c r="AI33" s="326">
        <v>0</v>
      </c>
      <c r="AJ33" s="326">
        <v>0</v>
      </c>
      <c r="AK33" s="326">
        <v>0</v>
      </c>
      <c r="AL33" s="326">
        <v>0</v>
      </c>
      <c r="AM33" s="326">
        <v>0</v>
      </c>
    </row>
    <row r="34" spans="1:40" ht="42" customHeight="1" x14ac:dyDescent="0.25">
      <c r="A34" s="148"/>
      <c r="B34" s="446" t="s">
        <v>114</v>
      </c>
      <c r="C34" s="447" t="s">
        <v>115</v>
      </c>
      <c r="D34" s="72" t="s">
        <v>93</v>
      </c>
      <c r="E34" s="326">
        <v>0</v>
      </c>
      <c r="F34" s="326">
        <v>0</v>
      </c>
      <c r="G34" s="326">
        <v>0</v>
      </c>
      <c r="H34" s="326">
        <v>0</v>
      </c>
      <c r="I34" s="326">
        <v>0</v>
      </c>
      <c r="J34" s="326">
        <v>0</v>
      </c>
      <c r="K34" s="326">
        <v>0</v>
      </c>
      <c r="L34" s="326">
        <v>0</v>
      </c>
      <c r="M34" s="326">
        <v>0</v>
      </c>
      <c r="N34" s="326">
        <v>0</v>
      </c>
      <c r="O34" s="326">
        <v>0</v>
      </c>
      <c r="P34" s="326">
        <v>0</v>
      </c>
      <c r="Q34" s="326">
        <v>0</v>
      </c>
      <c r="R34" s="326">
        <v>0</v>
      </c>
      <c r="S34" s="326">
        <v>0</v>
      </c>
      <c r="T34" s="326">
        <v>0</v>
      </c>
      <c r="U34" s="326">
        <v>0</v>
      </c>
      <c r="V34" s="326">
        <v>0</v>
      </c>
      <c r="W34" s="326">
        <v>0</v>
      </c>
      <c r="X34" s="326">
        <v>0</v>
      </c>
      <c r="Y34" s="326">
        <v>0</v>
      </c>
      <c r="Z34" s="326">
        <v>0</v>
      </c>
      <c r="AA34" s="326">
        <v>0</v>
      </c>
      <c r="AB34" s="326">
        <v>0</v>
      </c>
      <c r="AC34" s="326">
        <v>0</v>
      </c>
      <c r="AD34" s="326">
        <v>0</v>
      </c>
      <c r="AE34" s="326">
        <v>0</v>
      </c>
      <c r="AF34" s="326">
        <v>0</v>
      </c>
      <c r="AG34" s="326">
        <v>0</v>
      </c>
      <c r="AH34" s="326">
        <v>0</v>
      </c>
      <c r="AI34" s="326">
        <v>0</v>
      </c>
      <c r="AJ34" s="326">
        <v>0</v>
      </c>
      <c r="AK34" s="326">
        <v>0</v>
      </c>
      <c r="AL34" s="326">
        <v>0</v>
      </c>
      <c r="AM34" s="326">
        <v>0</v>
      </c>
    </row>
    <row r="35" spans="1:40" s="187" customFormat="1" ht="42" customHeight="1" x14ac:dyDescent="0.25">
      <c r="A35" s="148"/>
      <c r="B35" s="446" t="s">
        <v>116</v>
      </c>
      <c r="C35" s="447" t="s">
        <v>117</v>
      </c>
      <c r="D35" s="72" t="s">
        <v>93</v>
      </c>
      <c r="E35" s="326">
        <v>0</v>
      </c>
      <c r="F35" s="326">
        <v>0</v>
      </c>
      <c r="G35" s="326">
        <v>0</v>
      </c>
      <c r="H35" s="326">
        <v>0</v>
      </c>
      <c r="I35" s="326">
        <v>0</v>
      </c>
      <c r="J35" s="326">
        <v>0</v>
      </c>
      <c r="K35" s="326">
        <v>0</v>
      </c>
      <c r="L35" s="326">
        <v>0</v>
      </c>
      <c r="M35" s="326">
        <v>0</v>
      </c>
      <c r="N35" s="326">
        <v>0</v>
      </c>
      <c r="O35" s="326">
        <v>0</v>
      </c>
      <c r="P35" s="326">
        <v>0</v>
      </c>
      <c r="Q35" s="326">
        <v>0</v>
      </c>
      <c r="R35" s="326">
        <v>0</v>
      </c>
      <c r="S35" s="326">
        <v>0</v>
      </c>
      <c r="T35" s="326">
        <v>0</v>
      </c>
      <c r="U35" s="326">
        <v>0</v>
      </c>
      <c r="V35" s="326">
        <v>0</v>
      </c>
      <c r="W35" s="326">
        <v>0</v>
      </c>
      <c r="X35" s="326">
        <v>0</v>
      </c>
      <c r="Y35" s="326">
        <v>0</v>
      </c>
      <c r="Z35" s="326">
        <v>0</v>
      </c>
      <c r="AA35" s="326">
        <v>0</v>
      </c>
      <c r="AB35" s="326">
        <v>0</v>
      </c>
      <c r="AC35" s="326">
        <v>0</v>
      </c>
      <c r="AD35" s="326">
        <v>0</v>
      </c>
      <c r="AE35" s="326">
        <v>0</v>
      </c>
      <c r="AF35" s="326">
        <v>0</v>
      </c>
      <c r="AG35" s="326">
        <v>0</v>
      </c>
      <c r="AH35" s="326">
        <v>0</v>
      </c>
      <c r="AI35" s="326">
        <v>0</v>
      </c>
      <c r="AJ35" s="326">
        <v>0</v>
      </c>
      <c r="AK35" s="326">
        <v>0</v>
      </c>
      <c r="AL35" s="326">
        <v>0</v>
      </c>
      <c r="AM35" s="326">
        <v>0</v>
      </c>
      <c r="AN35" s="148"/>
    </row>
    <row r="36" spans="1:40" s="187" customFormat="1" ht="48" customHeight="1" x14ac:dyDescent="0.25">
      <c r="A36" s="148"/>
      <c r="B36" s="440" t="s">
        <v>118</v>
      </c>
      <c r="C36" s="445" t="s">
        <v>119</v>
      </c>
      <c r="D36" s="440" t="s">
        <v>93</v>
      </c>
      <c r="E36" s="398">
        <f t="shared" ref="E36:AM36" si="13">E37+E38</f>
        <v>0</v>
      </c>
      <c r="F36" s="398">
        <f t="shared" si="13"/>
        <v>0</v>
      </c>
      <c r="G36" s="398">
        <f t="shared" si="13"/>
        <v>0</v>
      </c>
      <c r="H36" s="398">
        <f t="shared" si="13"/>
        <v>0</v>
      </c>
      <c r="I36" s="398">
        <f t="shared" si="13"/>
        <v>0</v>
      </c>
      <c r="J36" s="398">
        <f t="shared" si="13"/>
        <v>0</v>
      </c>
      <c r="K36" s="398">
        <f t="shared" si="13"/>
        <v>0</v>
      </c>
      <c r="L36" s="398">
        <f t="shared" si="13"/>
        <v>0</v>
      </c>
      <c r="M36" s="398">
        <f t="shared" si="13"/>
        <v>0</v>
      </c>
      <c r="N36" s="398">
        <f t="shared" si="13"/>
        <v>0</v>
      </c>
      <c r="O36" s="398">
        <f t="shared" si="13"/>
        <v>0</v>
      </c>
      <c r="P36" s="398">
        <f t="shared" si="13"/>
        <v>0</v>
      </c>
      <c r="Q36" s="398">
        <f t="shared" si="13"/>
        <v>0</v>
      </c>
      <c r="R36" s="398">
        <f t="shared" si="13"/>
        <v>0</v>
      </c>
      <c r="S36" s="398">
        <f t="shared" si="13"/>
        <v>0</v>
      </c>
      <c r="T36" s="398">
        <f t="shared" si="13"/>
        <v>0</v>
      </c>
      <c r="U36" s="398">
        <f t="shared" si="13"/>
        <v>0</v>
      </c>
      <c r="V36" s="398">
        <f t="shared" si="13"/>
        <v>0</v>
      </c>
      <c r="W36" s="398">
        <f t="shared" si="13"/>
        <v>0</v>
      </c>
      <c r="X36" s="398">
        <f t="shared" si="13"/>
        <v>0</v>
      </c>
      <c r="Y36" s="398">
        <f t="shared" si="13"/>
        <v>0</v>
      </c>
      <c r="Z36" s="398">
        <f t="shared" si="13"/>
        <v>0</v>
      </c>
      <c r="AA36" s="398">
        <f t="shared" si="13"/>
        <v>0</v>
      </c>
      <c r="AB36" s="398">
        <f t="shared" si="13"/>
        <v>0</v>
      </c>
      <c r="AC36" s="398">
        <f t="shared" si="13"/>
        <v>0</v>
      </c>
      <c r="AD36" s="398">
        <f t="shared" si="13"/>
        <v>0</v>
      </c>
      <c r="AE36" s="398">
        <f t="shared" si="13"/>
        <v>0</v>
      </c>
      <c r="AF36" s="398">
        <f t="shared" si="13"/>
        <v>0</v>
      </c>
      <c r="AG36" s="398">
        <f t="shared" si="13"/>
        <v>0</v>
      </c>
      <c r="AH36" s="398">
        <f t="shared" si="13"/>
        <v>0</v>
      </c>
      <c r="AI36" s="398">
        <f t="shared" si="13"/>
        <v>0</v>
      </c>
      <c r="AJ36" s="398">
        <f t="shared" si="13"/>
        <v>0</v>
      </c>
      <c r="AK36" s="398">
        <f t="shared" si="13"/>
        <v>0</v>
      </c>
      <c r="AL36" s="398">
        <f t="shared" si="13"/>
        <v>0</v>
      </c>
      <c r="AM36" s="398">
        <f t="shared" si="13"/>
        <v>0</v>
      </c>
      <c r="AN36" s="148"/>
    </row>
    <row r="37" spans="1:40" ht="42" customHeight="1" x14ac:dyDescent="0.25">
      <c r="A37" s="148"/>
      <c r="B37" s="447" t="s">
        <v>120</v>
      </c>
      <c r="C37" s="447" t="s">
        <v>121</v>
      </c>
      <c r="D37" s="72" t="s">
        <v>93</v>
      </c>
      <c r="E37" s="326">
        <v>0</v>
      </c>
      <c r="F37" s="326">
        <v>0</v>
      </c>
      <c r="G37" s="326">
        <v>0</v>
      </c>
      <c r="H37" s="326">
        <v>0</v>
      </c>
      <c r="I37" s="326">
        <v>0</v>
      </c>
      <c r="J37" s="326">
        <v>0</v>
      </c>
      <c r="K37" s="326">
        <v>0</v>
      </c>
      <c r="L37" s="326">
        <v>0</v>
      </c>
      <c r="M37" s="326">
        <v>0</v>
      </c>
      <c r="N37" s="326">
        <v>0</v>
      </c>
      <c r="O37" s="326">
        <v>0</v>
      </c>
      <c r="P37" s="326">
        <v>0</v>
      </c>
      <c r="Q37" s="326">
        <v>0</v>
      </c>
      <c r="R37" s="326">
        <v>0</v>
      </c>
      <c r="S37" s="326">
        <v>0</v>
      </c>
      <c r="T37" s="326">
        <v>0</v>
      </c>
      <c r="U37" s="326">
        <v>0</v>
      </c>
      <c r="V37" s="326">
        <v>0</v>
      </c>
      <c r="W37" s="326">
        <v>0</v>
      </c>
      <c r="X37" s="326">
        <v>0</v>
      </c>
      <c r="Y37" s="326">
        <v>0</v>
      </c>
      <c r="Z37" s="326">
        <v>0</v>
      </c>
      <c r="AA37" s="326">
        <v>0</v>
      </c>
      <c r="AB37" s="326">
        <v>0</v>
      </c>
      <c r="AC37" s="326">
        <v>0</v>
      </c>
      <c r="AD37" s="326">
        <v>0</v>
      </c>
      <c r="AE37" s="326">
        <v>0</v>
      </c>
      <c r="AF37" s="326">
        <v>0</v>
      </c>
      <c r="AG37" s="326">
        <f>Z37</f>
        <v>0</v>
      </c>
      <c r="AH37" s="326">
        <f t="shared" ref="AH37:AM38" si="14">AA37</f>
        <v>0</v>
      </c>
      <c r="AI37" s="326">
        <f t="shared" si="14"/>
        <v>0</v>
      </c>
      <c r="AJ37" s="326">
        <f t="shared" si="14"/>
        <v>0</v>
      </c>
      <c r="AK37" s="326">
        <f t="shared" si="14"/>
        <v>0</v>
      </c>
      <c r="AL37" s="326">
        <f t="shared" si="14"/>
        <v>0</v>
      </c>
      <c r="AM37" s="326">
        <f t="shared" si="14"/>
        <v>0</v>
      </c>
    </row>
    <row r="38" spans="1:40" ht="42" customHeight="1" x14ac:dyDescent="0.25">
      <c r="A38" s="148"/>
      <c r="B38" s="446" t="s">
        <v>122</v>
      </c>
      <c r="C38" s="447" t="s">
        <v>123</v>
      </c>
      <c r="D38" s="72" t="s">
        <v>93</v>
      </c>
      <c r="E38" s="326">
        <v>0</v>
      </c>
      <c r="F38" s="326">
        <v>0</v>
      </c>
      <c r="G38" s="326">
        <v>0</v>
      </c>
      <c r="H38" s="326">
        <v>0</v>
      </c>
      <c r="I38" s="326">
        <v>0</v>
      </c>
      <c r="J38" s="326">
        <v>0</v>
      </c>
      <c r="K38" s="326">
        <v>0</v>
      </c>
      <c r="L38" s="326">
        <v>0</v>
      </c>
      <c r="M38" s="326">
        <v>0</v>
      </c>
      <c r="N38" s="326">
        <v>0</v>
      </c>
      <c r="O38" s="326">
        <v>0</v>
      </c>
      <c r="P38" s="326">
        <v>0</v>
      </c>
      <c r="Q38" s="326">
        <v>0</v>
      </c>
      <c r="R38" s="326">
        <v>0</v>
      </c>
      <c r="S38" s="326">
        <v>0</v>
      </c>
      <c r="T38" s="326">
        <v>0</v>
      </c>
      <c r="U38" s="326">
        <v>0</v>
      </c>
      <c r="V38" s="326">
        <v>0</v>
      </c>
      <c r="W38" s="326">
        <v>0</v>
      </c>
      <c r="X38" s="326">
        <v>0</v>
      </c>
      <c r="Y38" s="326">
        <v>0</v>
      </c>
      <c r="Z38" s="326">
        <v>0</v>
      </c>
      <c r="AA38" s="326">
        <v>0</v>
      </c>
      <c r="AB38" s="326">
        <v>0</v>
      </c>
      <c r="AC38" s="326">
        <v>0</v>
      </c>
      <c r="AD38" s="326">
        <v>0</v>
      </c>
      <c r="AE38" s="326">
        <v>0</v>
      </c>
      <c r="AF38" s="326">
        <v>0</v>
      </c>
      <c r="AG38" s="326">
        <f>Z38</f>
        <v>0</v>
      </c>
      <c r="AH38" s="326">
        <f t="shared" si="14"/>
        <v>0</v>
      </c>
      <c r="AI38" s="326">
        <f t="shared" si="14"/>
        <v>0</v>
      </c>
      <c r="AJ38" s="326">
        <f t="shared" si="14"/>
        <v>0</v>
      </c>
      <c r="AK38" s="326">
        <f t="shared" si="14"/>
        <v>0</v>
      </c>
      <c r="AL38" s="326">
        <f t="shared" si="14"/>
        <v>0</v>
      </c>
      <c r="AM38" s="326">
        <f t="shared" si="14"/>
        <v>0</v>
      </c>
    </row>
    <row r="39" spans="1:40" ht="48" customHeight="1" x14ac:dyDescent="0.25">
      <c r="A39" s="148"/>
      <c r="B39" s="440" t="s">
        <v>124</v>
      </c>
      <c r="C39" s="440" t="s">
        <v>125</v>
      </c>
      <c r="D39" s="440" t="s">
        <v>93</v>
      </c>
      <c r="E39" s="396">
        <v>0</v>
      </c>
      <c r="F39" s="396">
        <v>0</v>
      </c>
      <c r="G39" s="396">
        <v>0</v>
      </c>
      <c r="H39" s="396">
        <v>0</v>
      </c>
      <c r="I39" s="396">
        <v>0</v>
      </c>
      <c r="J39" s="396">
        <v>0</v>
      </c>
      <c r="K39" s="396">
        <v>0</v>
      </c>
      <c r="L39" s="396">
        <v>0</v>
      </c>
      <c r="M39" s="396">
        <v>0</v>
      </c>
      <c r="N39" s="396">
        <v>0</v>
      </c>
      <c r="O39" s="396">
        <v>0</v>
      </c>
      <c r="P39" s="396">
        <v>0</v>
      </c>
      <c r="Q39" s="396">
        <v>0</v>
      </c>
      <c r="R39" s="396">
        <v>0</v>
      </c>
      <c r="S39" s="396">
        <v>0</v>
      </c>
      <c r="T39" s="396">
        <v>0</v>
      </c>
      <c r="U39" s="396">
        <v>0</v>
      </c>
      <c r="V39" s="396">
        <v>0</v>
      </c>
      <c r="W39" s="396">
        <v>0</v>
      </c>
      <c r="X39" s="396">
        <v>0</v>
      </c>
      <c r="Y39" s="396">
        <v>0</v>
      </c>
      <c r="Z39" s="396">
        <v>0</v>
      </c>
      <c r="AA39" s="396">
        <v>0</v>
      </c>
      <c r="AB39" s="396">
        <v>0</v>
      </c>
      <c r="AC39" s="396">
        <v>0</v>
      </c>
      <c r="AD39" s="396">
        <v>0</v>
      </c>
      <c r="AE39" s="396">
        <v>0</v>
      </c>
      <c r="AF39" s="396">
        <v>0</v>
      </c>
      <c r="AG39" s="396">
        <v>0</v>
      </c>
      <c r="AH39" s="396">
        <v>0</v>
      </c>
      <c r="AI39" s="396">
        <v>0</v>
      </c>
      <c r="AJ39" s="396">
        <v>0</v>
      </c>
      <c r="AK39" s="396">
        <v>0</v>
      </c>
      <c r="AL39" s="396">
        <v>0</v>
      </c>
      <c r="AM39" s="396">
        <v>0</v>
      </c>
    </row>
    <row r="40" spans="1:40" ht="48" customHeight="1" x14ac:dyDescent="0.25">
      <c r="A40" s="148"/>
      <c r="B40" s="408" t="s">
        <v>126</v>
      </c>
      <c r="C40" s="440" t="s">
        <v>127</v>
      </c>
      <c r="D40" s="440" t="s">
        <v>93</v>
      </c>
      <c r="E40" s="396">
        <f t="shared" ref="E40:AM40" si="15">E41+E42</f>
        <v>0</v>
      </c>
      <c r="F40" s="396">
        <f t="shared" si="15"/>
        <v>0</v>
      </c>
      <c r="G40" s="396">
        <f t="shared" si="15"/>
        <v>0</v>
      </c>
      <c r="H40" s="396">
        <f t="shared" si="15"/>
        <v>0</v>
      </c>
      <c r="I40" s="396">
        <f t="shared" si="15"/>
        <v>0</v>
      </c>
      <c r="J40" s="396">
        <f t="shared" si="15"/>
        <v>0</v>
      </c>
      <c r="K40" s="396">
        <f t="shared" si="15"/>
        <v>0</v>
      </c>
      <c r="L40" s="396">
        <f t="shared" si="15"/>
        <v>0</v>
      </c>
      <c r="M40" s="396">
        <f t="shared" si="15"/>
        <v>0</v>
      </c>
      <c r="N40" s="396">
        <f t="shared" si="15"/>
        <v>0</v>
      </c>
      <c r="O40" s="396">
        <f t="shared" si="15"/>
        <v>0</v>
      </c>
      <c r="P40" s="396">
        <f t="shared" si="15"/>
        <v>0</v>
      </c>
      <c r="Q40" s="396">
        <f t="shared" si="15"/>
        <v>0</v>
      </c>
      <c r="R40" s="396">
        <f t="shared" si="15"/>
        <v>0</v>
      </c>
      <c r="S40" s="396">
        <f t="shared" si="15"/>
        <v>0</v>
      </c>
      <c r="T40" s="396">
        <f t="shared" si="15"/>
        <v>0</v>
      </c>
      <c r="U40" s="396">
        <f t="shared" si="15"/>
        <v>0</v>
      </c>
      <c r="V40" s="396">
        <f t="shared" si="15"/>
        <v>0</v>
      </c>
      <c r="W40" s="396">
        <f t="shared" si="15"/>
        <v>0</v>
      </c>
      <c r="X40" s="396">
        <f t="shared" si="15"/>
        <v>0</v>
      </c>
      <c r="Y40" s="396">
        <f t="shared" si="15"/>
        <v>0</v>
      </c>
      <c r="Z40" s="396">
        <f t="shared" si="15"/>
        <v>0</v>
      </c>
      <c r="AA40" s="396">
        <f t="shared" si="15"/>
        <v>0</v>
      </c>
      <c r="AB40" s="396">
        <f t="shared" si="15"/>
        <v>0</v>
      </c>
      <c r="AC40" s="396">
        <f t="shared" si="15"/>
        <v>0</v>
      </c>
      <c r="AD40" s="396">
        <f t="shared" si="15"/>
        <v>0</v>
      </c>
      <c r="AE40" s="396">
        <f t="shared" si="15"/>
        <v>0</v>
      </c>
      <c r="AF40" s="396">
        <f t="shared" si="15"/>
        <v>0</v>
      </c>
      <c r="AG40" s="396">
        <f t="shared" si="15"/>
        <v>0</v>
      </c>
      <c r="AH40" s="396">
        <f t="shared" si="15"/>
        <v>0</v>
      </c>
      <c r="AI40" s="396">
        <f t="shared" si="15"/>
        <v>0</v>
      </c>
      <c r="AJ40" s="396">
        <f t="shared" si="15"/>
        <v>0</v>
      </c>
      <c r="AK40" s="396">
        <f t="shared" si="15"/>
        <v>0</v>
      </c>
      <c r="AL40" s="396">
        <f t="shared" si="15"/>
        <v>0</v>
      </c>
      <c r="AM40" s="396">
        <f t="shared" si="15"/>
        <v>0</v>
      </c>
    </row>
    <row r="41" spans="1:40" ht="42" customHeight="1" x14ac:dyDescent="0.25">
      <c r="A41" s="148"/>
      <c r="B41" s="450" t="s">
        <v>283</v>
      </c>
      <c r="C41" s="72" t="s">
        <v>284</v>
      </c>
      <c r="D41" s="72" t="s">
        <v>93</v>
      </c>
      <c r="E41" s="326">
        <v>0</v>
      </c>
      <c r="F41" s="326">
        <v>0</v>
      </c>
      <c r="G41" s="326">
        <v>0</v>
      </c>
      <c r="H41" s="326">
        <v>0</v>
      </c>
      <c r="I41" s="326">
        <v>0</v>
      </c>
      <c r="J41" s="326">
        <v>0</v>
      </c>
      <c r="K41" s="326">
        <v>0</v>
      </c>
      <c r="L41" s="326">
        <v>0</v>
      </c>
      <c r="M41" s="326">
        <v>0</v>
      </c>
      <c r="N41" s="326">
        <v>0</v>
      </c>
      <c r="O41" s="326">
        <v>0</v>
      </c>
      <c r="P41" s="326">
        <v>0</v>
      </c>
      <c r="Q41" s="326">
        <v>0</v>
      </c>
      <c r="R41" s="326">
        <v>0</v>
      </c>
      <c r="S41" s="326">
        <v>0</v>
      </c>
      <c r="T41" s="326">
        <v>0</v>
      </c>
      <c r="U41" s="326">
        <v>0</v>
      </c>
      <c r="V41" s="326">
        <v>0</v>
      </c>
      <c r="W41" s="326">
        <v>0</v>
      </c>
      <c r="X41" s="326">
        <v>0</v>
      </c>
      <c r="Y41" s="326">
        <v>0</v>
      </c>
      <c r="Z41" s="326">
        <v>0</v>
      </c>
      <c r="AA41" s="326">
        <v>0</v>
      </c>
      <c r="AB41" s="326">
        <v>0</v>
      </c>
      <c r="AC41" s="326">
        <v>0</v>
      </c>
      <c r="AD41" s="326">
        <v>0</v>
      </c>
      <c r="AE41" s="326">
        <v>0</v>
      </c>
      <c r="AF41" s="326">
        <v>0</v>
      </c>
      <c r="AG41" s="326">
        <v>0</v>
      </c>
      <c r="AH41" s="326">
        <v>0</v>
      </c>
      <c r="AI41" s="326">
        <v>0</v>
      </c>
      <c r="AJ41" s="326">
        <v>0</v>
      </c>
      <c r="AK41" s="326">
        <v>0</v>
      </c>
      <c r="AL41" s="326">
        <v>0</v>
      </c>
      <c r="AM41" s="326">
        <v>0</v>
      </c>
    </row>
    <row r="42" spans="1:40" ht="42" customHeight="1" x14ac:dyDescent="0.25">
      <c r="A42" s="148"/>
      <c r="B42" s="421" t="s">
        <v>128</v>
      </c>
      <c r="C42" s="422" t="s">
        <v>129</v>
      </c>
      <c r="D42" s="444" t="s">
        <v>93</v>
      </c>
      <c r="E42" s="326">
        <v>0</v>
      </c>
      <c r="F42" s="326">
        <v>0</v>
      </c>
      <c r="G42" s="326">
        <v>0</v>
      </c>
      <c r="H42" s="326">
        <v>0</v>
      </c>
      <c r="I42" s="326">
        <v>0</v>
      </c>
      <c r="J42" s="326">
        <v>0</v>
      </c>
      <c r="K42" s="326">
        <v>0</v>
      </c>
      <c r="L42" s="326">
        <v>0</v>
      </c>
      <c r="M42" s="326">
        <v>0</v>
      </c>
      <c r="N42" s="326">
        <v>0</v>
      </c>
      <c r="O42" s="326">
        <v>0</v>
      </c>
      <c r="P42" s="326">
        <v>0</v>
      </c>
      <c r="Q42" s="326">
        <v>0</v>
      </c>
      <c r="R42" s="326">
        <v>0</v>
      </c>
      <c r="S42" s="326">
        <v>0</v>
      </c>
      <c r="T42" s="326">
        <v>0</v>
      </c>
      <c r="U42" s="326">
        <v>0</v>
      </c>
      <c r="V42" s="326">
        <v>0</v>
      </c>
      <c r="W42" s="326">
        <v>0</v>
      </c>
      <c r="X42" s="326">
        <v>0</v>
      </c>
      <c r="Y42" s="326">
        <v>0</v>
      </c>
      <c r="Z42" s="326">
        <v>0</v>
      </c>
      <c r="AA42" s="326">
        <v>0</v>
      </c>
      <c r="AB42" s="326">
        <v>0</v>
      </c>
      <c r="AC42" s="326">
        <v>0</v>
      </c>
      <c r="AD42" s="326">
        <v>0</v>
      </c>
      <c r="AE42" s="326">
        <v>0</v>
      </c>
      <c r="AF42" s="326">
        <v>0</v>
      </c>
      <c r="AG42" s="326">
        <v>0</v>
      </c>
      <c r="AH42" s="326">
        <v>0</v>
      </c>
      <c r="AI42" s="326">
        <v>0</v>
      </c>
      <c r="AJ42" s="326">
        <v>0</v>
      </c>
      <c r="AK42" s="326">
        <v>0</v>
      </c>
      <c r="AL42" s="326">
        <v>0</v>
      </c>
      <c r="AM42" s="326">
        <v>0</v>
      </c>
    </row>
    <row r="43" spans="1:40" ht="48" customHeight="1" x14ac:dyDescent="0.25">
      <c r="A43" s="148"/>
      <c r="B43" s="394" t="s">
        <v>130</v>
      </c>
      <c r="C43" s="395" t="s">
        <v>131</v>
      </c>
      <c r="D43" s="441" t="s">
        <v>93</v>
      </c>
      <c r="E43" s="396">
        <f t="shared" ref="E43:AM43" si="16">E44+E54+E58+E68</f>
        <v>0</v>
      </c>
      <c r="F43" s="396">
        <f t="shared" si="16"/>
        <v>0</v>
      </c>
      <c r="G43" s="396">
        <f t="shared" si="16"/>
        <v>0</v>
      </c>
      <c r="H43" s="396">
        <f t="shared" si="16"/>
        <v>0</v>
      </c>
      <c r="I43" s="396">
        <f t="shared" si="16"/>
        <v>0</v>
      </c>
      <c r="J43" s="396">
        <f t="shared" si="16"/>
        <v>0</v>
      </c>
      <c r="K43" s="396">
        <f t="shared" si="16"/>
        <v>0</v>
      </c>
      <c r="L43" s="396">
        <f t="shared" si="16"/>
        <v>0</v>
      </c>
      <c r="M43" s="396">
        <f t="shared" si="16"/>
        <v>0</v>
      </c>
      <c r="N43" s="396">
        <f t="shared" si="16"/>
        <v>0</v>
      </c>
      <c r="O43" s="396">
        <f t="shared" si="16"/>
        <v>0</v>
      </c>
      <c r="P43" s="396">
        <f t="shared" si="16"/>
        <v>0</v>
      </c>
      <c r="Q43" s="396">
        <f t="shared" si="16"/>
        <v>0</v>
      </c>
      <c r="R43" s="396">
        <f t="shared" si="16"/>
        <v>0</v>
      </c>
      <c r="S43" s="396">
        <f t="shared" si="16"/>
        <v>0</v>
      </c>
      <c r="T43" s="396">
        <f t="shared" si="16"/>
        <v>0</v>
      </c>
      <c r="U43" s="396">
        <f t="shared" si="16"/>
        <v>0</v>
      </c>
      <c r="V43" s="396">
        <f t="shared" si="16"/>
        <v>0</v>
      </c>
      <c r="W43" s="396">
        <f t="shared" si="16"/>
        <v>0</v>
      </c>
      <c r="X43" s="396">
        <f t="shared" si="16"/>
        <v>0</v>
      </c>
      <c r="Y43" s="396">
        <f t="shared" si="16"/>
        <v>0</v>
      </c>
      <c r="Z43" s="396">
        <f t="shared" si="16"/>
        <v>0</v>
      </c>
      <c r="AA43" s="396">
        <f t="shared" si="16"/>
        <v>12.885000000000002</v>
      </c>
      <c r="AB43" s="396">
        <f t="shared" si="16"/>
        <v>0</v>
      </c>
      <c r="AC43" s="396">
        <f t="shared" si="16"/>
        <v>0</v>
      </c>
      <c r="AD43" s="396">
        <f t="shared" si="16"/>
        <v>0</v>
      </c>
      <c r="AE43" s="396">
        <f t="shared" si="16"/>
        <v>0</v>
      </c>
      <c r="AF43" s="396">
        <f t="shared" si="16"/>
        <v>0</v>
      </c>
      <c r="AG43" s="396">
        <f t="shared" si="16"/>
        <v>0</v>
      </c>
      <c r="AH43" s="396">
        <f t="shared" si="16"/>
        <v>12.885000000000002</v>
      </c>
      <c r="AI43" s="396">
        <f t="shared" si="16"/>
        <v>0</v>
      </c>
      <c r="AJ43" s="396">
        <f t="shared" si="16"/>
        <v>0</v>
      </c>
      <c r="AK43" s="396">
        <f t="shared" si="16"/>
        <v>0</v>
      </c>
      <c r="AL43" s="396">
        <f t="shared" si="16"/>
        <v>0</v>
      </c>
      <c r="AM43" s="396">
        <f t="shared" si="16"/>
        <v>0</v>
      </c>
    </row>
    <row r="44" spans="1:40" ht="48" customHeight="1" x14ac:dyDescent="0.25">
      <c r="A44" s="148"/>
      <c r="B44" s="394" t="s">
        <v>132</v>
      </c>
      <c r="C44" s="395" t="s">
        <v>133</v>
      </c>
      <c r="D44" s="394" t="s">
        <v>93</v>
      </c>
      <c r="E44" s="396">
        <f t="shared" ref="E44:AM44" si="17">E45+E48</f>
        <v>0</v>
      </c>
      <c r="F44" s="396">
        <f t="shared" si="17"/>
        <v>0</v>
      </c>
      <c r="G44" s="396">
        <f t="shared" si="17"/>
        <v>0</v>
      </c>
      <c r="H44" s="396">
        <f t="shared" si="17"/>
        <v>0</v>
      </c>
      <c r="I44" s="396">
        <f t="shared" si="17"/>
        <v>0</v>
      </c>
      <c r="J44" s="396">
        <f t="shared" si="17"/>
        <v>0</v>
      </c>
      <c r="K44" s="396">
        <f t="shared" si="17"/>
        <v>0</v>
      </c>
      <c r="L44" s="396">
        <f t="shared" si="17"/>
        <v>0</v>
      </c>
      <c r="M44" s="396">
        <f t="shared" si="17"/>
        <v>0</v>
      </c>
      <c r="N44" s="396">
        <f t="shared" si="17"/>
        <v>0</v>
      </c>
      <c r="O44" s="396">
        <f t="shared" si="17"/>
        <v>0</v>
      </c>
      <c r="P44" s="396">
        <f t="shared" si="17"/>
        <v>0</v>
      </c>
      <c r="Q44" s="396">
        <f t="shared" si="17"/>
        <v>0</v>
      </c>
      <c r="R44" s="396">
        <f t="shared" si="17"/>
        <v>0</v>
      </c>
      <c r="S44" s="396">
        <f t="shared" si="17"/>
        <v>0</v>
      </c>
      <c r="T44" s="396">
        <f t="shared" si="17"/>
        <v>0</v>
      </c>
      <c r="U44" s="396">
        <f t="shared" si="17"/>
        <v>0</v>
      </c>
      <c r="V44" s="396">
        <f t="shared" si="17"/>
        <v>0</v>
      </c>
      <c r="W44" s="396">
        <f t="shared" si="17"/>
        <v>0</v>
      </c>
      <c r="X44" s="396">
        <f t="shared" si="17"/>
        <v>0</v>
      </c>
      <c r="Y44" s="396">
        <f t="shared" si="17"/>
        <v>0</v>
      </c>
      <c r="Z44" s="396">
        <f t="shared" si="17"/>
        <v>0</v>
      </c>
      <c r="AA44" s="396">
        <f t="shared" si="17"/>
        <v>12.885000000000002</v>
      </c>
      <c r="AB44" s="396">
        <f t="shared" si="17"/>
        <v>0</v>
      </c>
      <c r="AC44" s="396">
        <f t="shared" si="17"/>
        <v>0</v>
      </c>
      <c r="AD44" s="396">
        <f t="shared" si="17"/>
        <v>0</v>
      </c>
      <c r="AE44" s="396">
        <f t="shared" si="17"/>
        <v>0</v>
      </c>
      <c r="AF44" s="396">
        <f t="shared" si="17"/>
        <v>0</v>
      </c>
      <c r="AG44" s="396">
        <f t="shared" si="17"/>
        <v>0</v>
      </c>
      <c r="AH44" s="396">
        <f t="shared" si="17"/>
        <v>12.885000000000002</v>
      </c>
      <c r="AI44" s="396">
        <f t="shared" si="17"/>
        <v>0</v>
      </c>
      <c r="AJ44" s="396">
        <f t="shared" si="17"/>
        <v>0</v>
      </c>
      <c r="AK44" s="396">
        <f t="shared" si="17"/>
        <v>0</v>
      </c>
      <c r="AL44" s="396">
        <f t="shared" si="17"/>
        <v>0</v>
      </c>
      <c r="AM44" s="396">
        <f t="shared" si="17"/>
        <v>0</v>
      </c>
    </row>
    <row r="45" spans="1:40" ht="42" customHeight="1" x14ac:dyDescent="0.25">
      <c r="A45" s="148"/>
      <c r="B45" s="424" t="s">
        <v>134</v>
      </c>
      <c r="C45" s="425" t="s">
        <v>135</v>
      </c>
      <c r="D45" s="424" t="s">
        <v>93</v>
      </c>
      <c r="E45" s="426">
        <f t="shared" ref="E45:AM45" si="18">SUM(E46:E47)</f>
        <v>0</v>
      </c>
      <c r="F45" s="426">
        <f t="shared" si="18"/>
        <v>0</v>
      </c>
      <c r="G45" s="426">
        <f t="shared" si="18"/>
        <v>0</v>
      </c>
      <c r="H45" s="426">
        <f t="shared" si="18"/>
        <v>0</v>
      </c>
      <c r="I45" s="426">
        <f t="shared" si="18"/>
        <v>0</v>
      </c>
      <c r="J45" s="426">
        <f t="shared" si="18"/>
        <v>0</v>
      </c>
      <c r="K45" s="426">
        <f t="shared" si="18"/>
        <v>0</v>
      </c>
      <c r="L45" s="426">
        <f t="shared" si="18"/>
        <v>0</v>
      </c>
      <c r="M45" s="426">
        <f t="shared" si="18"/>
        <v>0</v>
      </c>
      <c r="N45" s="426">
        <f t="shared" si="18"/>
        <v>0</v>
      </c>
      <c r="O45" s="426">
        <f t="shared" si="18"/>
        <v>0</v>
      </c>
      <c r="P45" s="426">
        <f t="shared" si="18"/>
        <v>0</v>
      </c>
      <c r="Q45" s="426">
        <f t="shared" si="18"/>
        <v>0</v>
      </c>
      <c r="R45" s="426">
        <f t="shared" si="18"/>
        <v>0</v>
      </c>
      <c r="S45" s="426">
        <f t="shared" si="18"/>
        <v>0</v>
      </c>
      <c r="T45" s="426">
        <f t="shared" si="18"/>
        <v>0</v>
      </c>
      <c r="U45" s="426">
        <f t="shared" si="18"/>
        <v>0</v>
      </c>
      <c r="V45" s="426">
        <f t="shared" si="18"/>
        <v>0</v>
      </c>
      <c r="W45" s="426">
        <f t="shared" si="18"/>
        <v>0</v>
      </c>
      <c r="X45" s="426">
        <f t="shared" si="18"/>
        <v>0</v>
      </c>
      <c r="Y45" s="426">
        <f t="shared" si="18"/>
        <v>0</v>
      </c>
      <c r="Z45" s="426">
        <f t="shared" si="18"/>
        <v>0</v>
      </c>
      <c r="AA45" s="426">
        <f t="shared" si="18"/>
        <v>0</v>
      </c>
      <c r="AB45" s="426">
        <f t="shared" si="18"/>
        <v>0</v>
      </c>
      <c r="AC45" s="426">
        <f t="shared" si="18"/>
        <v>0</v>
      </c>
      <c r="AD45" s="426">
        <f t="shared" si="18"/>
        <v>0</v>
      </c>
      <c r="AE45" s="426">
        <f t="shared" si="18"/>
        <v>0</v>
      </c>
      <c r="AF45" s="426">
        <f t="shared" si="18"/>
        <v>0</v>
      </c>
      <c r="AG45" s="426">
        <f t="shared" si="18"/>
        <v>0</v>
      </c>
      <c r="AH45" s="426">
        <f t="shared" si="18"/>
        <v>0</v>
      </c>
      <c r="AI45" s="426">
        <f t="shared" si="18"/>
        <v>0</v>
      </c>
      <c r="AJ45" s="426">
        <f t="shared" si="18"/>
        <v>0</v>
      </c>
      <c r="AK45" s="426">
        <f t="shared" si="18"/>
        <v>0</v>
      </c>
      <c r="AL45" s="426">
        <f t="shared" si="18"/>
        <v>0</v>
      </c>
      <c r="AM45" s="426">
        <f t="shared" si="18"/>
        <v>0</v>
      </c>
    </row>
    <row r="46" spans="1:40" ht="47.25" hidden="1" x14ac:dyDescent="0.25">
      <c r="A46" s="148"/>
      <c r="B46" s="412" t="s">
        <v>136</v>
      </c>
      <c r="C46" s="417" t="s">
        <v>137</v>
      </c>
      <c r="D46" s="413" t="s">
        <v>138</v>
      </c>
      <c r="E46" s="78">
        <v>0</v>
      </c>
      <c r="F46" s="79">
        <v>0</v>
      </c>
      <c r="G46" s="78">
        <v>0</v>
      </c>
      <c r="H46" s="78">
        <v>0</v>
      </c>
      <c r="I46" s="78">
        <v>0</v>
      </c>
      <c r="J46" s="78">
        <v>0</v>
      </c>
      <c r="K46" s="78">
        <v>0</v>
      </c>
      <c r="L46" s="78">
        <v>0</v>
      </c>
      <c r="M46" s="79">
        <v>0</v>
      </c>
      <c r="N46" s="78">
        <v>0</v>
      </c>
      <c r="O46" s="78">
        <v>0</v>
      </c>
      <c r="P46" s="78">
        <v>0</v>
      </c>
      <c r="Q46" s="78">
        <v>0</v>
      </c>
      <c r="R46" s="78">
        <v>0</v>
      </c>
      <c r="S46" s="78">
        <v>0</v>
      </c>
      <c r="T46" s="79">
        <v>0</v>
      </c>
      <c r="U46" s="78">
        <v>0</v>
      </c>
      <c r="V46" s="78">
        <v>0</v>
      </c>
      <c r="W46" s="78">
        <v>0</v>
      </c>
      <c r="X46" s="78">
        <v>0</v>
      </c>
      <c r="Y46" s="78">
        <v>0</v>
      </c>
      <c r="Z46" s="78">
        <v>0</v>
      </c>
      <c r="AA46" s="79">
        <v>0</v>
      </c>
      <c r="AB46" s="78">
        <v>0</v>
      </c>
      <c r="AC46" s="78">
        <v>0</v>
      </c>
      <c r="AD46" s="78">
        <v>0</v>
      </c>
      <c r="AE46" s="78">
        <v>0</v>
      </c>
      <c r="AF46" s="78">
        <v>0</v>
      </c>
      <c r="AG46" s="78">
        <f t="shared" ref="AG46:AI47" si="19">Z46</f>
        <v>0</v>
      </c>
      <c r="AH46" s="79">
        <f>AA46</f>
        <v>0</v>
      </c>
      <c r="AI46" s="78">
        <f>AB46</f>
        <v>0</v>
      </c>
      <c r="AJ46" s="78">
        <f t="shared" ref="AJ46:AM47" si="20">AC46</f>
        <v>0</v>
      </c>
      <c r="AK46" s="78">
        <f t="shared" si="20"/>
        <v>0</v>
      </c>
      <c r="AL46" s="78">
        <f t="shared" si="20"/>
        <v>0</v>
      </c>
      <c r="AM46" s="78">
        <f t="shared" si="20"/>
        <v>0</v>
      </c>
    </row>
    <row r="47" spans="1:40" hidden="1" x14ac:dyDescent="0.25">
      <c r="A47" s="148"/>
      <c r="B47" s="412"/>
      <c r="C47" s="492"/>
      <c r="D47" s="381"/>
      <c r="E47" s="78">
        <v>0</v>
      </c>
      <c r="F47" s="79">
        <v>0</v>
      </c>
      <c r="G47" s="78">
        <v>0</v>
      </c>
      <c r="H47" s="78">
        <v>0</v>
      </c>
      <c r="I47" s="78">
        <v>0</v>
      </c>
      <c r="J47" s="78">
        <v>0</v>
      </c>
      <c r="K47" s="78">
        <v>0</v>
      </c>
      <c r="L47" s="78">
        <v>0</v>
      </c>
      <c r="M47" s="79">
        <v>0</v>
      </c>
      <c r="N47" s="78">
        <v>0</v>
      </c>
      <c r="O47" s="78">
        <v>0</v>
      </c>
      <c r="P47" s="78">
        <v>0</v>
      </c>
      <c r="Q47" s="78">
        <v>0</v>
      </c>
      <c r="R47" s="78">
        <v>0</v>
      </c>
      <c r="S47" s="78">
        <v>0</v>
      </c>
      <c r="T47" s="79">
        <v>0</v>
      </c>
      <c r="U47" s="78">
        <v>0</v>
      </c>
      <c r="V47" s="78">
        <v>0</v>
      </c>
      <c r="W47" s="78">
        <v>0</v>
      </c>
      <c r="X47" s="78">
        <v>0</v>
      </c>
      <c r="Y47" s="78">
        <v>0</v>
      </c>
      <c r="Z47" s="78">
        <v>0</v>
      </c>
      <c r="AA47" s="79">
        <v>0</v>
      </c>
      <c r="AB47" s="78">
        <v>0</v>
      </c>
      <c r="AC47" s="78">
        <v>0</v>
      </c>
      <c r="AD47" s="78">
        <v>0</v>
      </c>
      <c r="AE47" s="78">
        <v>0</v>
      </c>
      <c r="AF47" s="78">
        <v>0</v>
      </c>
      <c r="AG47" s="78">
        <f t="shared" si="19"/>
        <v>0</v>
      </c>
      <c r="AH47" s="79">
        <f t="shared" si="19"/>
        <v>0</v>
      </c>
      <c r="AI47" s="78">
        <f t="shared" si="19"/>
        <v>0</v>
      </c>
      <c r="AJ47" s="78">
        <f t="shared" si="20"/>
        <v>0</v>
      </c>
      <c r="AK47" s="78">
        <f t="shared" si="20"/>
        <v>0</v>
      </c>
      <c r="AL47" s="78">
        <f t="shared" si="20"/>
        <v>0</v>
      </c>
      <c r="AM47" s="78">
        <f t="shared" si="20"/>
        <v>0</v>
      </c>
    </row>
    <row r="48" spans="1:40" ht="42" customHeight="1" x14ac:dyDescent="0.25">
      <c r="A48" s="148"/>
      <c r="B48" s="424" t="s">
        <v>139</v>
      </c>
      <c r="C48" s="425" t="s">
        <v>140</v>
      </c>
      <c r="D48" s="424" t="s">
        <v>93</v>
      </c>
      <c r="E48" s="426">
        <f t="shared" ref="E48:AM48" si="21">SUBTOTAL(9,E49:E51)</f>
        <v>0</v>
      </c>
      <c r="F48" s="426">
        <f t="shared" si="21"/>
        <v>0</v>
      </c>
      <c r="G48" s="426">
        <f t="shared" si="21"/>
        <v>0</v>
      </c>
      <c r="H48" s="426">
        <f t="shared" si="21"/>
        <v>0</v>
      </c>
      <c r="I48" s="426">
        <f t="shared" si="21"/>
        <v>0</v>
      </c>
      <c r="J48" s="426">
        <f t="shared" si="21"/>
        <v>0</v>
      </c>
      <c r="K48" s="426">
        <f t="shared" si="21"/>
        <v>0</v>
      </c>
      <c r="L48" s="426">
        <f t="shared" si="21"/>
        <v>0</v>
      </c>
      <c r="M48" s="426">
        <f t="shared" si="21"/>
        <v>0</v>
      </c>
      <c r="N48" s="426">
        <f t="shared" si="21"/>
        <v>0</v>
      </c>
      <c r="O48" s="426">
        <f t="shared" si="21"/>
        <v>0</v>
      </c>
      <c r="P48" s="426">
        <f t="shared" si="21"/>
        <v>0</v>
      </c>
      <c r="Q48" s="426">
        <f t="shared" si="21"/>
        <v>0</v>
      </c>
      <c r="R48" s="426">
        <f t="shared" si="21"/>
        <v>0</v>
      </c>
      <c r="S48" s="426">
        <f t="shared" si="21"/>
        <v>0</v>
      </c>
      <c r="T48" s="426">
        <f t="shared" si="21"/>
        <v>0</v>
      </c>
      <c r="U48" s="426">
        <f t="shared" si="21"/>
        <v>0</v>
      </c>
      <c r="V48" s="426">
        <f t="shared" si="21"/>
        <v>0</v>
      </c>
      <c r="W48" s="426">
        <f t="shared" si="21"/>
        <v>0</v>
      </c>
      <c r="X48" s="426">
        <f t="shared" si="21"/>
        <v>0</v>
      </c>
      <c r="Y48" s="426">
        <f t="shared" si="21"/>
        <v>0</v>
      </c>
      <c r="Z48" s="426">
        <f t="shared" si="21"/>
        <v>0</v>
      </c>
      <c r="AA48" s="426">
        <f t="shared" si="21"/>
        <v>12.885000000000002</v>
      </c>
      <c r="AB48" s="426">
        <f t="shared" si="21"/>
        <v>0</v>
      </c>
      <c r="AC48" s="426">
        <f t="shared" si="21"/>
        <v>0</v>
      </c>
      <c r="AD48" s="426">
        <f t="shared" si="21"/>
        <v>0</v>
      </c>
      <c r="AE48" s="426">
        <f t="shared" si="21"/>
        <v>0</v>
      </c>
      <c r="AF48" s="426">
        <f t="shared" si="21"/>
        <v>0</v>
      </c>
      <c r="AG48" s="426">
        <f t="shared" si="21"/>
        <v>0</v>
      </c>
      <c r="AH48" s="426">
        <f t="shared" si="21"/>
        <v>12.885000000000002</v>
      </c>
      <c r="AI48" s="426">
        <f t="shared" si="21"/>
        <v>0</v>
      </c>
      <c r="AJ48" s="426">
        <f t="shared" si="21"/>
        <v>0</v>
      </c>
      <c r="AK48" s="426">
        <f t="shared" si="21"/>
        <v>0</v>
      </c>
      <c r="AL48" s="426">
        <f t="shared" si="21"/>
        <v>0</v>
      </c>
      <c r="AM48" s="426">
        <f t="shared" si="21"/>
        <v>0</v>
      </c>
    </row>
    <row r="49" spans="1:40" ht="33" customHeight="1" x14ac:dyDescent="0.25">
      <c r="B49" s="76" t="s">
        <v>139</v>
      </c>
      <c r="C49" s="399" t="s">
        <v>745</v>
      </c>
      <c r="D49" s="76" t="s">
        <v>746</v>
      </c>
      <c r="E49" s="385"/>
      <c r="F49" s="385"/>
      <c r="G49" s="385"/>
      <c r="H49" s="385"/>
      <c r="I49" s="385"/>
      <c r="J49" s="385"/>
      <c r="K49" s="385"/>
      <c r="L49" s="385"/>
      <c r="M49" s="385"/>
      <c r="N49" s="385"/>
      <c r="O49" s="385"/>
      <c r="P49" s="385"/>
      <c r="Q49" s="385"/>
      <c r="R49" s="385"/>
      <c r="S49" s="385"/>
      <c r="T49" s="385"/>
      <c r="U49" s="385"/>
      <c r="V49" s="385"/>
      <c r="W49" s="385"/>
      <c r="X49" s="385"/>
      <c r="Y49" s="385"/>
      <c r="Z49" s="385"/>
      <c r="AA49" s="77">
        <f>'С № 4'!BE47</f>
        <v>9.5341666666666676</v>
      </c>
      <c r="AB49" s="77">
        <f>'С № 4'!AY47</f>
        <v>0</v>
      </c>
      <c r="AC49" s="77">
        <f>'С № 4'!AZ47</f>
        <v>0</v>
      </c>
      <c r="AD49" s="77">
        <f>'С № 4'!BA47</f>
        <v>0</v>
      </c>
      <c r="AE49" s="77">
        <f>'С № 4'!BB47</f>
        <v>0</v>
      </c>
      <c r="AF49" s="77">
        <f>'С № 4'!BC47</f>
        <v>0</v>
      </c>
      <c r="AG49" s="385"/>
      <c r="AH49" s="77">
        <f>AA49</f>
        <v>9.5341666666666676</v>
      </c>
      <c r="AI49" s="385"/>
      <c r="AJ49" s="385"/>
      <c r="AK49" s="385"/>
      <c r="AL49" s="385"/>
      <c r="AM49" s="385"/>
      <c r="AN49" s="147"/>
    </row>
    <row r="50" spans="1:40" ht="33" customHeight="1" x14ac:dyDescent="0.25">
      <c r="B50" s="76" t="s">
        <v>139</v>
      </c>
      <c r="C50" s="399" t="s">
        <v>748</v>
      </c>
      <c r="D50" s="76" t="s">
        <v>747</v>
      </c>
      <c r="E50" s="385"/>
      <c r="F50" s="385"/>
      <c r="G50" s="385"/>
      <c r="H50" s="385"/>
      <c r="I50" s="385"/>
      <c r="J50" s="385"/>
      <c r="K50" s="385"/>
      <c r="L50" s="385"/>
      <c r="M50" s="385"/>
      <c r="N50" s="385"/>
      <c r="O50" s="385"/>
      <c r="P50" s="385"/>
      <c r="Q50" s="385"/>
      <c r="R50" s="385"/>
      <c r="S50" s="385"/>
      <c r="T50" s="385"/>
      <c r="U50" s="385"/>
      <c r="V50" s="385"/>
      <c r="W50" s="385"/>
      <c r="X50" s="385"/>
      <c r="Y50" s="385"/>
      <c r="Z50" s="385"/>
      <c r="AA50" s="77">
        <f>'С № 4'!BE48</f>
        <v>0</v>
      </c>
      <c r="AB50" s="77">
        <f>'С № 4'!AY48</f>
        <v>0</v>
      </c>
      <c r="AC50" s="77">
        <f>'С № 4'!AZ48</f>
        <v>0</v>
      </c>
      <c r="AD50" s="77">
        <f>'С № 4'!BA48</f>
        <v>0</v>
      </c>
      <c r="AE50" s="77">
        <f>'С № 4'!BB48</f>
        <v>0</v>
      </c>
      <c r="AF50" s="77">
        <f>'С № 4'!BC48</f>
        <v>0</v>
      </c>
      <c r="AG50" s="385"/>
      <c r="AH50" s="77">
        <f>AA50</f>
        <v>0</v>
      </c>
      <c r="AI50" s="385"/>
      <c r="AJ50" s="385"/>
      <c r="AK50" s="385"/>
      <c r="AL50" s="385"/>
      <c r="AM50" s="385"/>
      <c r="AN50" s="147"/>
    </row>
    <row r="51" spans="1:40" ht="33" customHeight="1" x14ac:dyDescent="0.25">
      <c r="B51" s="76" t="s">
        <v>139</v>
      </c>
      <c r="C51" s="399" t="s">
        <v>708</v>
      </c>
      <c r="D51" s="76" t="s">
        <v>759</v>
      </c>
      <c r="E51" s="385"/>
      <c r="F51" s="385"/>
      <c r="G51" s="385"/>
      <c r="H51" s="385"/>
      <c r="I51" s="385"/>
      <c r="J51" s="385"/>
      <c r="K51" s="385"/>
      <c r="L51" s="385"/>
      <c r="M51" s="385"/>
      <c r="N51" s="385"/>
      <c r="O51" s="385"/>
      <c r="P51" s="385"/>
      <c r="Q51" s="385"/>
      <c r="R51" s="385"/>
      <c r="S51" s="385"/>
      <c r="T51" s="385"/>
      <c r="U51" s="385"/>
      <c r="V51" s="385"/>
      <c r="W51" s="385"/>
      <c r="X51" s="385"/>
      <c r="Y51" s="385"/>
      <c r="Z51" s="385"/>
      <c r="AA51" s="77">
        <f>'С № 4'!BE49</f>
        <v>3.3508333333333336</v>
      </c>
      <c r="AB51" s="77">
        <f>'С № 4'!AY49</f>
        <v>0</v>
      </c>
      <c r="AC51" s="77">
        <f>'С № 4'!AZ49</f>
        <v>0</v>
      </c>
      <c r="AD51" s="77">
        <f>'С № 4'!BA49</f>
        <v>0</v>
      </c>
      <c r="AE51" s="77">
        <f>'С № 4'!BB49</f>
        <v>0</v>
      </c>
      <c r="AF51" s="77">
        <f>'С № 4'!BC49</f>
        <v>0</v>
      </c>
      <c r="AG51" s="385"/>
      <c r="AH51" s="77">
        <f>AA51</f>
        <v>3.3508333333333336</v>
      </c>
      <c r="AI51" s="385"/>
      <c r="AJ51" s="385"/>
      <c r="AK51" s="385"/>
      <c r="AL51" s="385"/>
      <c r="AM51" s="385"/>
      <c r="AN51" s="147"/>
    </row>
    <row r="52" spans="1:40" ht="33" customHeight="1" x14ac:dyDescent="0.25">
      <c r="B52" s="76" t="s">
        <v>139</v>
      </c>
      <c r="C52" s="399" t="s">
        <v>1690</v>
      </c>
      <c r="D52" s="76" t="s">
        <v>1691</v>
      </c>
      <c r="E52" s="385"/>
      <c r="F52" s="385"/>
      <c r="G52" s="385"/>
      <c r="H52" s="385"/>
      <c r="I52" s="385"/>
      <c r="J52" s="385"/>
      <c r="K52" s="385"/>
      <c r="L52" s="385"/>
      <c r="M52" s="385"/>
      <c r="N52" s="385"/>
      <c r="O52" s="385"/>
      <c r="P52" s="385"/>
      <c r="Q52" s="385"/>
      <c r="R52" s="385"/>
      <c r="S52" s="385"/>
      <c r="T52" s="385"/>
      <c r="U52" s="385"/>
      <c r="V52" s="385"/>
      <c r="W52" s="385"/>
      <c r="X52" s="385"/>
      <c r="Y52" s="385"/>
      <c r="Z52" s="385"/>
      <c r="AA52" s="77">
        <f>'С № 4'!BE50</f>
        <v>0</v>
      </c>
      <c r="AB52" s="77"/>
      <c r="AC52" s="77"/>
      <c r="AD52" s="77"/>
      <c r="AE52" s="77"/>
      <c r="AF52" s="77"/>
      <c r="AG52" s="385"/>
      <c r="AH52" s="77"/>
      <c r="AI52" s="385"/>
      <c r="AJ52" s="385"/>
      <c r="AK52" s="385"/>
      <c r="AL52" s="385"/>
      <c r="AM52" s="385"/>
      <c r="AN52" s="147"/>
    </row>
    <row r="53" spans="1:40" ht="33" customHeight="1" x14ac:dyDescent="0.25">
      <c r="B53" s="76" t="s">
        <v>139</v>
      </c>
      <c r="C53" s="399" t="s">
        <v>1692</v>
      </c>
      <c r="D53" s="76" t="s">
        <v>1693</v>
      </c>
      <c r="E53" s="385"/>
      <c r="F53" s="385"/>
      <c r="G53" s="385"/>
      <c r="H53" s="385"/>
      <c r="I53" s="385"/>
      <c r="J53" s="385"/>
      <c r="K53" s="385"/>
      <c r="L53" s="385"/>
      <c r="M53" s="385"/>
      <c r="N53" s="385"/>
      <c r="O53" s="385"/>
      <c r="P53" s="385"/>
      <c r="Q53" s="385"/>
      <c r="R53" s="385"/>
      <c r="S53" s="385"/>
      <c r="T53" s="385"/>
      <c r="U53" s="385"/>
      <c r="V53" s="385"/>
      <c r="W53" s="385"/>
      <c r="X53" s="385"/>
      <c r="Y53" s="385"/>
      <c r="Z53" s="385"/>
      <c r="AA53" s="77">
        <f>'С № 4'!BE51</f>
        <v>0</v>
      </c>
      <c r="AB53" s="77"/>
      <c r="AC53" s="77"/>
      <c r="AD53" s="77"/>
      <c r="AE53" s="77"/>
      <c r="AF53" s="77"/>
      <c r="AG53" s="385"/>
      <c r="AH53" s="77"/>
      <c r="AI53" s="385"/>
      <c r="AJ53" s="385"/>
      <c r="AK53" s="385"/>
      <c r="AL53" s="385"/>
      <c r="AM53" s="385"/>
      <c r="AN53" s="147"/>
    </row>
    <row r="54" spans="1:40" ht="48" customHeight="1" x14ac:dyDescent="0.25">
      <c r="A54" s="148"/>
      <c r="B54" s="394" t="s">
        <v>141</v>
      </c>
      <c r="C54" s="395" t="s">
        <v>142</v>
      </c>
      <c r="D54" s="394" t="s">
        <v>93</v>
      </c>
      <c r="E54" s="396">
        <f t="shared" ref="E54:AM54" si="22">E55+E57</f>
        <v>0</v>
      </c>
      <c r="F54" s="396">
        <f t="shared" si="22"/>
        <v>0</v>
      </c>
      <c r="G54" s="396">
        <f t="shared" si="22"/>
        <v>0</v>
      </c>
      <c r="H54" s="396">
        <f t="shared" si="22"/>
        <v>0</v>
      </c>
      <c r="I54" s="396">
        <f t="shared" si="22"/>
        <v>0</v>
      </c>
      <c r="J54" s="396">
        <f t="shared" si="22"/>
        <v>0</v>
      </c>
      <c r="K54" s="396">
        <f t="shared" si="22"/>
        <v>0</v>
      </c>
      <c r="L54" s="396">
        <f t="shared" si="22"/>
        <v>0</v>
      </c>
      <c r="M54" s="396">
        <f t="shared" si="22"/>
        <v>0</v>
      </c>
      <c r="N54" s="396">
        <f t="shared" si="22"/>
        <v>0</v>
      </c>
      <c r="O54" s="396">
        <f t="shared" si="22"/>
        <v>0</v>
      </c>
      <c r="P54" s="396">
        <f t="shared" si="22"/>
        <v>0</v>
      </c>
      <c r="Q54" s="396">
        <f t="shared" si="22"/>
        <v>0</v>
      </c>
      <c r="R54" s="396">
        <f t="shared" si="22"/>
        <v>0</v>
      </c>
      <c r="S54" s="396">
        <f t="shared" si="22"/>
        <v>0</v>
      </c>
      <c r="T54" s="396">
        <f t="shared" si="22"/>
        <v>0</v>
      </c>
      <c r="U54" s="396">
        <f t="shared" si="22"/>
        <v>0</v>
      </c>
      <c r="V54" s="396">
        <f t="shared" si="22"/>
        <v>0</v>
      </c>
      <c r="W54" s="396">
        <f t="shared" si="22"/>
        <v>0</v>
      </c>
      <c r="X54" s="396">
        <f t="shared" si="22"/>
        <v>0</v>
      </c>
      <c r="Y54" s="396">
        <f t="shared" si="22"/>
        <v>0</v>
      </c>
      <c r="Z54" s="396">
        <f t="shared" si="22"/>
        <v>0</v>
      </c>
      <c r="AA54" s="396">
        <f t="shared" si="22"/>
        <v>0</v>
      </c>
      <c r="AB54" s="396">
        <f t="shared" si="22"/>
        <v>0</v>
      </c>
      <c r="AC54" s="396">
        <f t="shared" si="22"/>
        <v>0</v>
      </c>
      <c r="AD54" s="396">
        <f t="shared" si="22"/>
        <v>0</v>
      </c>
      <c r="AE54" s="396">
        <f t="shared" si="22"/>
        <v>0</v>
      </c>
      <c r="AF54" s="396">
        <f t="shared" si="22"/>
        <v>0</v>
      </c>
      <c r="AG54" s="396">
        <f t="shared" si="22"/>
        <v>0</v>
      </c>
      <c r="AH54" s="396">
        <f t="shared" si="22"/>
        <v>0</v>
      </c>
      <c r="AI54" s="396">
        <f t="shared" si="22"/>
        <v>0</v>
      </c>
      <c r="AJ54" s="396">
        <f t="shared" si="22"/>
        <v>0</v>
      </c>
      <c r="AK54" s="396">
        <f t="shared" si="22"/>
        <v>0</v>
      </c>
      <c r="AL54" s="396">
        <f t="shared" si="22"/>
        <v>0</v>
      </c>
      <c r="AM54" s="396">
        <f t="shared" si="22"/>
        <v>0</v>
      </c>
    </row>
    <row r="55" spans="1:40" ht="42" customHeight="1" x14ac:dyDescent="0.25">
      <c r="A55" s="148"/>
      <c r="B55" s="424" t="s">
        <v>143</v>
      </c>
      <c r="C55" s="425" t="s">
        <v>144</v>
      </c>
      <c r="D55" s="424" t="s">
        <v>93</v>
      </c>
      <c r="E55" s="426">
        <f t="shared" ref="E55:AM55" si="23">SUM(E56:E56)</f>
        <v>0</v>
      </c>
      <c r="F55" s="426">
        <f t="shared" si="23"/>
        <v>0</v>
      </c>
      <c r="G55" s="426">
        <f t="shared" si="23"/>
        <v>0</v>
      </c>
      <c r="H55" s="426">
        <f t="shared" si="23"/>
        <v>0</v>
      </c>
      <c r="I55" s="426">
        <f t="shared" si="23"/>
        <v>0</v>
      </c>
      <c r="J55" s="426">
        <f t="shared" si="23"/>
        <v>0</v>
      </c>
      <c r="K55" s="426">
        <f t="shared" si="23"/>
        <v>0</v>
      </c>
      <c r="L55" s="426">
        <f t="shared" si="23"/>
        <v>0</v>
      </c>
      <c r="M55" s="426">
        <f t="shared" si="23"/>
        <v>0</v>
      </c>
      <c r="N55" s="426">
        <f t="shared" si="23"/>
        <v>0</v>
      </c>
      <c r="O55" s="426">
        <f t="shared" si="23"/>
        <v>0</v>
      </c>
      <c r="P55" s="426">
        <f t="shared" si="23"/>
        <v>0</v>
      </c>
      <c r="Q55" s="426">
        <f t="shared" si="23"/>
        <v>0</v>
      </c>
      <c r="R55" s="426">
        <f t="shared" si="23"/>
        <v>0</v>
      </c>
      <c r="S55" s="426">
        <f t="shared" si="23"/>
        <v>0</v>
      </c>
      <c r="T55" s="426">
        <f t="shared" si="23"/>
        <v>0</v>
      </c>
      <c r="U55" s="426">
        <f t="shared" si="23"/>
        <v>0</v>
      </c>
      <c r="V55" s="426">
        <f t="shared" si="23"/>
        <v>0</v>
      </c>
      <c r="W55" s="426">
        <f t="shared" si="23"/>
        <v>0</v>
      </c>
      <c r="X55" s="426">
        <f t="shared" si="23"/>
        <v>0</v>
      </c>
      <c r="Y55" s="426">
        <f t="shared" si="23"/>
        <v>0</v>
      </c>
      <c r="Z55" s="426">
        <f t="shared" si="23"/>
        <v>0</v>
      </c>
      <c r="AA55" s="426">
        <f t="shared" si="23"/>
        <v>0</v>
      </c>
      <c r="AB55" s="426">
        <f t="shared" si="23"/>
        <v>0</v>
      </c>
      <c r="AC55" s="426">
        <f t="shared" si="23"/>
        <v>0</v>
      </c>
      <c r="AD55" s="426">
        <f t="shared" si="23"/>
        <v>0</v>
      </c>
      <c r="AE55" s="426">
        <f t="shared" si="23"/>
        <v>0</v>
      </c>
      <c r="AF55" s="426">
        <f t="shared" si="23"/>
        <v>0</v>
      </c>
      <c r="AG55" s="426">
        <f t="shared" si="23"/>
        <v>0</v>
      </c>
      <c r="AH55" s="426">
        <f t="shared" si="23"/>
        <v>0</v>
      </c>
      <c r="AI55" s="426">
        <f t="shared" si="23"/>
        <v>0</v>
      </c>
      <c r="AJ55" s="426">
        <f t="shared" si="23"/>
        <v>0</v>
      </c>
      <c r="AK55" s="426">
        <f t="shared" si="23"/>
        <v>0</v>
      </c>
      <c r="AL55" s="426">
        <f t="shared" si="23"/>
        <v>0</v>
      </c>
      <c r="AM55" s="426">
        <f t="shared" si="23"/>
        <v>0</v>
      </c>
    </row>
    <row r="56" spans="1:40" ht="47.25" hidden="1" x14ac:dyDescent="0.25">
      <c r="A56" s="148"/>
      <c r="B56" s="412" t="s">
        <v>145</v>
      </c>
      <c r="C56" s="487" t="s">
        <v>146</v>
      </c>
      <c r="D56" s="467" t="s">
        <v>147</v>
      </c>
      <c r="E56" s="78">
        <v>0</v>
      </c>
      <c r="F56" s="79">
        <v>0</v>
      </c>
      <c r="G56" s="78">
        <v>0</v>
      </c>
      <c r="H56" s="78">
        <v>0</v>
      </c>
      <c r="I56" s="78">
        <v>0</v>
      </c>
      <c r="J56" s="78">
        <v>0</v>
      </c>
      <c r="K56" s="78">
        <v>0</v>
      </c>
      <c r="L56" s="78">
        <v>0</v>
      </c>
      <c r="M56" s="79">
        <v>0</v>
      </c>
      <c r="N56" s="78">
        <v>0</v>
      </c>
      <c r="O56" s="78">
        <v>0</v>
      </c>
      <c r="P56" s="78">
        <v>0</v>
      </c>
      <c r="Q56" s="78">
        <v>0</v>
      </c>
      <c r="R56" s="78">
        <v>0</v>
      </c>
      <c r="S56" s="78">
        <v>0</v>
      </c>
      <c r="T56" s="79">
        <v>0</v>
      </c>
      <c r="U56" s="78">
        <v>0</v>
      </c>
      <c r="V56" s="78">
        <v>0</v>
      </c>
      <c r="W56" s="78">
        <v>0</v>
      </c>
      <c r="X56" s="78">
        <v>0</v>
      </c>
      <c r="Y56" s="78">
        <v>0</v>
      </c>
      <c r="Z56" s="78">
        <v>0</v>
      </c>
      <c r="AA56" s="79"/>
      <c r="AB56" s="78">
        <v>0</v>
      </c>
      <c r="AC56" s="78">
        <v>0</v>
      </c>
      <c r="AD56" s="78"/>
      <c r="AE56" s="78">
        <v>0</v>
      </c>
      <c r="AF56" s="78">
        <v>0</v>
      </c>
      <c r="AG56" s="78">
        <f>Z56</f>
        <v>0</v>
      </c>
      <c r="AH56" s="79">
        <f t="shared" ref="AH56:AM56" si="24">AA56+T56+M56+F56</f>
        <v>0</v>
      </c>
      <c r="AI56" s="78">
        <f t="shared" si="24"/>
        <v>0</v>
      </c>
      <c r="AJ56" s="78">
        <f t="shared" si="24"/>
        <v>0</v>
      </c>
      <c r="AK56" s="78">
        <f t="shared" si="24"/>
        <v>0</v>
      </c>
      <c r="AL56" s="78">
        <f t="shared" si="24"/>
        <v>0</v>
      </c>
      <c r="AM56" s="78">
        <f t="shared" si="24"/>
        <v>0</v>
      </c>
    </row>
    <row r="57" spans="1:40" ht="42" customHeight="1" x14ac:dyDescent="0.25">
      <c r="A57" s="148"/>
      <c r="B57" s="424" t="s">
        <v>148</v>
      </c>
      <c r="C57" s="425" t="s">
        <v>149</v>
      </c>
      <c r="D57" s="424" t="s">
        <v>93</v>
      </c>
      <c r="E57" s="426">
        <v>0</v>
      </c>
      <c r="F57" s="426">
        <v>0</v>
      </c>
      <c r="G57" s="426">
        <v>0</v>
      </c>
      <c r="H57" s="426">
        <v>0</v>
      </c>
      <c r="I57" s="426">
        <v>0</v>
      </c>
      <c r="J57" s="426">
        <v>0</v>
      </c>
      <c r="K57" s="426">
        <v>0</v>
      </c>
      <c r="L57" s="426">
        <v>0</v>
      </c>
      <c r="M57" s="426">
        <v>0</v>
      </c>
      <c r="N57" s="426">
        <v>0</v>
      </c>
      <c r="O57" s="426">
        <v>0</v>
      </c>
      <c r="P57" s="426">
        <v>0</v>
      </c>
      <c r="Q57" s="426">
        <v>0</v>
      </c>
      <c r="R57" s="426">
        <v>0</v>
      </c>
      <c r="S57" s="426">
        <v>0</v>
      </c>
      <c r="T57" s="426">
        <v>0</v>
      </c>
      <c r="U57" s="426">
        <v>0</v>
      </c>
      <c r="V57" s="426">
        <v>0</v>
      </c>
      <c r="W57" s="426">
        <v>0</v>
      </c>
      <c r="X57" s="426">
        <v>0</v>
      </c>
      <c r="Y57" s="426">
        <v>0</v>
      </c>
      <c r="Z57" s="426">
        <v>0</v>
      </c>
      <c r="AA57" s="426">
        <v>0</v>
      </c>
      <c r="AB57" s="426">
        <v>0</v>
      </c>
      <c r="AC57" s="426">
        <v>0</v>
      </c>
      <c r="AD57" s="426">
        <v>0</v>
      </c>
      <c r="AE57" s="426">
        <v>0</v>
      </c>
      <c r="AF57" s="426">
        <v>0</v>
      </c>
      <c r="AG57" s="426">
        <v>0</v>
      </c>
      <c r="AH57" s="426">
        <v>0</v>
      </c>
      <c r="AI57" s="426">
        <v>0</v>
      </c>
      <c r="AJ57" s="426">
        <v>0</v>
      </c>
      <c r="AK57" s="426">
        <v>0</v>
      </c>
      <c r="AL57" s="426">
        <v>0</v>
      </c>
      <c r="AM57" s="426">
        <v>0</v>
      </c>
    </row>
    <row r="58" spans="1:40" ht="48" customHeight="1" x14ac:dyDescent="0.25">
      <c r="A58" s="148"/>
      <c r="B58" s="394" t="s">
        <v>150</v>
      </c>
      <c r="C58" s="395" t="s">
        <v>151</v>
      </c>
      <c r="D58" s="394" t="s">
        <v>93</v>
      </c>
      <c r="E58" s="396">
        <f t="shared" ref="E58:AM58" si="25">E59+E60+E61+E62+E63+E65+E66+E67</f>
        <v>0</v>
      </c>
      <c r="F58" s="396">
        <f t="shared" si="25"/>
        <v>0</v>
      </c>
      <c r="G58" s="396">
        <f t="shared" si="25"/>
        <v>0</v>
      </c>
      <c r="H58" s="396">
        <f t="shared" si="25"/>
        <v>0</v>
      </c>
      <c r="I58" s="396">
        <f t="shared" si="25"/>
        <v>0</v>
      </c>
      <c r="J58" s="396">
        <f t="shared" si="25"/>
        <v>0</v>
      </c>
      <c r="K58" s="396">
        <f t="shared" si="25"/>
        <v>0</v>
      </c>
      <c r="L58" s="396">
        <f t="shared" si="25"/>
        <v>0</v>
      </c>
      <c r="M58" s="396">
        <f t="shared" si="25"/>
        <v>0</v>
      </c>
      <c r="N58" s="396">
        <f t="shared" si="25"/>
        <v>0</v>
      </c>
      <c r="O58" s="396">
        <f t="shared" si="25"/>
        <v>0</v>
      </c>
      <c r="P58" s="396">
        <f t="shared" si="25"/>
        <v>0</v>
      </c>
      <c r="Q58" s="396">
        <f t="shared" si="25"/>
        <v>0</v>
      </c>
      <c r="R58" s="396">
        <f t="shared" si="25"/>
        <v>0</v>
      </c>
      <c r="S58" s="396">
        <f t="shared" si="25"/>
        <v>0</v>
      </c>
      <c r="T58" s="396">
        <f t="shared" si="25"/>
        <v>0</v>
      </c>
      <c r="U58" s="396">
        <f t="shared" si="25"/>
        <v>0</v>
      </c>
      <c r="V58" s="396">
        <f t="shared" si="25"/>
        <v>0</v>
      </c>
      <c r="W58" s="396">
        <f t="shared" si="25"/>
        <v>0</v>
      </c>
      <c r="X58" s="396">
        <f t="shared" si="25"/>
        <v>0</v>
      </c>
      <c r="Y58" s="396">
        <f t="shared" si="25"/>
        <v>0</v>
      </c>
      <c r="Z58" s="396">
        <f t="shared" si="25"/>
        <v>0</v>
      </c>
      <c r="AA58" s="396">
        <f t="shared" si="25"/>
        <v>0</v>
      </c>
      <c r="AB58" s="396">
        <f t="shared" si="25"/>
        <v>0</v>
      </c>
      <c r="AC58" s="396">
        <f t="shared" si="25"/>
        <v>0</v>
      </c>
      <c r="AD58" s="396">
        <f t="shared" si="25"/>
        <v>0</v>
      </c>
      <c r="AE58" s="396">
        <f t="shared" si="25"/>
        <v>0</v>
      </c>
      <c r="AF58" s="396">
        <f t="shared" si="25"/>
        <v>0</v>
      </c>
      <c r="AG58" s="396">
        <f t="shared" si="25"/>
        <v>0</v>
      </c>
      <c r="AH58" s="396">
        <f t="shared" si="25"/>
        <v>0</v>
      </c>
      <c r="AI58" s="396">
        <f t="shared" si="25"/>
        <v>0</v>
      </c>
      <c r="AJ58" s="396">
        <f t="shared" si="25"/>
        <v>0</v>
      </c>
      <c r="AK58" s="396">
        <f t="shared" si="25"/>
        <v>0</v>
      </c>
      <c r="AL58" s="396">
        <f t="shared" si="25"/>
        <v>0</v>
      </c>
      <c r="AM58" s="396">
        <f t="shared" si="25"/>
        <v>0</v>
      </c>
    </row>
    <row r="59" spans="1:40" ht="42" customHeight="1" x14ac:dyDescent="0.25">
      <c r="A59" s="148"/>
      <c r="B59" s="477" t="s">
        <v>152</v>
      </c>
      <c r="C59" s="494" t="s">
        <v>153</v>
      </c>
      <c r="D59" s="424" t="s">
        <v>93</v>
      </c>
      <c r="E59" s="326">
        <v>0</v>
      </c>
      <c r="F59" s="326">
        <v>0</v>
      </c>
      <c r="G59" s="326">
        <v>0</v>
      </c>
      <c r="H59" s="326">
        <v>0</v>
      </c>
      <c r="I59" s="326">
        <v>0</v>
      </c>
      <c r="J59" s="326">
        <v>0</v>
      </c>
      <c r="K59" s="326">
        <v>0</v>
      </c>
      <c r="L59" s="326">
        <v>0</v>
      </c>
      <c r="M59" s="326">
        <v>0</v>
      </c>
      <c r="N59" s="326">
        <v>0</v>
      </c>
      <c r="O59" s="326">
        <v>0</v>
      </c>
      <c r="P59" s="326">
        <v>0</v>
      </c>
      <c r="Q59" s="326">
        <v>0</v>
      </c>
      <c r="R59" s="326">
        <v>0</v>
      </c>
      <c r="S59" s="326">
        <v>0</v>
      </c>
      <c r="T59" s="326">
        <v>0</v>
      </c>
      <c r="U59" s="326">
        <v>0</v>
      </c>
      <c r="V59" s="326">
        <v>0</v>
      </c>
      <c r="W59" s="326">
        <v>0</v>
      </c>
      <c r="X59" s="326">
        <v>0</v>
      </c>
      <c r="Y59" s="326">
        <v>0</v>
      </c>
      <c r="Z59" s="326">
        <v>0</v>
      </c>
      <c r="AA59" s="326">
        <v>0</v>
      </c>
      <c r="AB59" s="326">
        <v>0</v>
      </c>
      <c r="AC59" s="326">
        <v>0</v>
      </c>
      <c r="AD59" s="326">
        <v>0</v>
      </c>
      <c r="AE59" s="326">
        <v>0</v>
      </c>
      <c r="AF59" s="326">
        <v>0</v>
      </c>
      <c r="AG59" s="326">
        <v>0</v>
      </c>
      <c r="AH59" s="326">
        <v>0</v>
      </c>
      <c r="AI59" s="326">
        <v>0</v>
      </c>
      <c r="AJ59" s="326">
        <v>0</v>
      </c>
      <c r="AK59" s="326">
        <v>0</v>
      </c>
      <c r="AL59" s="326">
        <v>0</v>
      </c>
      <c r="AM59" s="326">
        <v>0</v>
      </c>
    </row>
    <row r="60" spans="1:40" ht="42" customHeight="1" x14ac:dyDescent="0.25">
      <c r="A60" s="148"/>
      <c r="B60" s="477" t="s">
        <v>154</v>
      </c>
      <c r="C60" s="494" t="s">
        <v>155</v>
      </c>
      <c r="D60" s="424" t="s">
        <v>93</v>
      </c>
      <c r="E60" s="426">
        <v>0</v>
      </c>
      <c r="F60" s="426">
        <v>0</v>
      </c>
      <c r="G60" s="426">
        <v>0</v>
      </c>
      <c r="H60" s="426">
        <v>0</v>
      </c>
      <c r="I60" s="426">
        <v>0</v>
      </c>
      <c r="J60" s="426">
        <v>0</v>
      </c>
      <c r="K60" s="426">
        <v>0</v>
      </c>
      <c r="L60" s="426">
        <v>0</v>
      </c>
      <c r="M60" s="426">
        <v>0</v>
      </c>
      <c r="N60" s="426">
        <v>0</v>
      </c>
      <c r="O60" s="426">
        <v>0</v>
      </c>
      <c r="P60" s="426">
        <v>0</v>
      </c>
      <c r="Q60" s="426">
        <v>0</v>
      </c>
      <c r="R60" s="426">
        <v>0</v>
      </c>
      <c r="S60" s="426">
        <v>0</v>
      </c>
      <c r="T60" s="426">
        <v>0</v>
      </c>
      <c r="U60" s="426">
        <v>0</v>
      </c>
      <c r="V60" s="426">
        <v>0</v>
      </c>
      <c r="W60" s="426">
        <v>0</v>
      </c>
      <c r="X60" s="426">
        <v>0</v>
      </c>
      <c r="Y60" s="426">
        <v>0</v>
      </c>
      <c r="Z60" s="426">
        <v>0</v>
      </c>
      <c r="AA60" s="426">
        <v>0</v>
      </c>
      <c r="AB60" s="426">
        <v>0</v>
      </c>
      <c r="AC60" s="426">
        <v>0</v>
      </c>
      <c r="AD60" s="426">
        <v>0</v>
      </c>
      <c r="AE60" s="426">
        <v>0</v>
      </c>
      <c r="AF60" s="426">
        <v>0</v>
      </c>
      <c r="AG60" s="426">
        <v>0</v>
      </c>
      <c r="AH60" s="426">
        <v>0</v>
      </c>
      <c r="AI60" s="426">
        <v>0</v>
      </c>
      <c r="AJ60" s="426">
        <v>0</v>
      </c>
      <c r="AK60" s="426">
        <v>0</v>
      </c>
      <c r="AL60" s="426">
        <v>0</v>
      </c>
      <c r="AM60" s="426">
        <v>0</v>
      </c>
    </row>
    <row r="61" spans="1:40" ht="42" customHeight="1" x14ac:dyDescent="0.25">
      <c r="A61" s="148"/>
      <c r="B61" s="424" t="s">
        <v>156</v>
      </c>
      <c r="C61" s="425" t="s">
        <v>157</v>
      </c>
      <c r="D61" s="424" t="s">
        <v>93</v>
      </c>
      <c r="E61" s="326">
        <v>0</v>
      </c>
      <c r="F61" s="326">
        <v>0</v>
      </c>
      <c r="G61" s="326">
        <v>0</v>
      </c>
      <c r="H61" s="326">
        <v>0</v>
      </c>
      <c r="I61" s="326">
        <v>0</v>
      </c>
      <c r="J61" s="326">
        <v>0</v>
      </c>
      <c r="K61" s="326">
        <v>0</v>
      </c>
      <c r="L61" s="326">
        <v>0</v>
      </c>
      <c r="M61" s="326">
        <v>0</v>
      </c>
      <c r="N61" s="326">
        <v>0</v>
      </c>
      <c r="O61" s="326">
        <v>0</v>
      </c>
      <c r="P61" s="326">
        <v>0</v>
      </c>
      <c r="Q61" s="326">
        <v>0</v>
      </c>
      <c r="R61" s="326">
        <v>0</v>
      </c>
      <c r="S61" s="326">
        <v>0</v>
      </c>
      <c r="T61" s="326">
        <v>0</v>
      </c>
      <c r="U61" s="326">
        <v>0</v>
      </c>
      <c r="V61" s="326">
        <v>0</v>
      </c>
      <c r="W61" s="326">
        <v>0</v>
      </c>
      <c r="X61" s="326">
        <v>0</v>
      </c>
      <c r="Y61" s="326">
        <v>0</v>
      </c>
      <c r="Z61" s="326">
        <v>0</v>
      </c>
      <c r="AA61" s="326">
        <v>0</v>
      </c>
      <c r="AB61" s="326">
        <v>0</v>
      </c>
      <c r="AC61" s="326">
        <v>0</v>
      </c>
      <c r="AD61" s="326">
        <v>0</v>
      </c>
      <c r="AE61" s="326">
        <v>0</v>
      </c>
      <c r="AF61" s="326">
        <v>0</v>
      </c>
      <c r="AG61" s="326">
        <v>0</v>
      </c>
      <c r="AH61" s="326">
        <v>0</v>
      </c>
      <c r="AI61" s="326">
        <v>0</v>
      </c>
      <c r="AJ61" s="326">
        <v>0</v>
      </c>
      <c r="AK61" s="326">
        <v>0</v>
      </c>
      <c r="AL61" s="326">
        <v>0</v>
      </c>
      <c r="AM61" s="326">
        <v>0</v>
      </c>
    </row>
    <row r="62" spans="1:40" ht="42" customHeight="1" x14ac:dyDescent="0.25">
      <c r="A62" s="148"/>
      <c r="B62" s="424" t="s">
        <v>158</v>
      </c>
      <c r="C62" s="425" t="s">
        <v>159</v>
      </c>
      <c r="D62" s="424" t="s">
        <v>93</v>
      </c>
      <c r="E62" s="326">
        <v>0</v>
      </c>
      <c r="F62" s="326">
        <v>0</v>
      </c>
      <c r="G62" s="326">
        <v>0</v>
      </c>
      <c r="H62" s="326">
        <v>0</v>
      </c>
      <c r="I62" s="326">
        <v>0</v>
      </c>
      <c r="J62" s="326">
        <v>0</v>
      </c>
      <c r="K62" s="326">
        <v>0</v>
      </c>
      <c r="L62" s="326">
        <v>0</v>
      </c>
      <c r="M62" s="326">
        <v>0</v>
      </c>
      <c r="N62" s="326">
        <v>0</v>
      </c>
      <c r="O62" s="326">
        <v>0</v>
      </c>
      <c r="P62" s="326">
        <v>0</v>
      </c>
      <c r="Q62" s="326">
        <v>0</v>
      </c>
      <c r="R62" s="326">
        <v>0</v>
      </c>
      <c r="S62" s="326">
        <v>0</v>
      </c>
      <c r="T62" s="326">
        <v>0</v>
      </c>
      <c r="U62" s="326">
        <v>0</v>
      </c>
      <c r="V62" s="326">
        <v>0</v>
      </c>
      <c r="W62" s="326">
        <v>0</v>
      </c>
      <c r="X62" s="326">
        <v>0</v>
      </c>
      <c r="Y62" s="326">
        <v>0</v>
      </c>
      <c r="Z62" s="326">
        <v>0</v>
      </c>
      <c r="AA62" s="326">
        <v>0</v>
      </c>
      <c r="AB62" s="326">
        <v>0</v>
      </c>
      <c r="AC62" s="326">
        <v>0</v>
      </c>
      <c r="AD62" s="326">
        <v>0</v>
      </c>
      <c r="AE62" s="326">
        <v>0</v>
      </c>
      <c r="AF62" s="326">
        <v>0</v>
      </c>
      <c r="AG62" s="326">
        <v>0</v>
      </c>
      <c r="AH62" s="326">
        <v>0</v>
      </c>
      <c r="AI62" s="326">
        <v>0</v>
      </c>
      <c r="AJ62" s="326">
        <v>0</v>
      </c>
      <c r="AK62" s="326">
        <v>0</v>
      </c>
      <c r="AL62" s="326">
        <v>0</v>
      </c>
      <c r="AM62" s="326">
        <v>0</v>
      </c>
    </row>
    <row r="63" spans="1:40" ht="42" customHeight="1" x14ac:dyDescent="0.25">
      <c r="A63" s="148"/>
      <c r="B63" s="424" t="s">
        <v>160</v>
      </c>
      <c r="C63" s="425" t="s">
        <v>161</v>
      </c>
      <c r="D63" s="424" t="s">
        <v>93</v>
      </c>
      <c r="E63" s="326">
        <f>SUM(E64)</f>
        <v>0</v>
      </c>
      <c r="F63" s="326">
        <f t="shared" ref="F63:K63" si="26">SUM(F64)</f>
        <v>0</v>
      </c>
      <c r="G63" s="326">
        <f t="shared" si="26"/>
        <v>0</v>
      </c>
      <c r="H63" s="326">
        <f t="shared" si="26"/>
        <v>0</v>
      </c>
      <c r="I63" s="326">
        <f t="shared" si="26"/>
        <v>0</v>
      </c>
      <c r="J63" s="326">
        <f t="shared" si="26"/>
        <v>0</v>
      </c>
      <c r="K63" s="326">
        <f t="shared" si="26"/>
        <v>0</v>
      </c>
      <c r="L63" s="326">
        <f t="shared" ref="L63:AM63" si="27">L64</f>
        <v>0</v>
      </c>
      <c r="M63" s="326">
        <f t="shared" si="27"/>
        <v>0</v>
      </c>
      <c r="N63" s="326">
        <f t="shared" si="27"/>
        <v>0</v>
      </c>
      <c r="O63" s="326">
        <f t="shared" si="27"/>
        <v>0</v>
      </c>
      <c r="P63" s="326">
        <f t="shared" si="27"/>
        <v>0</v>
      </c>
      <c r="Q63" s="326">
        <f t="shared" si="27"/>
        <v>0</v>
      </c>
      <c r="R63" s="326">
        <f t="shared" si="27"/>
        <v>0</v>
      </c>
      <c r="S63" s="326">
        <f t="shared" si="27"/>
        <v>0</v>
      </c>
      <c r="T63" s="326">
        <f t="shared" si="27"/>
        <v>0</v>
      </c>
      <c r="U63" s="326">
        <f t="shared" si="27"/>
        <v>0</v>
      </c>
      <c r="V63" s="326">
        <f t="shared" si="27"/>
        <v>0</v>
      </c>
      <c r="W63" s="326">
        <f t="shared" si="27"/>
        <v>0</v>
      </c>
      <c r="X63" s="326">
        <f t="shared" si="27"/>
        <v>0</v>
      </c>
      <c r="Y63" s="326">
        <f t="shared" si="27"/>
        <v>0</v>
      </c>
      <c r="Z63" s="326">
        <f t="shared" si="27"/>
        <v>0</v>
      </c>
      <c r="AA63" s="326">
        <f t="shared" si="27"/>
        <v>0</v>
      </c>
      <c r="AB63" s="326">
        <f t="shared" si="27"/>
        <v>0</v>
      </c>
      <c r="AC63" s="326">
        <f t="shared" si="27"/>
        <v>0</v>
      </c>
      <c r="AD63" s="326">
        <f t="shared" si="27"/>
        <v>0</v>
      </c>
      <c r="AE63" s="326">
        <f t="shared" si="27"/>
        <v>0</v>
      </c>
      <c r="AF63" s="326">
        <f t="shared" si="27"/>
        <v>0</v>
      </c>
      <c r="AG63" s="326">
        <f t="shared" si="27"/>
        <v>0</v>
      </c>
      <c r="AH63" s="326">
        <f t="shared" si="27"/>
        <v>0</v>
      </c>
      <c r="AI63" s="326">
        <f t="shared" si="27"/>
        <v>0</v>
      </c>
      <c r="AJ63" s="326">
        <f t="shared" si="27"/>
        <v>0</v>
      </c>
      <c r="AK63" s="326">
        <f t="shared" si="27"/>
        <v>0</v>
      </c>
      <c r="AL63" s="326">
        <f t="shared" si="27"/>
        <v>0</v>
      </c>
      <c r="AM63" s="326">
        <f t="shared" si="27"/>
        <v>0</v>
      </c>
    </row>
    <row r="64" spans="1:40" ht="31.5" hidden="1" x14ac:dyDescent="0.25">
      <c r="A64" s="148"/>
      <c r="B64" s="412" t="s">
        <v>162</v>
      </c>
      <c r="C64" s="487" t="s">
        <v>163</v>
      </c>
      <c r="D64" s="467" t="s">
        <v>164</v>
      </c>
      <c r="E64" s="78">
        <v>0</v>
      </c>
      <c r="F64" s="79">
        <v>0</v>
      </c>
      <c r="G64" s="78">
        <v>0</v>
      </c>
      <c r="H64" s="78">
        <v>0</v>
      </c>
      <c r="I64" s="78">
        <v>0</v>
      </c>
      <c r="J64" s="78">
        <v>0</v>
      </c>
      <c r="K64" s="78">
        <v>0</v>
      </c>
      <c r="L64" s="78">
        <v>0</v>
      </c>
      <c r="M64" s="79">
        <v>0</v>
      </c>
      <c r="N64" s="78">
        <v>0</v>
      </c>
      <c r="O64" s="78">
        <v>0</v>
      </c>
      <c r="P64" s="78">
        <v>0</v>
      </c>
      <c r="Q64" s="78">
        <v>0</v>
      </c>
      <c r="R64" s="78">
        <v>0</v>
      </c>
      <c r="S64" s="78">
        <v>0</v>
      </c>
      <c r="T64" s="79">
        <v>0</v>
      </c>
      <c r="U64" s="78">
        <v>0</v>
      </c>
      <c r="V64" s="78">
        <v>0</v>
      </c>
      <c r="W64" s="78">
        <v>0</v>
      </c>
      <c r="X64" s="78">
        <v>0</v>
      </c>
      <c r="Y64" s="78">
        <v>0</v>
      </c>
      <c r="Z64" s="78">
        <v>0</v>
      </c>
      <c r="AA64" s="79"/>
      <c r="AB64" s="78">
        <v>0</v>
      </c>
      <c r="AC64" s="78">
        <v>0</v>
      </c>
      <c r="AD64" s="78">
        <v>0</v>
      </c>
      <c r="AE64" s="78">
        <v>0</v>
      </c>
      <c r="AF64" s="78">
        <v>0</v>
      </c>
      <c r="AG64" s="78">
        <v>0</v>
      </c>
      <c r="AH64" s="79">
        <f>AA64+T64+M64+F64</f>
        <v>0</v>
      </c>
      <c r="AI64" s="78">
        <v>0</v>
      </c>
      <c r="AJ64" s="78">
        <v>0</v>
      </c>
      <c r="AK64" s="78">
        <v>0</v>
      </c>
      <c r="AL64" s="78">
        <v>0</v>
      </c>
      <c r="AM64" s="78">
        <v>0</v>
      </c>
    </row>
    <row r="65" spans="1:40" ht="42" customHeight="1" x14ac:dyDescent="0.25">
      <c r="A65" s="148"/>
      <c r="B65" s="424" t="s">
        <v>165</v>
      </c>
      <c r="C65" s="425" t="s">
        <v>166</v>
      </c>
      <c r="D65" s="424" t="s">
        <v>93</v>
      </c>
      <c r="E65" s="326">
        <v>0</v>
      </c>
      <c r="F65" s="326">
        <v>0</v>
      </c>
      <c r="G65" s="326">
        <v>0</v>
      </c>
      <c r="H65" s="326">
        <v>0</v>
      </c>
      <c r="I65" s="326">
        <v>0</v>
      </c>
      <c r="J65" s="326">
        <v>0</v>
      </c>
      <c r="K65" s="326">
        <v>0</v>
      </c>
      <c r="L65" s="326">
        <v>0</v>
      </c>
      <c r="M65" s="326">
        <v>0</v>
      </c>
      <c r="N65" s="326">
        <v>0</v>
      </c>
      <c r="O65" s="326">
        <v>0</v>
      </c>
      <c r="P65" s="326">
        <v>0</v>
      </c>
      <c r="Q65" s="326">
        <v>0</v>
      </c>
      <c r="R65" s="326">
        <v>0</v>
      </c>
      <c r="S65" s="326">
        <v>0</v>
      </c>
      <c r="T65" s="326">
        <v>0</v>
      </c>
      <c r="U65" s="326">
        <v>0</v>
      </c>
      <c r="V65" s="326">
        <v>0</v>
      </c>
      <c r="W65" s="326">
        <v>0</v>
      </c>
      <c r="X65" s="326">
        <v>0</v>
      </c>
      <c r="Y65" s="326">
        <v>0</v>
      </c>
      <c r="Z65" s="326">
        <v>0</v>
      </c>
      <c r="AA65" s="326">
        <v>0</v>
      </c>
      <c r="AB65" s="326">
        <v>0</v>
      </c>
      <c r="AC65" s="326">
        <v>0</v>
      </c>
      <c r="AD65" s="326">
        <v>0</v>
      </c>
      <c r="AE65" s="326">
        <v>0</v>
      </c>
      <c r="AF65" s="326">
        <v>0</v>
      </c>
      <c r="AG65" s="326">
        <v>0</v>
      </c>
      <c r="AH65" s="326">
        <v>0</v>
      </c>
      <c r="AI65" s="326">
        <v>0</v>
      </c>
      <c r="AJ65" s="326">
        <v>0</v>
      </c>
      <c r="AK65" s="326">
        <v>0</v>
      </c>
      <c r="AL65" s="326">
        <v>0</v>
      </c>
      <c r="AM65" s="326">
        <v>0</v>
      </c>
    </row>
    <row r="66" spans="1:40" ht="42" customHeight="1" x14ac:dyDescent="0.25">
      <c r="A66" s="148"/>
      <c r="B66" s="477" t="s">
        <v>167</v>
      </c>
      <c r="C66" s="494" t="s">
        <v>168</v>
      </c>
      <c r="D66" s="424" t="s">
        <v>93</v>
      </c>
      <c r="E66" s="326">
        <v>0</v>
      </c>
      <c r="F66" s="326">
        <v>0</v>
      </c>
      <c r="G66" s="326">
        <v>0</v>
      </c>
      <c r="H66" s="326">
        <v>0</v>
      </c>
      <c r="I66" s="326">
        <v>0</v>
      </c>
      <c r="J66" s="326">
        <v>0</v>
      </c>
      <c r="K66" s="326">
        <v>0</v>
      </c>
      <c r="L66" s="326">
        <v>0</v>
      </c>
      <c r="M66" s="326">
        <v>0</v>
      </c>
      <c r="N66" s="326">
        <v>0</v>
      </c>
      <c r="O66" s="326">
        <v>0</v>
      </c>
      <c r="P66" s="326">
        <v>0</v>
      </c>
      <c r="Q66" s="326">
        <v>0</v>
      </c>
      <c r="R66" s="326">
        <v>0</v>
      </c>
      <c r="S66" s="326">
        <v>0</v>
      </c>
      <c r="T66" s="326">
        <v>0</v>
      </c>
      <c r="U66" s="326">
        <v>0</v>
      </c>
      <c r="V66" s="326">
        <v>0</v>
      </c>
      <c r="W66" s="326">
        <v>0</v>
      </c>
      <c r="X66" s="326">
        <v>0</v>
      </c>
      <c r="Y66" s="326">
        <v>0</v>
      </c>
      <c r="Z66" s="326">
        <v>0</v>
      </c>
      <c r="AA66" s="326">
        <v>0</v>
      </c>
      <c r="AB66" s="326">
        <v>0</v>
      </c>
      <c r="AC66" s="326">
        <v>0</v>
      </c>
      <c r="AD66" s="326">
        <v>0</v>
      </c>
      <c r="AE66" s="326">
        <v>0</v>
      </c>
      <c r="AF66" s="326">
        <v>0</v>
      </c>
      <c r="AG66" s="326">
        <v>0</v>
      </c>
      <c r="AH66" s="326">
        <v>0</v>
      </c>
      <c r="AI66" s="326">
        <v>0</v>
      </c>
      <c r="AJ66" s="326">
        <v>0</v>
      </c>
      <c r="AK66" s="326">
        <v>0</v>
      </c>
      <c r="AL66" s="326">
        <v>0</v>
      </c>
      <c r="AM66" s="326">
        <v>0</v>
      </c>
    </row>
    <row r="67" spans="1:40" ht="42" customHeight="1" x14ac:dyDescent="0.25">
      <c r="A67" s="148"/>
      <c r="B67" s="477" t="s">
        <v>169</v>
      </c>
      <c r="C67" s="494" t="s">
        <v>170</v>
      </c>
      <c r="D67" s="424" t="s">
        <v>93</v>
      </c>
      <c r="E67" s="326">
        <v>0</v>
      </c>
      <c r="F67" s="326">
        <v>0</v>
      </c>
      <c r="G67" s="326">
        <v>0</v>
      </c>
      <c r="H67" s="326">
        <v>0</v>
      </c>
      <c r="I67" s="326">
        <v>0</v>
      </c>
      <c r="J67" s="326">
        <v>0</v>
      </c>
      <c r="K67" s="326">
        <v>0</v>
      </c>
      <c r="L67" s="326">
        <v>0</v>
      </c>
      <c r="M67" s="326">
        <v>0</v>
      </c>
      <c r="N67" s="326">
        <v>0</v>
      </c>
      <c r="O67" s="326">
        <v>0</v>
      </c>
      <c r="P67" s="326">
        <v>0</v>
      </c>
      <c r="Q67" s="326">
        <v>0</v>
      </c>
      <c r="R67" s="326">
        <v>0</v>
      </c>
      <c r="S67" s="326">
        <v>0</v>
      </c>
      <c r="T67" s="326">
        <v>0</v>
      </c>
      <c r="U67" s="326">
        <v>0</v>
      </c>
      <c r="V67" s="326">
        <v>0</v>
      </c>
      <c r="W67" s="326">
        <v>0</v>
      </c>
      <c r="X67" s="326">
        <v>0</v>
      </c>
      <c r="Y67" s="326">
        <v>0</v>
      </c>
      <c r="Z67" s="326">
        <v>0</v>
      </c>
      <c r="AA67" s="326">
        <v>0</v>
      </c>
      <c r="AB67" s="326">
        <v>0</v>
      </c>
      <c r="AC67" s="326">
        <v>0</v>
      </c>
      <c r="AD67" s="326">
        <v>0</v>
      </c>
      <c r="AE67" s="326">
        <v>0</v>
      </c>
      <c r="AF67" s="326">
        <v>0</v>
      </c>
      <c r="AG67" s="326">
        <v>0</v>
      </c>
      <c r="AH67" s="326">
        <v>0</v>
      </c>
      <c r="AI67" s="326">
        <v>0</v>
      </c>
      <c r="AJ67" s="326">
        <v>0</v>
      </c>
      <c r="AK67" s="326">
        <v>0</v>
      </c>
      <c r="AL67" s="326">
        <v>0</v>
      </c>
      <c r="AM67" s="326">
        <v>0</v>
      </c>
    </row>
    <row r="68" spans="1:40" ht="48" customHeight="1" x14ac:dyDescent="0.25">
      <c r="A68" s="148"/>
      <c r="B68" s="394" t="s">
        <v>171</v>
      </c>
      <c r="C68" s="395" t="s">
        <v>172</v>
      </c>
      <c r="D68" s="394" t="s">
        <v>93</v>
      </c>
      <c r="E68" s="396">
        <f t="shared" ref="E68:AM68" si="28">E69+E70</f>
        <v>0</v>
      </c>
      <c r="F68" s="396">
        <f t="shared" si="28"/>
        <v>0</v>
      </c>
      <c r="G68" s="396">
        <f t="shared" si="28"/>
        <v>0</v>
      </c>
      <c r="H68" s="396">
        <f t="shared" si="28"/>
        <v>0</v>
      </c>
      <c r="I68" s="396">
        <f t="shared" si="28"/>
        <v>0</v>
      </c>
      <c r="J68" s="396">
        <f t="shared" si="28"/>
        <v>0</v>
      </c>
      <c r="K68" s="396">
        <f t="shared" si="28"/>
        <v>0</v>
      </c>
      <c r="L68" s="396">
        <f t="shared" si="28"/>
        <v>0</v>
      </c>
      <c r="M68" s="396">
        <f t="shared" si="28"/>
        <v>0</v>
      </c>
      <c r="N68" s="396">
        <f t="shared" si="28"/>
        <v>0</v>
      </c>
      <c r="O68" s="396">
        <f t="shared" si="28"/>
        <v>0</v>
      </c>
      <c r="P68" s="396">
        <f t="shared" si="28"/>
        <v>0</v>
      </c>
      <c r="Q68" s="396">
        <f t="shared" si="28"/>
        <v>0</v>
      </c>
      <c r="R68" s="396">
        <f t="shared" si="28"/>
        <v>0</v>
      </c>
      <c r="S68" s="396">
        <f t="shared" si="28"/>
        <v>0</v>
      </c>
      <c r="T68" s="396">
        <f t="shared" si="28"/>
        <v>0</v>
      </c>
      <c r="U68" s="396">
        <f t="shared" si="28"/>
        <v>0</v>
      </c>
      <c r="V68" s="396">
        <f t="shared" si="28"/>
        <v>0</v>
      </c>
      <c r="W68" s="396">
        <f t="shared" si="28"/>
        <v>0</v>
      </c>
      <c r="X68" s="396">
        <f t="shared" si="28"/>
        <v>0</v>
      </c>
      <c r="Y68" s="396">
        <f t="shared" si="28"/>
        <v>0</v>
      </c>
      <c r="Z68" s="396">
        <f t="shared" si="28"/>
        <v>0</v>
      </c>
      <c r="AA68" s="396">
        <f t="shared" si="28"/>
        <v>0</v>
      </c>
      <c r="AB68" s="396">
        <f t="shared" si="28"/>
        <v>0</v>
      </c>
      <c r="AC68" s="396">
        <f t="shared" si="28"/>
        <v>0</v>
      </c>
      <c r="AD68" s="396">
        <f t="shared" si="28"/>
        <v>0</v>
      </c>
      <c r="AE68" s="396">
        <f t="shared" si="28"/>
        <v>0</v>
      </c>
      <c r="AF68" s="396">
        <f t="shared" si="28"/>
        <v>0</v>
      </c>
      <c r="AG68" s="396">
        <f t="shared" si="28"/>
        <v>0</v>
      </c>
      <c r="AH68" s="396">
        <f t="shared" si="28"/>
        <v>0</v>
      </c>
      <c r="AI68" s="396">
        <f t="shared" si="28"/>
        <v>0</v>
      </c>
      <c r="AJ68" s="396">
        <f t="shared" si="28"/>
        <v>0</v>
      </c>
      <c r="AK68" s="396">
        <f t="shared" si="28"/>
        <v>0</v>
      </c>
      <c r="AL68" s="396">
        <f t="shared" si="28"/>
        <v>0</v>
      </c>
      <c r="AM68" s="396">
        <f t="shared" si="28"/>
        <v>0</v>
      </c>
    </row>
    <row r="69" spans="1:40" ht="42" customHeight="1" x14ac:dyDescent="0.25">
      <c r="A69" s="148"/>
      <c r="B69" s="421" t="s">
        <v>173</v>
      </c>
      <c r="C69" s="422" t="s">
        <v>174</v>
      </c>
      <c r="D69" s="421" t="s">
        <v>93</v>
      </c>
      <c r="E69" s="423">
        <v>0</v>
      </c>
      <c r="F69" s="423">
        <v>0</v>
      </c>
      <c r="G69" s="423">
        <v>0</v>
      </c>
      <c r="H69" s="423">
        <v>0</v>
      </c>
      <c r="I69" s="423">
        <v>0</v>
      </c>
      <c r="J69" s="423">
        <v>0</v>
      </c>
      <c r="K69" s="423">
        <v>0</v>
      </c>
      <c r="L69" s="423">
        <v>0</v>
      </c>
      <c r="M69" s="423">
        <v>0</v>
      </c>
      <c r="N69" s="423">
        <v>0</v>
      </c>
      <c r="O69" s="423">
        <v>0</v>
      </c>
      <c r="P69" s="423">
        <v>0</v>
      </c>
      <c r="Q69" s="423">
        <v>0</v>
      </c>
      <c r="R69" s="423">
        <v>0</v>
      </c>
      <c r="S69" s="423">
        <v>0</v>
      </c>
      <c r="T69" s="423">
        <v>0</v>
      </c>
      <c r="U69" s="423">
        <v>0</v>
      </c>
      <c r="V69" s="423">
        <v>0</v>
      </c>
      <c r="W69" s="423">
        <v>0</v>
      </c>
      <c r="X69" s="423">
        <v>0</v>
      </c>
      <c r="Y69" s="423">
        <v>0</v>
      </c>
      <c r="Z69" s="423">
        <v>0</v>
      </c>
      <c r="AA69" s="423">
        <v>0</v>
      </c>
      <c r="AB69" s="423">
        <v>0</v>
      </c>
      <c r="AC69" s="423">
        <v>0</v>
      </c>
      <c r="AD69" s="423">
        <v>0</v>
      </c>
      <c r="AE69" s="423">
        <v>0</v>
      </c>
      <c r="AF69" s="423">
        <v>0</v>
      </c>
      <c r="AG69" s="423">
        <v>0</v>
      </c>
      <c r="AH69" s="423">
        <v>0</v>
      </c>
      <c r="AI69" s="423">
        <v>0</v>
      </c>
      <c r="AJ69" s="423">
        <v>0</v>
      </c>
      <c r="AK69" s="423">
        <v>0</v>
      </c>
      <c r="AL69" s="423">
        <v>0</v>
      </c>
      <c r="AM69" s="423">
        <v>0</v>
      </c>
    </row>
    <row r="70" spans="1:40" ht="42" customHeight="1" x14ac:dyDescent="0.25">
      <c r="A70" s="148"/>
      <c r="B70" s="421" t="s">
        <v>175</v>
      </c>
      <c r="C70" s="422" t="s">
        <v>176</v>
      </c>
      <c r="D70" s="421" t="s">
        <v>93</v>
      </c>
      <c r="E70" s="423">
        <v>0</v>
      </c>
      <c r="F70" s="423">
        <v>0</v>
      </c>
      <c r="G70" s="423">
        <v>0</v>
      </c>
      <c r="H70" s="423">
        <v>0</v>
      </c>
      <c r="I70" s="423">
        <v>0</v>
      </c>
      <c r="J70" s="423">
        <v>0</v>
      </c>
      <c r="K70" s="423">
        <v>0</v>
      </c>
      <c r="L70" s="423">
        <v>0</v>
      </c>
      <c r="M70" s="423">
        <v>0</v>
      </c>
      <c r="N70" s="423">
        <v>0</v>
      </c>
      <c r="O70" s="423">
        <v>0</v>
      </c>
      <c r="P70" s="423">
        <v>0</v>
      </c>
      <c r="Q70" s="423">
        <v>0</v>
      </c>
      <c r="R70" s="423">
        <v>0</v>
      </c>
      <c r="S70" s="423">
        <v>0</v>
      </c>
      <c r="T70" s="423">
        <v>0</v>
      </c>
      <c r="U70" s="423">
        <v>0</v>
      </c>
      <c r="V70" s="423">
        <v>0</v>
      </c>
      <c r="W70" s="423">
        <v>0</v>
      </c>
      <c r="X70" s="423">
        <v>0</v>
      </c>
      <c r="Y70" s="423">
        <v>0</v>
      </c>
      <c r="Z70" s="423">
        <v>0</v>
      </c>
      <c r="AA70" s="423">
        <v>0</v>
      </c>
      <c r="AB70" s="423">
        <v>0</v>
      </c>
      <c r="AC70" s="423">
        <v>0</v>
      </c>
      <c r="AD70" s="423">
        <v>0</v>
      </c>
      <c r="AE70" s="423">
        <v>0</v>
      </c>
      <c r="AF70" s="423">
        <v>0</v>
      </c>
      <c r="AG70" s="423">
        <v>0</v>
      </c>
      <c r="AH70" s="423">
        <v>0</v>
      </c>
      <c r="AI70" s="423">
        <v>0</v>
      </c>
      <c r="AJ70" s="423">
        <v>0</v>
      </c>
      <c r="AK70" s="423">
        <v>0</v>
      </c>
      <c r="AL70" s="423">
        <v>0</v>
      </c>
      <c r="AM70" s="423">
        <v>0</v>
      </c>
    </row>
    <row r="71" spans="1:40" ht="48" customHeight="1" x14ac:dyDescent="0.25">
      <c r="A71" s="148"/>
      <c r="B71" s="394" t="s">
        <v>177</v>
      </c>
      <c r="C71" s="395" t="s">
        <v>178</v>
      </c>
      <c r="D71" s="440" t="s">
        <v>93</v>
      </c>
      <c r="E71" s="405">
        <f>E72+E73</f>
        <v>0</v>
      </c>
      <c r="F71" s="405">
        <f t="shared" ref="F71:Y71" si="29">F72+F73</f>
        <v>0</v>
      </c>
      <c r="G71" s="405">
        <f t="shared" si="29"/>
        <v>0</v>
      </c>
      <c r="H71" s="405">
        <f t="shared" si="29"/>
        <v>0</v>
      </c>
      <c r="I71" s="405">
        <f t="shared" si="29"/>
        <v>0</v>
      </c>
      <c r="J71" s="405">
        <f t="shared" si="29"/>
        <v>0</v>
      </c>
      <c r="K71" s="405">
        <f t="shared" si="29"/>
        <v>0</v>
      </c>
      <c r="L71" s="405">
        <f t="shared" si="29"/>
        <v>0</v>
      </c>
      <c r="M71" s="405">
        <f t="shared" si="29"/>
        <v>0</v>
      </c>
      <c r="N71" s="405">
        <f t="shared" si="29"/>
        <v>0</v>
      </c>
      <c r="O71" s="405">
        <f t="shared" si="29"/>
        <v>0</v>
      </c>
      <c r="P71" s="405">
        <f t="shared" si="29"/>
        <v>0</v>
      </c>
      <c r="Q71" s="405">
        <f t="shared" si="29"/>
        <v>0</v>
      </c>
      <c r="R71" s="405">
        <f t="shared" si="29"/>
        <v>0</v>
      </c>
      <c r="S71" s="405">
        <f t="shared" si="29"/>
        <v>0</v>
      </c>
      <c r="T71" s="405">
        <f t="shared" si="29"/>
        <v>0</v>
      </c>
      <c r="U71" s="405">
        <f t="shared" si="29"/>
        <v>0</v>
      </c>
      <c r="V71" s="405">
        <f t="shared" si="29"/>
        <v>0</v>
      </c>
      <c r="W71" s="405">
        <f t="shared" si="29"/>
        <v>0</v>
      </c>
      <c r="X71" s="405">
        <f t="shared" si="29"/>
        <v>0</v>
      </c>
      <c r="Y71" s="405">
        <f t="shared" si="29"/>
        <v>0</v>
      </c>
      <c r="Z71" s="405">
        <f>Z72+Z73</f>
        <v>0</v>
      </c>
      <c r="AA71" s="405">
        <f t="shared" ref="AA71:AM71" si="30">AA72+AA73</f>
        <v>0</v>
      </c>
      <c r="AB71" s="405">
        <f t="shared" si="30"/>
        <v>0</v>
      </c>
      <c r="AC71" s="405">
        <f t="shared" si="30"/>
        <v>0</v>
      </c>
      <c r="AD71" s="405">
        <f t="shared" si="30"/>
        <v>0</v>
      </c>
      <c r="AE71" s="405">
        <f t="shared" si="30"/>
        <v>0</v>
      </c>
      <c r="AF71" s="405">
        <f t="shared" si="30"/>
        <v>0</v>
      </c>
      <c r="AG71" s="405">
        <f t="shared" si="30"/>
        <v>0</v>
      </c>
      <c r="AH71" s="405">
        <f t="shared" si="30"/>
        <v>0</v>
      </c>
      <c r="AI71" s="405">
        <f t="shared" si="30"/>
        <v>0</v>
      </c>
      <c r="AJ71" s="405">
        <f t="shared" si="30"/>
        <v>0</v>
      </c>
      <c r="AK71" s="405">
        <f t="shared" si="30"/>
        <v>0</v>
      </c>
      <c r="AL71" s="405">
        <f t="shared" si="30"/>
        <v>0</v>
      </c>
      <c r="AM71" s="405">
        <f t="shared" si="30"/>
        <v>0</v>
      </c>
    </row>
    <row r="72" spans="1:40" ht="42" customHeight="1" x14ac:dyDescent="0.25">
      <c r="A72" s="148"/>
      <c r="B72" s="421" t="s">
        <v>179</v>
      </c>
      <c r="C72" s="422" t="s">
        <v>180</v>
      </c>
      <c r="D72" s="421" t="s">
        <v>93</v>
      </c>
      <c r="E72" s="423">
        <v>0</v>
      </c>
      <c r="F72" s="423">
        <v>0</v>
      </c>
      <c r="G72" s="423">
        <v>0</v>
      </c>
      <c r="H72" s="423">
        <v>0</v>
      </c>
      <c r="I72" s="423">
        <v>0</v>
      </c>
      <c r="J72" s="423">
        <v>0</v>
      </c>
      <c r="K72" s="423">
        <v>0</v>
      </c>
      <c r="L72" s="423">
        <v>0</v>
      </c>
      <c r="M72" s="423">
        <v>0</v>
      </c>
      <c r="N72" s="423">
        <v>0</v>
      </c>
      <c r="O72" s="423">
        <v>0</v>
      </c>
      <c r="P72" s="423">
        <v>0</v>
      </c>
      <c r="Q72" s="423">
        <v>0</v>
      </c>
      <c r="R72" s="423">
        <v>0</v>
      </c>
      <c r="S72" s="423">
        <v>0</v>
      </c>
      <c r="T72" s="423">
        <v>0</v>
      </c>
      <c r="U72" s="423">
        <v>0</v>
      </c>
      <c r="V72" s="423">
        <v>0</v>
      </c>
      <c r="W72" s="423">
        <v>0</v>
      </c>
      <c r="X72" s="423">
        <v>0</v>
      </c>
      <c r="Y72" s="423">
        <v>0</v>
      </c>
      <c r="Z72" s="423">
        <v>0</v>
      </c>
      <c r="AA72" s="423">
        <v>0</v>
      </c>
      <c r="AB72" s="423">
        <v>0</v>
      </c>
      <c r="AC72" s="423">
        <v>0</v>
      </c>
      <c r="AD72" s="423">
        <v>0</v>
      </c>
      <c r="AE72" s="423">
        <v>0</v>
      </c>
      <c r="AF72" s="423">
        <v>0</v>
      </c>
      <c r="AG72" s="423">
        <v>0</v>
      </c>
      <c r="AH72" s="423">
        <v>0</v>
      </c>
      <c r="AI72" s="423">
        <v>0</v>
      </c>
      <c r="AJ72" s="423">
        <v>0</v>
      </c>
      <c r="AK72" s="423">
        <v>0</v>
      </c>
      <c r="AL72" s="423">
        <v>0</v>
      </c>
      <c r="AM72" s="423">
        <v>0</v>
      </c>
    </row>
    <row r="73" spans="1:40" ht="42" customHeight="1" x14ac:dyDescent="0.25">
      <c r="A73" s="148"/>
      <c r="B73" s="421" t="s">
        <v>181</v>
      </c>
      <c r="C73" s="422" t="s">
        <v>182</v>
      </c>
      <c r="D73" s="421" t="s">
        <v>93</v>
      </c>
      <c r="E73" s="423">
        <v>0</v>
      </c>
      <c r="F73" s="423">
        <v>0</v>
      </c>
      <c r="G73" s="423">
        <v>0</v>
      </c>
      <c r="H73" s="423">
        <v>0</v>
      </c>
      <c r="I73" s="423">
        <v>0</v>
      </c>
      <c r="J73" s="423">
        <v>0</v>
      </c>
      <c r="K73" s="423">
        <v>0</v>
      </c>
      <c r="L73" s="423">
        <v>0</v>
      </c>
      <c r="M73" s="423">
        <v>0</v>
      </c>
      <c r="N73" s="423">
        <v>0</v>
      </c>
      <c r="O73" s="423">
        <v>0</v>
      </c>
      <c r="P73" s="423">
        <v>0</v>
      </c>
      <c r="Q73" s="423">
        <v>0</v>
      </c>
      <c r="R73" s="423">
        <v>0</v>
      </c>
      <c r="S73" s="423">
        <v>0</v>
      </c>
      <c r="T73" s="423">
        <v>0</v>
      </c>
      <c r="U73" s="423">
        <v>0</v>
      </c>
      <c r="V73" s="423">
        <v>0</v>
      </c>
      <c r="W73" s="423">
        <v>0</v>
      </c>
      <c r="X73" s="423">
        <v>0</v>
      </c>
      <c r="Y73" s="423">
        <v>0</v>
      </c>
      <c r="Z73" s="423">
        <v>0</v>
      </c>
      <c r="AA73" s="423">
        <v>0</v>
      </c>
      <c r="AB73" s="423">
        <v>0</v>
      </c>
      <c r="AC73" s="423">
        <v>0</v>
      </c>
      <c r="AD73" s="423">
        <v>0</v>
      </c>
      <c r="AE73" s="423">
        <v>0</v>
      </c>
      <c r="AF73" s="423">
        <v>0</v>
      </c>
      <c r="AG73" s="423">
        <v>0</v>
      </c>
      <c r="AH73" s="423">
        <v>0</v>
      </c>
      <c r="AI73" s="423">
        <v>0</v>
      </c>
      <c r="AJ73" s="423">
        <v>0</v>
      </c>
      <c r="AK73" s="423">
        <v>0</v>
      </c>
      <c r="AL73" s="423">
        <v>0</v>
      </c>
      <c r="AM73" s="423">
        <v>0</v>
      </c>
    </row>
    <row r="74" spans="1:40" ht="48" customHeight="1" x14ac:dyDescent="0.25">
      <c r="A74" s="148"/>
      <c r="B74" s="394" t="s">
        <v>183</v>
      </c>
      <c r="C74" s="395" t="s">
        <v>184</v>
      </c>
      <c r="D74" s="394" t="s">
        <v>93</v>
      </c>
      <c r="E74" s="405">
        <f>SUBTOTAL(9,E75:E77)</f>
        <v>0</v>
      </c>
      <c r="F74" s="405">
        <f t="shared" ref="F74:AM74" si="31">SUBTOTAL(9,F75:F77)</f>
        <v>0</v>
      </c>
      <c r="G74" s="405">
        <f t="shared" si="31"/>
        <v>0</v>
      </c>
      <c r="H74" s="405">
        <f t="shared" si="31"/>
        <v>0</v>
      </c>
      <c r="I74" s="405">
        <f t="shared" si="31"/>
        <v>0</v>
      </c>
      <c r="J74" s="405">
        <f t="shared" si="31"/>
        <v>0</v>
      </c>
      <c r="K74" s="405">
        <f t="shared" si="31"/>
        <v>0</v>
      </c>
      <c r="L74" s="405">
        <f t="shared" si="31"/>
        <v>0</v>
      </c>
      <c r="M74" s="405">
        <f t="shared" si="31"/>
        <v>0</v>
      </c>
      <c r="N74" s="405">
        <f t="shared" si="31"/>
        <v>0</v>
      </c>
      <c r="O74" s="405">
        <f t="shared" si="31"/>
        <v>0</v>
      </c>
      <c r="P74" s="405">
        <f t="shared" si="31"/>
        <v>0</v>
      </c>
      <c r="Q74" s="405">
        <f t="shared" si="31"/>
        <v>0</v>
      </c>
      <c r="R74" s="405">
        <f t="shared" si="31"/>
        <v>0</v>
      </c>
      <c r="S74" s="405">
        <f t="shared" si="31"/>
        <v>0</v>
      </c>
      <c r="T74" s="405">
        <f t="shared" si="31"/>
        <v>0</v>
      </c>
      <c r="U74" s="405">
        <f t="shared" si="31"/>
        <v>0</v>
      </c>
      <c r="V74" s="405">
        <f t="shared" si="31"/>
        <v>0</v>
      </c>
      <c r="W74" s="405">
        <f t="shared" si="31"/>
        <v>0</v>
      </c>
      <c r="X74" s="405">
        <f t="shared" si="31"/>
        <v>0</v>
      </c>
      <c r="Y74" s="405">
        <f t="shared" si="31"/>
        <v>0</v>
      </c>
      <c r="Z74" s="405">
        <f t="shared" si="31"/>
        <v>0</v>
      </c>
      <c r="AA74" s="405">
        <f t="shared" si="31"/>
        <v>20.492000000000001</v>
      </c>
      <c r="AB74" s="405">
        <f t="shared" si="31"/>
        <v>0.65</v>
      </c>
      <c r="AC74" s="405">
        <f t="shared" si="31"/>
        <v>0</v>
      </c>
      <c r="AD74" s="405">
        <f t="shared" si="31"/>
        <v>2.7990000000000004</v>
      </c>
      <c r="AE74" s="405">
        <f t="shared" si="31"/>
        <v>0</v>
      </c>
      <c r="AF74" s="405">
        <f t="shared" si="31"/>
        <v>0</v>
      </c>
      <c r="AG74" s="405">
        <f t="shared" si="31"/>
        <v>0</v>
      </c>
      <c r="AH74" s="405">
        <f t="shared" si="31"/>
        <v>20.492000000000001</v>
      </c>
      <c r="AI74" s="405">
        <f t="shared" si="31"/>
        <v>0.65</v>
      </c>
      <c r="AJ74" s="405">
        <f t="shared" si="31"/>
        <v>0</v>
      </c>
      <c r="AK74" s="405">
        <f t="shared" si="31"/>
        <v>2.7990000000000004</v>
      </c>
      <c r="AL74" s="405">
        <f t="shared" si="31"/>
        <v>0</v>
      </c>
      <c r="AM74" s="405">
        <f t="shared" si="31"/>
        <v>0</v>
      </c>
    </row>
    <row r="75" spans="1:40" ht="33" customHeight="1" x14ac:dyDescent="0.25">
      <c r="B75" s="76" t="s">
        <v>183</v>
      </c>
      <c r="C75" s="399" t="s">
        <v>749</v>
      </c>
      <c r="D75" s="76" t="s">
        <v>806</v>
      </c>
      <c r="E75" s="401"/>
      <c r="F75" s="401"/>
      <c r="G75" s="401"/>
      <c r="H75" s="401"/>
      <c r="I75" s="401"/>
      <c r="J75" s="401"/>
      <c r="K75" s="401"/>
      <c r="L75" s="401"/>
      <c r="M75" s="401"/>
      <c r="N75" s="401"/>
      <c r="O75" s="401"/>
      <c r="P75" s="401"/>
      <c r="Q75" s="401"/>
      <c r="R75" s="401"/>
      <c r="S75" s="401"/>
      <c r="T75" s="401"/>
      <c r="U75" s="401"/>
      <c r="V75" s="401"/>
      <c r="W75" s="401"/>
      <c r="X75" s="401"/>
      <c r="Y75" s="401"/>
      <c r="Z75" s="401"/>
      <c r="AA75" s="402">
        <f>'С № 4'!BE85</f>
        <v>4.1733333333333338</v>
      </c>
      <c r="AB75" s="401"/>
      <c r="AC75" s="401"/>
      <c r="AD75" s="402">
        <f>'С № 4'!BH85</f>
        <v>0.60499999999999998</v>
      </c>
      <c r="AE75" s="401"/>
      <c r="AF75" s="401"/>
      <c r="AG75" s="401"/>
      <c r="AH75" s="402">
        <f>AA75</f>
        <v>4.1733333333333338</v>
      </c>
      <c r="AI75" s="401"/>
      <c r="AJ75" s="401"/>
      <c r="AK75" s="402">
        <f>AD75</f>
        <v>0.60499999999999998</v>
      </c>
      <c r="AL75" s="401"/>
      <c r="AM75" s="401"/>
      <c r="AN75" s="147"/>
    </row>
    <row r="76" spans="1:40" ht="33" customHeight="1" x14ac:dyDescent="0.25">
      <c r="B76" s="76" t="s">
        <v>183</v>
      </c>
      <c r="C76" s="399" t="s">
        <v>805</v>
      </c>
      <c r="D76" s="76" t="s">
        <v>838</v>
      </c>
      <c r="E76" s="401"/>
      <c r="F76" s="401"/>
      <c r="G76" s="401"/>
      <c r="H76" s="401"/>
      <c r="I76" s="401"/>
      <c r="J76" s="401"/>
      <c r="K76" s="401"/>
      <c r="L76" s="401"/>
      <c r="M76" s="401"/>
      <c r="N76" s="401"/>
      <c r="O76" s="401"/>
      <c r="P76" s="401"/>
      <c r="Q76" s="401"/>
      <c r="R76" s="401"/>
      <c r="S76" s="401"/>
      <c r="T76" s="401"/>
      <c r="U76" s="401"/>
      <c r="V76" s="401"/>
      <c r="W76" s="401"/>
      <c r="X76" s="401"/>
      <c r="Y76" s="401"/>
      <c r="Z76" s="401"/>
      <c r="AA76" s="402">
        <f>'С № 4'!BE86</f>
        <v>6.702</v>
      </c>
      <c r="AB76" s="402">
        <f>'С № 1 (2022)'!E71</f>
        <v>0.4</v>
      </c>
      <c r="AC76" s="401"/>
      <c r="AD76" s="402">
        <f>'С № 4'!BH86</f>
        <v>1.0940000000000001</v>
      </c>
      <c r="AE76" s="401"/>
      <c r="AF76" s="401"/>
      <c r="AG76" s="401"/>
      <c r="AH76" s="402">
        <f>AA76</f>
        <v>6.702</v>
      </c>
      <c r="AI76" s="402">
        <f>AB76</f>
        <v>0.4</v>
      </c>
      <c r="AJ76" s="401"/>
      <c r="AK76" s="402">
        <f>AD76</f>
        <v>1.0940000000000001</v>
      </c>
      <c r="AL76" s="401"/>
      <c r="AM76" s="401"/>
      <c r="AN76" s="147"/>
    </row>
    <row r="77" spans="1:40" ht="33" customHeight="1" x14ac:dyDescent="0.25">
      <c r="B77" s="76" t="s">
        <v>183</v>
      </c>
      <c r="C77" s="399" t="s">
        <v>732</v>
      </c>
      <c r="D77" s="76" t="s">
        <v>849</v>
      </c>
      <c r="E77" s="401"/>
      <c r="F77" s="401"/>
      <c r="G77" s="401"/>
      <c r="H77" s="401"/>
      <c r="I77" s="401"/>
      <c r="J77" s="401"/>
      <c r="K77" s="401"/>
      <c r="L77" s="401"/>
      <c r="M77" s="401"/>
      <c r="N77" s="401"/>
      <c r="O77" s="401"/>
      <c r="P77" s="401"/>
      <c r="Q77" s="401"/>
      <c r="R77" s="401"/>
      <c r="S77" s="401"/>
      <c r="T77" s="401"/>
      <c r="U77" s="401"/>
      <c r="V77" s="401"/>
      <c r="W77" s="401"/>
      <c r="X77" s="401"/>
      <c r="Y77" s="401"/>
      <c r="Z77" s="401"/>
      <c r="AA77" s="402">
        <f>'С № 4'!BE87</f>
        <v>9.6166666666666671</v>
      </c>
      <c r="AB77" s="402">
        <f>'С № 1 (2022)'!U72</f>
        <v>0.25</v>
      </c>
      <c r="AC77" s="401"/>
      <c r="AD77" s="402">
        <f>'С № 4'!BH87</f>
        <v>1.1000000000000001</v>
      </c>
      <c r="AE77" s="401"/>
      <c r="AF77" s="401"/>
      <c r="AG77" s="401"/>
      <c r="AH77" s="402">
        <f>AA77</f>
        <v>9.6166666666666671</v>
      </c>
      <c r="AI77" s="402">
        <f>AB77</f>
        <v>0.25</v>
      </c>
      <c r="AJ77" s="401"/>
      <c r="AK77" s="402">
        <f>AD77</f>
        <v>1.1000000000000001</v>
      </c>
      <c r="AL77" s="401"/>
      <c r="AM77" s="401"/>
      <c r="AN77" s="147"/>
    </row>
    <row r="78" spans="1:40" ht="48" customHeight="1" x14ac:dyDescent="0.25">
      <c r="A78" s="148"/>
      <c r="B78" s="394" t="s">
        <v>185</v>
      </c>
      <c r="C78" s="395" t="s">
        <v>186</v>
      </c>
      <c r="D78" s="394" t="s">
        <v>93</v>
      </c>
      <c r="E78" s="405">
        <v>0</v>
      </c>
      <c r="F78" s="405">
        <v>0</v>
      </c>
      <c r="G78" s="405">
        <v>0</v>
      </c>
      <c r="H78" s="405">
        <v>0</v>
      </c>
      <c r="I78" s="405">
        <v>0</v>
      </c>
      <c r="J78" s="405">
        <v>0</v>
      </c>
      <c r="K78" s="405">
        <v>0</v>
      </c>
      <c r="L78" s="405">
        <v>0</v>
      </c>
      <c r="M78" s="405">
        <v>0</v>
      </c>
      <c r="N78" s="405">
        <v>0</v>
      </c>
      <c r="O78" s="405">
        <v>0</v>
      </c>
      <c r="P78" s="405">
        <v>0</v>
      </c>
      <c r="Q78" s="405">
        <v>0</v>
      </c>
      <c r="R78" s="405">
        <v>0</v>
      </c>
      <c r="S78" s="405">
        <v>0</v>
      </c>
      <c r="T78" s="405">
        <v>0</v>
      </c>
      <c r="U78" s="405">
        <v>0</v>
      </c>
      <c r="V78" s="405">
        <v>0</v>
      </c>
      <c r="W78" s="405">
        <v>0</v>
      </c>
      <c r="X78" s="405">
        <v>0</v>
      </c>
      <c r="Y78" s="405">
        <v>0</v>
      </c>
      <c r="Z78" s="405">
        <v>0</v>
      </c>
      <c r="AA78" s="405">
        <v>0</v>
      </c>
      <c r="AB78" s="405">
        <v>0</v>
      </c>
      <c r="AC78" s="405">
        <v>0</v>
      </c>
      <c r="AD78" s="405">
        <v>0</v>
      </c>
      <c r="AE78" s="405">
        <v>0</v>
      </c>
      <c r="AF78" s="405">
        <v>0</v>
      </c>
      <c r="AG78" s="405">
        <v>0</v>
      </c>
      <c r="AH78" s="405">
        <v>0</v>
      </c>
      <c r="AI78" s="405">
        <v>0</v>
      </c>
      <c r="AJ78" s="405">
        <v>0</v>
      </c>
      <c r="AK78" s="405">
        <v>0</v>
      </c>
      <c r="AL78" s="405">
        <v>0</v>
      </c>
      <c r="AM78" s="405">
        <v>0</v>
      </c>
    </row>
    <row r="79" spans="1:40" ht="48" customHeight="1" x14ac:dyDescent="0.25">
      <c r="A79" s="148"/>
      <c r="B79" s="394" t="s">
        <v>187</v>
      </c>
      <c r="C79" s="395" t="s">
        <v>188</v>
      </c>
      <c r="D79" s="394" t="s">
        <v>93</v>
      </c>
      <c r="E79" s="396">
        <f>SUBTOTAL(9,E80:E81)</f>
        <v>0</v>
      </c>
      <c r="F79" s="396">
        <f t="shared" ref="F79:AM79" si="32">SUBTOTAL(9,F80:F81)</f>
        <v>0</v>
      </c>
      <c r="G79" s="396">
        <f t="shared" si="32"/>
        <v>0</v>
      </c>
      <c r="H79" s="396">
        <f t="shared" si="32"/>
        <v>0</v>
      </c>
      <c r="I79" s="396">
        <f t="shared" si="32"/>
        <v>0</v>
      </c>
      <c r="J79" s="396">
        <f t="shared" si="32"/>
        <v>0</v>
      </c>
      <c r="K79" s="396">
        <f t="shared" si="32"/>
        <v>0</v>
      </c>
      <c r="L79" s="396">
        <f t="shared" si="32"/>
        <v>0</v>
      </c>
      <c r="M79" s="396">
        <f t="shared" si="32"/>
        <v>0</v>
      </c>
      <c r="N79" s="396">
        <f t="shared" si="32"/>
        <v>0</v>
      </c>
      <c r="O79" s="396">
        <f t="shared" si="32"/>
        <v>0</v>
      </c>
      <c r="P79" s="396">
        <f t="shared" si="32"/>
        <v>0</v>
      </c>
      <c r="Q79" s="396">
        <f t="shared" si="32"/>
        <v>0</v>
      </c>
      <c r="R79" s="396">
        <f t="shared" si="32"/>
        <v>0</v>
      </c>
      <c r="S79" s="396">
        <f t="shared" si="32"/>
        <v>0</v>
      </c>
      <c r="T79" s="396">
        <f t="shared" si="32"/>
        <v>0</v>
      </c>
      <c r="U79" s="396">
        <f t="shared" si="32"/>
        <v>0</v>
      </c>
      <c r="V79" s="396">
        <f t="shared" si="32"/>
        <v>0</v>
      </c>
      <c r="W79" s="396">
        <f t="shared" si="32"/>
        <v>0</v>
      </c>
      <c r="X79" s="396">
        <f t="shared" si="32"/>
        <v>0</v>
      </c>
      <c r="Y79" s="396">
        <f t="shared" si="32"/>
        <v>0</v>
      </c>
      <c r="Z79" s="396">
        <f t="shared" si="32"/>
        <v>0</v>
      </c>
      <c r="AA79" s="396">
        <f t="shared" si="32"/>
        <v>0.25</v>
      </c>
      <c r="AB79" s="396">
        <f t="shared" si="32"/>
        <v>0</v>
      </c>
      <c r="AC79" s="396">
        <f t="shared" si="32"/>
        <v>0</v>
      </c>
      <c r="AD79" s="396">
        <f t="shared" si="32"/>
        <v>0</v>
      </c>
      <c r="AE79" s="396">
        <f t="shared" si="32"/>
        <v>0</v>
      </c>
      <c r="AF79" s="396">
        <f t="shared" si="32"/>
        <v>0</v>
      </c>
      <c r="AG79" s="396">
        <f t="shared" si="32"/>
        <v>0</v>
      </c>
      <c r="AH79" s="396">
        <f t="shared" si="32"/>
        <v>0.25</v>
      </c>
      <c r="AI79" s="396">
        <f t="shared" si="32"/>
        <v>0</v>
      </c>
      <c r="AJ79" s="396">
        <f t="shared" si="32"/>
        <v>0</v>
      </c>
      <c r="AK79" s="396">
        <f t="shared" si="32"/>
        <v>0</v>
      </c>
      <c r="AL79" s="396">
        <f t="shared" si="32"/>
        <v>0</v>
      </c>
      <c r="AM79" s="396">
        <f t="shared" si="32"/>
        <v>0</v>
      </c>
    </row>
    <row r="80" spans="1:40" ht="33" customHeight="1" x14ac:dyDescent="0.25">
      <c r="B80" s="496" t="s">
        <v>187</v>
      </c>
      <c r="C80" s="399" t="s">
        <v>713</v>
      </c>
      <c r="D80" s="76" t="s">
        <v>850</v>
      </c>
      <c r="E80" s="385"/>
      <c r="F80" s="385"/>
      <c r="G80" s="385"/>
      <c r="H80" s="385"/>
      <c r="I80" s="385"/>
      <c r="J80" s="385"/>
      <c r="K80" s="385"/>
      <c r="L80" s="385"/>
      <c r="M80" s="385"/>
      <c r="N80" s="385"/>
      <c r="O80" s="385"/>
      <c r="P80" s="385"/>
      <c r="Q80" s="385"/>
      <c r="R80" s="385"/>
      <c r="S80" s="385"/>
      <c r="T80" s="385"/>
      <c r="U80" s="385"/>
      <c r="V80" s="385"/>
      <c r="W80" s="385"/>
      <c r="X80" s="385"/>
      <c r="Y80" s="385"/>
      <c r="Z80" s="385"/>
      <c r="AA80" s="77">
        <f>'С № 4'!AX90</f>
        <v>0.125</v>
      </c>
      <c r="AB80" s="385"/>
      <c r="AC80" s="385"/>
      <c r="AD80" s="385"/>
      <c r="AE80" s="385"/>
      <c r="AF80" s="385"/>
      <c r="AG80" s="385"/>
      <c r="AH80" s="77">
        <f t="shared" ref="AG80:AM81" si="33">AA80</f>
        <v>0.125</v>
      </c>
      <c r="AI80" s="385"/>
      <c r="AJ80" s="385"/>
      <c r="AK80" s="385"/>
      <c r="AL80" s="385"/>
      <c r="AM80" s="385"/>
      <c r="AN80" s="147"/>
    </row>
    <row r="81" spans="1:39" ht="33" customHeight="1" x14ac:dyDescent="0.25">
      <c r="A81" s="148"/>
      <c r="B81" s="497" t="s">
        <v>187</v>
      </c>
      <c r="C81" s="498" t="s">
        <v>714</v>
      </c>
      <c r="D81" s="705" t="s">
        <v>851</v>
      </c>
      <c r="E81" s="78">
        <v>0</v>
      </c>
      <c r="F81" s="79">
        <v>0</v>
      </c>
      <c r="G81" s="78">
        <v>0</v>
      </c>
      <c r="H81" s="78">
        <v>0</v>
      </c>
      <c r="I81" s="78">
        <v>0</v>
      </c>
      <c r="J81" s="78">
        <v>0</v>
      </c>
      <c r="K81" s="78">
        <v>0</v>
      </c>
      <c r="L81" s="78">
        <v>0</v>
      </c>
      <c r="M81" s="79">
        <v>0</v>
      </c>
      <c r="N81" s="78">
        <v>0</v>
      </c>
      <c r="O81" s="78">
        <v>0</v>
      </c>
      <c r="P81" s="78">
        <v>0</v>
      </c>
      <c r="Q81" s="78">
        <v>0</v>
      </c>
      <c r="R81" s="78">
        <v>0</v>
      </c>
      <c r="S81" s="78">
        <v>0</v>
      </c>
      <c r="T81" s="77">
        <v>0</v>
      </c>
      <c r="U81" s="78">
        <v>0</v>
      </c>
      <c r="V81" s="78">
        <v>0</v>
      </c>
      <c r="W81" s="78">
        <v>0</v>
      </c>
      <c r="X81" s="78">
        <v>0</v>
      </c>
      <c r="Y81" s="78">
        <v>0</v>
      </c>
      <c r="Z81" s="78">
        <v>0</v>
      </c>
      <c r="AA81" s="77">
        <f>'С № 4'!AX91</f>
        <v>0.125</v>
      </c>
      <c r="AB81" s="78">
        <v>0</v>
      </c>
      <c r="AC81" s="78">
        <v>0</v>
      </c>
      <c r="AD81" s="78">
        <v>0</v>
      </c>
      <c r="AE81" s="78">
        <v>0</v>
      </c>
      <c r="AF81" s="78">
        <v>0</v>
      </c>
      <c r="AG81" s="78">
        <f t="shared" si="33"/>
        <v>0</v>
      </c>
      <c r="AH81" s="77">
        <f t="shared" si="33"/>
        <v>0.125</v>
      </c>
      <c r="AI81" s="78">
        <f t="shared" si="33"/>
        <v>0</v>
      </c>
      <c r="AJ81" s="78">
        <f t="shared" si="33"/>
        <v>0</v>
      </c>
      <c r="AK81" s="78">
        <f t="shared" si="33"/>
        <v>0</v>
      </c>
      <c r="AL81" s="78">
        <f t="shared" si="33"/>
        <v>0</v>
      </c>
      <c r="AM81" s="78">
        <f t="shared" si="33"/>
        <v>0</v>
      </c>
    </row>
    <row r="82" spans="1:39" x14ac:dyDescent="0.25">
      <c r="A82" s="148"/>
    </row>
  </sheetData>
  <sheetProtection formatCells="0" formatColumns="0" formatRows="0" insertColumns="0" insertRows="0" insertHyperlinks="0" deleteColumns="0" deleteRows="0" sort="0" autoFilter="0" pivotTables="0"/>
  <autoFilter ref="B22:BP81" xr:uid="{00000000-0009-0000-0000-000008000000}"/>
  <mergeCells count="22">
    <mergeCell ref="B12:AM12"/>
    <mergeCell ref="B4:AM4"/>
    <mergeCell ref="B5:AM5"/>
    <mergeCell ref="B7:AM7"/>
    <mergeCell ref="B8:AM8"/>
    <mergeCell ref="B10:AM10"/>
    <mergeCell ref="B13:AM13"/>
    <mergeCell ref="B17:AM17"/>
    <mergeCell ref="B18:B21"/>
    <mergeCell ref="C18:C21"/>
    <mergeCell ref="D18:D21"/>
    <mergeCell ref="E18:AM18"/>
    <mergeCell ref="E19:K19"/>
    <mergeCell ref="L19:R19"/>
    <mergeCell ref="S19:Y19"/>
    <mergeCell ref="Z19:AF19"/>
    <mergeCell ref="AG19:AM19"/>
    <mergeCell ref="F20:K20"/>
    <mergeCell ref="M20:R20"/>
    <mergeCell ref="T20:Y20"/>
    <mergeCell ref="AA20:AF20"/>
    <mergeCell ref="AH20:AM20"/>
  </mergeCells>
  <conditionalFormatting sqref="E46:Z46 AB46:AM46 B56 E68:Z68 AB68:AF68 E81:AM81 E47:AM47 B42:B53 E56:AM56 D48:D55 E61:AM63">
    <cfRule type="containsText" dxfId="1175" priority="330" operator="containsText" text="Наименование инвестиционного проекта">
      <formula>NOT(ISERROR(SEARCH("Наименование инвестиционного проекта",B42)))</formula>
    </cfRule>
  </conditionalFormatting>
  <conditionalFormatting sqref="B71:C71 B72:D80 D23:D32 C42:D45 B57:D58 B54:C55 D66:D67 C48:C53 D59:D60 B61:D63 B68:D70 B65:D65">
    <cfRule type="containsText" dxfId="1174" priority="345" operator="containsText" text="Наименование инвестиционного проекта">
      <formula>NOT(ISERROR(SEARCH("Наименование инвестиционного проекта",B23)))</formula>
    </cfRule>
  </conditionalFormatting>
  <conditionalFormatting sqref="B71:C71 B72:D80 D66:D67 B68:D70 D59:D60 B42:D45 B57:D58 D23:D32 E46:Z46 AB46:AM46 B56 E68:Z68 AB68:AF68 B46:B47 D81:AM81 E47:AM47 E56:AM56 B65:D65 B48:D55 B61:AM63">
    <cfRule type="cellIs" dxfId="1173" priority="344" operator="equal">
      <formula>0</formula>
    </cfRule>
  </conditionalFormatting>
  <conditionalFormatting sqref="B41:D41">
    <cfRule type="cellIs" dxfId="1172" priority="338" operator="equal">
      <formula>0</formula>
    </cfRule>
  </conditionalFormatting>
  <conditionalFormatting sqref="B23:C23 B32:C32 B31">
    <cfRule type="cellIs" dxfId="1171" priority="343" operator="equal">
      <formula>0</formula>
    </cfRule>
  </conditionalFormatting>
  <conditionalFormatting sqref="B23">
    <cfRule type="cellIs" dxfId="1170" priority="341" operator="equal">
      <formula>0</formula>
    </cfRule>
    <cfRule type="cellIs" dxfId="1169" priority="342" operator="equal">
      <formula>0</formula>
    </cfRule>
  </conditionalFormatting>
  <conditionalFormatting sqref="D33:D35 B33:B35">
    <cfRule type="cellIs" dxfId="1168" priority="340" operator="equal">
      <formula>0</formula>
    </cfRule>
  </conditionalFormatting>
  <conditionalFormatting sqref="B36 D36 B37:D40">
    <cfRule type="cellIs" dxfId="1167" priority="339" operator="equal">
      <formula>0</formula>
    </cfRule>
  </conditionalFormatting>
  <conditionalFormatting sqref="B59:C59">
    <cfRule type="cellIs" dxfId="1166" priority="337" operator="equal">
      <formula>0</formula>
    </cfRule>
  </conditionalFormatting>
  <conditionalFormatting sqref="B59:C59">
    <cfRule type="cellIs" dxfId="1165" priority="336" operator="equal">
      <formula>0</formula>
    </cfRule>
  </conditionalFormatting>
  <conditionalFormatting sqref="B60:C60">
    <cfRule type="cellIs" dxfId="1164" priority="335" operator="equal">
      <formula>0</formula>
    </cfRule>
  </conditionalFormatting>
  <conditionalFormatting sqref="B60:C60">
    <cfRule type="cellIs" dxfId="1163" priority="334" operator="equal">
      <formula>0</formula>
    </cfRule>
  </conditionalFormatting>
  <conditionalFormatting sqref="C33:C35">
    <cfRule type="cellIs" dxfId="1162" priority="333" operator="equal">
      <formula>0</formula>
    </cfRule>
  </conditionalFormatting>
  <conditionalFormatting sqref="C36">
    <cfRule type="cellIs" dxfId="1161" priority="332" operator="equal">
      <formula>0</formula>
    </cfRule>
  </conditionalFormatting>
  <conditionalFormatting sqref="C30:C31">
    <cfRule type="cellIs" dxfId="1160" priority="331" operator="equal">
      <formula>0</formula>
    </cfRule>
  </conditionalFormatting>
  <conditionalFormatting sqref="B66:C66">
    <cfRule type="cellIs" dxfId="1159" priority="329" operator="equal">
      <formula>0</formula>
    </cfRule>
  </conditionalFormatting>
  <conditionalFormatting sqref="B66:C66">
    <cfRule type="cellIs" dxfId="1158" priority="328" operator="equal">
      <formula>0</formula>
    </cfRule>
  </conditionalFormatting>
  <conditionalFormatting sqref="B67:C67">
    <cfRule type="cellIs" dxfId="1157" priority="327" operator="equal">
      <formula>0</formula>
    </cfRule>
  </conditionalFormatting>
  <conditionalFormatting sqref="B67:C67">
    <cfRule type="cellIs" dxfId="1156" priority="326" operator="equal">
      <formula>0</formula>
    </cfRule>
  </conditionalFormatting>
  <conditionalFormatting sqref="D71">
    <cfRule type="cellIs" dxfId="1155" priority="325" operator="equal">
      <formula>0</formula>
    </cfRule>
  </conditionalFormatting>
  <conditionalFormatting sqref="AA39:AA40 AA23:AA29 AA32 AA36 AA43:AA45 AA54:AA55 AH23:AH29 AG36 AM36 AG39:AG40 AM39:AM40 AH54:AH55 AH58:AH59 AA58:AA59 AA65:AA68 AH65:AH67 AA70:AA73 AA80:AA81 AA75:AA78">
    <cfRule type="cellIs" dxfId="1154" priority="324" operator="equal">
      <formula>0</formula>
    </cfRule>
  </conditionalFormatting>
  <conditionalFormatting sqref="AA39:AA40 AA36 AA43:AA45 AA54:AA55 AG36 AM36 AG39:AG40 AM39:AM40 AH54:AH55 AH58:AH59 AA58:AA59 AA65:AA68 AH65:AH67 AA70:AA73 AA80:AA81 AA75:AA78">
    <cfRule type="containsText" dxfId="1153" priority="323" operator="containsText" text="Наименование инвестиционного проекта">
      <formula>NOT(ISERROR(SEARCH("Наименование инвестиционного проекта",AA36)))</formula>
    </cfRule>
  </conditionalFormatting>
  <conditionalFormatting sqref="AA30:AA31">
    <cfRule type="cellIs" dxfId="1152" priority="322" operator="equal">
      <formula>0</formula>
    </cfRule>
  </conditionalFormatting>
  <conditionalFormatting sqref="AA23:AA32 AH23:AH29">
    <cfRule type="cellIs" dxfId="1151" priority="320" operator="equal">
      <formula>0</formula>
    </cfRule>
    <cfRule type="cellIs" dxfId="1150" priority="321" operator="equal">
      <formula>0</formula>
    </cfRule>
  </conditionalFormatting>
  <conditionalFormatting sqref="AA39:AA40 AA70:AA73 AA23:AA32 AA36 AA43:AA45 AH23:AH29 AG36 AM36 AG39:AG40 AM39:AM40 AH54:AH55 E46:Z46 AB46:AM46 AA54:AA56 AB56:AM56 E68:AF68 AA58:AA59 AH58:AH59 E47:AM47 E56:Z56 AH65:AH67 AA65:AA67 E81:AM81 AA80 AH80 E61:AM63 AA75:AA78">
    <cfRule type="cellIs" dxfId="1149" priority="319" operator="equal">
      <formula>0</formula>
    </cfRule>
  </conditionalFormatting>
  <conditionalFormatting sqref="AA39:AA40 AA70:AA73 AA23:AA32 AA36 AA43:AA45 AH23:AH29 AG36 AM36 AG39:AG40 AM39:AM40 AH54:AH55 E46:Z46 AB46:AM46 AA54:AA56 AB56:AM56 E68:AF68 AA58:AA59 AH58:AH59 E47:AM47 E56:Z56 AH65:AH67 AA65:AA67 E81:AM81 AA80 AH80 E61:AM63 AA75:AA78">
    <cfRule type="cellIs" dxfId="1148" priority="318" operator="equal">
      <formula>0</formula>
    </cfRule>
  </conditionalFormatting>
  <conditionalFormatting sqref="AA34:AA35">
    <cfRule type="containsText" dxfId="1147" priority="317" operator="containsText" text="Наименование инвестиционного проекта">
      <formula>NOT(ISERROR(SEARCH("Наименование инвестиционного проекта",AA34)))</formula>
    </cfRule>
  </conditionalFormatting>
  <conditionalFormatting sqref="AA34:AA35">
    <cfRule type="cellIs" dxfId="1146" priority="316" operator="equal">
      <formula>0</formula>
    </cfRule>
  </conditionalFormatting>
  <conditionalFormatting sqref="AA34:AA35">
    <cfRule type="cellIs" dxfId="1145" priority="315" operator="equal">
      <formula>0</formula>
    </cfRule>
  </conditionalFormatting>
  <conditionalFormatting sqref="AA34:AA35">
    <cfRule type="cellIs" dxfId="1144" priority="314" operator="equal">
      <formula>0</formula>
    </cfRule>
  </conditionalFormatting>
  <conditionalFormatting sqref="AA37:AA38">
    <cfRule type="containsText" dxfId="1143" priority="313" operator="containsText" text="Наименование инвестиционного проекта">
      <formula>NOT(ISERROR(SEARCH("Наименование инвестиционного проекта",AA37)))</formula>
    </cfRule>
  </conditionalFormatting>
  <conditionalFormatting sqref="AA37:AA38">
    <cfRule type="cellIs" dxfId="1142" priority="312" operator="equal">
      <formula>0</formula>
    </cfRule>
  </conditionalFormatting>
  <conditionalFormatting sqref="AA37:AA38">
    <cfRule type="cellIs" dxfId="1141" priority="311" operator="equal">
      <formula>0</formula>
    </cfRule>
  </conditionalFormatting>
  <conditionalFormatting sqref="AA37:AA38">
    <cfRule type="cellIs" dxfId="1140" priority="310" operator="equal">
      <formula>0</formula>
    </cfRule>
  </conditionalFormatting>
  <conditionalFormatting sqref="AA57 AH57">
    <cfRule type="containsText" dxfId="1139" priority="309" operator="containsText" text="Наименование инвестиционного проекта">
      <formula>NOT(ISERROR(SEARCH("Наименование инвестиционного проекта",AA57)))</formula>
    </cfRule>
  </conditionalFormatting>
  <conditionalFormatting sqref="AA57 AH57">
    <cfRule type="cellIs" dxfId="1138" priority="308" operator="equal">
      <formula>0</formula>
    </cfRule>
  </conditionalFormatting>
  <conditionalFormatting sqref="AA57 AH57">
    <cfRule type="cellIs" dxfId="1137" priority="307" operator="equal">
      <formula>0</formula>
    </cfRule>
  </conditionalFormatting>
  <conditionalFormatting sqref="AA57 AH57">
    <cfRule type="cellIs" dxfId="1136" priority="306" operator="equal">
      <formula>0</formula>
    </cfRule>
  </conditionalFormatting>
  <conditionalFormatting sqref="AA42">
    <cfRule type="containsText" dxfId="1135" priority="305" operator="containsText" text="Наименование инвестиционного проекта">
      <formula>NOT(ISERROR(SEARCH("Наименование инвестиционного проекта",AA42)))</formula>
    </cfRule>
  </conditionalFormatting>
  <conditionalFormatting sqref="AA42">
    <cfRule type="cellIs" dxfId="1134" priority="304" operator="equal">
      <formula>0</formula>
    </cfRule>
  </conditionalFormatting>
  <conditionalFormatting sqref="AA42">
    <cfRule type="cellIs" dxfId="1133" priority="303" operator="equal">
      <formula>0</formula>
    </cfRule>
  </conditionalFormatting>
  <conditionalFormatting sqref="AA42">
    <cfRule type="cellIs" dxfId="1132" priority="302" operator="equal">
      <formula>0</formula>
    </cfRule>
  </conditionalFormatting>
  <conditionalFormatting sqref="Z39:Z40 Z70:Z73 Z32 Z36 Z43:Z45 Z54:Z55 AG54:AG55 Z58:Z59 AG58:AG59 AG65:AG67 Z65:Z67 Z75:Z78 Z80">
    <cfRule type="cellIs" dxfId="1131" priority="301" operator="equal">
      <formula>0</formula>
    </cfRule>
  </conditionalFormatting>
  <conditionalFormatting sqref="Z39:Z40 Z70:Z73 Z36 Z43:Z45 Z54:Z55 AG54:AG55 Z58:Z59 AG58:AG59 AG65:AG67 Z65:Z67 Z75:Z78 Z80">
    <cfRule type="containsText" dxfId="1130" priority="300" operator="containsText" text="Наименование инвестиционного проекта">
      <formula>NOT(ISERROR(SEARCH("Наименование инвестиционного проекта",Z36)))</formula>
    </cfRule>
  </conditionalFormatting>
  <conditionalFormatting sqref="Z30:Z31">
    <cfRule type="cellIs" dxfId="1129" priority="299" operator="equal">
      <formula>0</formula>
    </cfRule>
  </conditionalFormatting>
  <conditionalFormatting sqref="Z30:Z32">
    <cfRule type="cellIs" dxfId="1128" priority="297" operator="equal">
      <formula>0</formula>
    </cfRule>
    <cfRule type="cellIs" dxfId="1127" priority="298" operator="equal">
      <formula>0</formula>
    </cfRule>
  </conditionalFormatting>
  <conditionalFormatting sqref="Z39:Z40 Z70:Z73 Z30:Z32 Z36 Z43:Z45 Z54:Z55 AG54:AG55 Z58:Z59 AG58:AG59 AG65:AG67 Z65:Z67 Z75:Z78 Z80">
    <cfRule type="cellIs" dxfId="1126" priority="296" operator="equal">
      <formula>0</formula>
    </cfRule>
  </conditionalFormatting>
  <conditionalFormatting sqref="Z39:Z40 Z70:Z73 Z30:Z32 Z36 Z43:Z45 Z54:Z55 AG54:AG55 Z58:Z59 AG58:AG59 AG65:AG67 Z65:Z67 Z75:Z78 Z80">
    <cfRule type="cellIs" dxfId="1125" priority="295" operator="equal">
      <formula>0</formula>
    </cfRule>
  </conditionalFormatting>
  <conditionalFormatting sqref="Z34:Z35">
    <cfRule type="containsText" dxfId="1124" priority="294" operator="containsText" text="Наименование инвестиционного проекта">
      <formula>NOT(ISERROR(SEARCH("Наименование инвестиционного проекта",Z34)))</formula>
    </cfRule>
  </conditionalFormatting>
  <conditionalFormatting sqref="Z34:Z35">
    <cfRule type="cellIs" dxfId="1123" priority="293" operator="equal">
      <formula>0</formula>
    </cfRule>
  </conditionalFormatting>
  <conditionalFormatting sqref="Z34:Z35">
    <cfRule type="cellIs" dxfId="1122" priority="292" operator="equal">
      <formula>0</formula>
    </cfRule>
  </conditionalFormatting>
  <conditionalFormatting sqref="Z34:Z35">
    <cfRule type="cellIs" dxfId="1121" priority="291" operator="equal">
      <formula>0</formula>
    </cfRule>
  </conditionalFormatting>
  <conditionalFormatting sqref="Z37:Z38">
    <cfRule type="containsText" dxfId="1120" priority="290" operator="containsText" text="Наименование инвестиционного проекта">
      <formula>NOT(ISERROR(SEARCH("Наименование инвестиционного проекта",Z37)))</formula>
    </cfRule>
  </conditionalFormatting>
  <conditionalFormatting sqref="Z37:Z38">
    <cfRule type="cellIs" dxfId="1119" priority="289" operator="equal">
      <formula>0</formula>
    </cfRule>
  </conditionalFormatting>
  <conditionalFormatting sqref="Z37:Z38">
    <cfRule type="cellIs" dxfId="1118" priority="288" operator="equal">
      <formula>0</formula>
    </cfRule>
  </conditionalFormatting>
  <conditionalFormatting sqref="Z37:Z38">
    <cfRule type="cellIs" dxfId="1117" priority="287" operator="equal">
      <formula>0</formula>
    </cfRule>
  </conditionalFormatting>
  <conditionalFormatting sqref="Z57 AG57">
    <cfRule type="containsText" dxfId="1116" priority="286" operator="containsText" text="Наименование инвестиционного проекта">
      <formula>NOT(ISERROR(SEARCH("Наименование инвестиционного проекта",Z57)))</formula>
    </cfRule>
  </conditionalFormatting>
  <conditionalFormatting sqref="Z57 AG57">
    <cfRule type="cellIs" dxfId="1115" priority="285" operator="equal">
      <formula>0</formula>
    </cfRule>
  </conditionalFormatting>
  <conditionalFormatting sqref="Z57 AG57">
    <cfRule type="cellIs" dxfId="1114" priority="284" operator="equal">
      <formula>0</formula>
    </cfRule>
  </conditionalFormatting>
  <conditionalFormatting sqref="Z57 AG57">
    <cfRule type="cellIs" dxfId="1113" priority="283" operator="equal">
      <formula>0</formula>
    </cfRule>
  </conditionalFormatting>
  <conditionalFormatting sqref="Z42">
    <cfRule type="containsText" dxfId="1112" priority="282" operator="containsText" text="Наименование инвестиционного проекта">
      <formula>NOT(ISERROR(SEARCH("Наименование инвестиционного проекта",Z42)))</formula>
    </cfRule>
  </conditionalFormatting>
  <conditionalFormatting sqref="Z42">
    <cfRule type="cellIs" dxfId="1111" priority="281" operator="equal">
      <formula>0</formula>
    </cfRule>
  </conditionalFormatting>
  <conditionalFormatting sqref="Z42">
    <cfRule type="cellIs" dxfId="1110" priority="280" operator="equal">
      <formula>0</formula>
    </cfRule>
  </conditionalFormatting>
  <conditionalFormatting sqref="Z42">
    <cfRule type="cellIs" dxfId="1109" priority="279" operator="equal">
      <formula>0</formula>
    </cfRule>
  </conditionalFormatting>
  <conditionalFormatting sqref="Z23:Z29 AG23:AG29">
    <cfRule type="cellIs" dxfId="1108" priority="278" operator="equal">
      <formula>0</formula>
    </cfRule>
  </conditionalFormatting>
  <conditionalFormatting sqref="Z23:Z29 AG23:AG29">
    <cfRule type="cellIs" dxfId="1107" priority="276" operator="equal">
      <formula>0</formula>
    </cfRule>
    <cfRule type="cellIs" dxfId="1106" priority="277" operator="equal">
      <formula>0</formula>
    </cfRule>
  </conditionalFormatting>
  <conditionalFormatting sqref="Z23:Z29 AG23:AG29">
    <cfRule type="cellIs" dxfId="1105" priority="275" operator="equal">
      <formula>0</formula>
    </cfRule>
  </conditionalFormatting>
  <conditionalFormatting sqref="Z23:Z29 AG23:AG29">
    <cfRule type="cellIs" dxfId="1104" priority="274" operator="equal">
      <formula>0</formula>
    </cfRule>
  </conditionalFormatting>
  <conditionalFormatting sqref="AB39:AF40 AB23:AF29 AB36:AF36 AB54:AF55 AB32:AM32 AI23:AM29 AH36:AL36 AH39:AL40 AI54:AM55 AG68:AM68 AB70:AM73 AB43:AM45 AB58:AF59 AI58:AM59 AG34:AM35 AI65:AM67 AB65:AF67 AB80:AM80 AB75:AM78">
    <cfRule type="cellIs" dxfId="1103" priority="273" operator="equal">
      <formula>0</formula>
    </cfRule>
  </conditionalFormatting>
  <conditionalFormatting sqref="AB39:AF40 AB36:AF36 AB54:AF55 AH36:AL36 AH39:AL40 AI54:AM55 AG68:AM68 AB70:AM73 AB43:AM45 AB58:AF59 AI58:AM59 AG34:AM35 AI65:AM67 AB65:AF67 AB80:AM80 AB75:AM78">
    <cfRule type="containsText" dxfId="1102" priority="272" operator="containsText" text="Наименование инвестиционного проекта">
      <formula>NOT(ISERROR(SEARCH("Наименование инвестиционного проекта",AB34)))</formula>
    </cfRule>
  </conditionalFormatting>
  <conditionalFormatting sqref="AB30:AM31">
    <cfRule type="cellIs" dxfId="1101" priority="271" operator="equal">
      <formula>0</formula>
    </cfRule>
  </conditionalFormatting>
  <conditionalFormatting sqref="AB23:AF32 AG30:AM32 AI23:AM29">
    <cfRule type="cellIs" dxfId="1100" priority="269" operator="equal">
      <formula>0</formula>
    </cfRule>
    <cfRule type="cellIs" dxfId="1099" priority="270" operator="equal">
      <formula>0</formula>
    </cfRule>
  </conditionalFormatting>
  <conditionalFormatting sqref="AB39:AF40 AB23:AF32 AB36:AF36 AB54:AF55 AI23:AM29 AH36:AL36 AH39:AL40 AI54:AM55 AG68:AM68 AB70:AM73 AB43:AM45 AB58:AF59 AI58:AM59 AG30:AM32 AG34:AM35 AI65:AM67 AB65:AF67 AB80:AM80 AB75:AM78">
    <cfRule type="cellIs" dxfId="1098" priority="268" operator="equal">
      <formula>0</formula>
    </cfRule>
  </conditionalFormatting>
  <conditionalFormatting sqref="AB39:AF40 AB23:AF32 AB36:AF36 AB54:AF55 AI23:AM29 AH36:AL36 AH39:AL40 AI54:AM55 AG68:AM68 AB70:AM73 AB43:AM45 AB58:AF59 AI58:AM59 AG30:AM32 AG34:AM35 AI65:AM67 AB65:AF67 AB80:AM80 AB75:AM78">
    <cfRule type="cellIs" dxfId="1097" priority="267" operator="equal">
      <formula>0</formula>
    </cfRule>
  </conditionalFormatting>
  <conditionalFormatting sqref="AB34:AF35">
    <cfRule type="containsText" dxfId="1096" priority="266" operator="containsText" text="Наименование инвестиционного проекта">
      <formula>NOT(ISERROR(SEARCH("Наименование инвестиционного проекта",AB34)))</formula>
    </cfRule>
  </conditionalFormatting>
  <conditionalFormatting sqref="AB34:AF35">
    <cfRule type="cellIs" dxfId="1095" priority="265" operator="equal">
      <formula>0</formula>
    </cfRule>
  </conditionalFormatting>
  <conditionalFormatting sqref="AB34:AF35">
    <cfRule type="cellIs" dxfId="1094" priority="264" operator="equal">
      <formula>0</formula>
    </cfRule>
  </conditionalFormatting>
  <conditionalFormatting sqref="AB34:AF35">
    <cfRule type="cellIs" dxfId="1093" priority="263" operator="equal">
      <formula>0</formula>
    </cfRule>
  </conditionalFormatting>
  <conditionalFormatting sqref="AB37:AM38">
    <cfRule type="containsText" dxfId="1092" priority="262" operator="containsText" text="Наименование инвестиционного проекта">
      <formula>NOT(ISERROR(SEARCH("Наименование инвестиционного проекта",AB37)))</formula>
    </cfRule>
  </conditionalFormatting>
  <conditionalFormatting sqref="AB37:AM38">
    <cfRule type="cellIs" dxfId="1091" priority="261" operator="equal">
      <formula>0</formula>
    </cfRule>
  </conditionalFormatting>
  <conditionalFormatting sqref="AB37:AM38">
    <cfRule type="cellIs" dxfId="1090" priority="260" operator="equal">
      <formula>0</formula>
    </cfRule>
  </conditionalFormatting>
  <conditionalFormatting sqref="AB37:AM38">
    <cfRule type="cellIs" dxfId="1089" priority="259" operator="equal">
      <formula>0</formula>
    </cfRule>
  </conditionalFormatting>
  <conditionalFormatting sqref="AB57:AF57 AI57:AM57">
    <cfRule type="containsText" dxfId="1088" priority="258" operator="containsText" text="Наименование инвестиционного проекта">
      <formula>NOT(ISERROR(SEARCH("Наименование инвестиционного проекта",AB57)))</formula>
    </cfRule>
  </conditionalFormatting>
  <conditionalFormatting sqref="AB57:AF57 AI57:AM57">
    <cfRule type="cellIs" dxfId="1087" priority="257" operator="equal">
      <formula>0</formula>
    </cfRule>
  </conditionalFormatting>
  <conditionalFormatting sqref="AB57:AF57 AI57:AM57">
    <cfRule type="cellIs" dxfId="1086" priority="256" operator="equal">
      <formula>0</formula>
    </cfRule>
  </conditionalFormatting>
  <conditionalFormatting sqref="AB57:AF57 AI57:AM57">
    <cfRule type="cellIs" dxfId="1085" priority="255" operator="equal">
      <formula>0</formula>
    </cfRule>
  </conditionalFormatting>
  <conditionalFormatting sqref="AB42:AM42">
    <cfRule type="containsText" dxfId="1084" priority="254" operator="containsText" text="Наименование инвестиционного проекта">
      <formula>NOT(ISERROR(SEARCH("Наименование инвестиционного проекта",AB42)))</formula>
    </cfRule>
  </conditionalFormatting>
  <conditionalFormatting sqref="AB42:AM42">
    <cfRule type="cellIs" dxfId="1083" priority="253" operator="equal">
      <formula>0</formula>
    </cfRule>
  </conditionalFormatting>
  <conditionalFormatting sqref="AB42:AM42">
    <cfRule type="cellIs" dxfId="1082" priority="252" operator="equal">
      <formula>0</formula>
    </cfRule>
  </conditionalFormatting>
  <conditionalFormatting sqref="AB42:AM42">
    <cfRule type="cellIs" dxfId="1081" priority="251" operator="equal">
      <formula>0</formula>
    </cfRule>
  </conditionalFormatting>
  <conditionalFormatting sqref="E39:L40 E70:L71 E32:L32 E36:L36 E43:L45 E54:L55 U80:Y80 E80:K80 N80:R80 N43:S45 N36:S36 N32:S32 N70:S71 N54:S55 N39:S40 U39:Y40 U70:Y71 U32:Y32 U36:Y36 U43:Y45 U54:Y55 E58:L59 N58:S59 U58:Y59 U65:Y67 N65:S67 E65:L67 E79:AM79 E60:AM60">
    <cfRule type="cellIs" dxfId="1080" priority="250" operator="equal">
      <formula>0</formula>
    </cfRule>
  </conditionalFormatting>
  <conditionalFormatting sqref="E39:L40 E70:L71 E36:L36 E43:L45 E54:L55 U80:Y80 E80:K80 N80:R80 N43:S45 N36:S36 N70:S71 N54:S55 N39:S40 U39:Y40 U70:Y71 U36:Y36 U43:Y45 U54:Y55 E58:L59 N58:S59 U58:Y59 U65:Y67 N65:S67 E65:L67 E79:AM79 E60:AM60">
    <cfRule type="containsText" dxfId="1079" priority="249" operator="containsText" text="Наименование инвестиционного проекта">
      <formula>NOT(ISERROR(SEARCH("Наименование инвестиционного проекта",E36)))</formula>
    </cfRule>
  </conditionalFormatting>
  <conditionalFormatting sqref="E30:L31 N30:S31 U30:Y31">
    <cfRule type="cellIs" dxfId="1078" priority="248" operator="equal">
      <formula>0</formula>
    </cfRule>
  </conditionalFormatting>
  <conditionalFormatting sqref="E30:L32 N30:S32 U30:Y32">
    <cfRule type="cellIs" dxfId="1077" priority="246" operator="equal">
      <formula>0</formula>
    </cfRule>
    <cfRule type="cellIs" dxfId="1076" priority="247" operator="equal">
      <formula>0</formula>
    </cfRule>
  </conditionalFormatting>
  <conditionalFormatting sqref="E39:L40 E70:L71 E30:L32 E36:L36 E43:L45 E54:L55 U80:Y80 E80:K80 N80:R80 N43:S45 N36:S36 N30:S32 N70:S71 N54:S55 N39:S40 U39:Y40 U70:Y71 U30:Y32 U36:Y36 U43:Y45 U54:Y55 E58:L59 N58:S59 U58:Y59 U65:Y67 N65:S67 E65:L67 E79:AM79 E60:AM60">
    <cfRule type="cellIs" dxfId="1075" priority="245" operator="equal">
      <formula>0</formula>
    </cfRule>
  </conditionalFormatting>
  <conditionalFormatting sqref="E39:L40 E70:L71 E30:L32 E36:L36 E43:L45 E54:L55 U80:Y80 E80:K80 N80:R80 N43:S45 N36:S36 N30:S32 N70:S71 N54:S55 N39:S40 U39:Y40 U70:Y71 U30:Y32 U36:Y36 U43:Y45 U54:Y55 E58:L59 N58:S59 U58:Y59 U65:Y67 N65:S67 E65:L67 E79:AM79 E60:AM60">
    <cfRule type="cellIs" dxfId="1074" priority="244" operator="equal">
      <formula>0</formula>
    </cfRule>
  </conditionalFormatting>
  <conditionalFormatting sqref="U24:Y29 E24:S29">
    <cfRule type="cellIs" dxfId="1073" priority="243" operator="equal">
      <formula>0</formula>
    </cfRule>
  </conditionalFormatting>
  <conditionalFormatting sqref="U24:Y29 E24:S29">
    <cfRule type="cellIs" dxfId="1072" priority="241" operator="equal">
      <formula>0</formula>
    </cfRule>
    <cfRule type="cellIs" dxfId="1071" priority="242" operator="equal">
      <formula>0</formula>
    </cfRule>
  </conditionalFormatting>
  <conditionalFormatting sqref="U24:Y29 E24:S29">
    <cfRule type="cellIs" dxfId="1070" priority="240" operator="equal">
      <formula>0</formula>
    </cfRule>
  </conditionalFormatting>
  <conditionalFormatting sqref="U24:Y29 E24:S29">
    <cfRule type="cellIs" dxfId="1069" priority="239" operator="equal">
      <formula>0</formula>
    </cfRule>
  </conditionalFormatting>
  <conditionalFormatting sqref="N23:S23 U23:Y23 E23:L23">
    <cfRule type="cellIs" dxfId="1068" priority="238" operator="equal">
      <formula>0</formula>
    </cfRule>
  </conditionalFormatting>
  <conditionalFormatting sqref="N23:S23 U23:Y23 E23:L23">
    <cfRule type="cellIs" dxfId="1067" priority="236" operator="equal">
      <formula>0</formula>
    </cfRule>
    <cfRule type="cellIs" dxfId="1066" priority="237" operator="equal">
      <formula>0</formula>
    </cfRule>
  </conditionalFormatting>
  <conditionalFormatting sqref="N23:S23 U23:Y23 E23:L23">
    <cfRule type="cellIs" dxfId="1065" priority="235" operator="equal">
      <formula>0</formula>
    </cfRule>
  </conditionalFormatting>
  <conditionalFormatting sqref="N23:S23 U23:Y23 E23:L23">
    <cfRule type="cellIs" dxfId="1064" priority="234" operator="equal">
      <formula>0</formula>
    </cfRule>
  </conditionalFormatting>
  <conditionalFormatting sqref="E34:L35 N34:S35 U34:Y35">
    <cfRule type="containsText" dxfId="1063" priority="233" operator="containsText" text="Наименование инвестиционного проекта">
      <formula>NOT(ISERROR(SEARCH("Наименование инвестиционного проекта",E34)))</formula>
    </cfRule>
  </conditionalFormatting>
  <conditionalFormatting sqref="U34:Y35 N34:S35 E34:L35">
    <cfRule type="cellIs" dxfId="1062" priority="232" operator="equal">
      <formula>0</formula>
    </cfRule>
  </conditionalFormatting>
  <conditionalFormatting sqref="U34:Y35 N34:S35 E34:L35">
    <cfRule type="cellIs" dxfId="1061" priority="231" operator="equal">
      <formula>0</formula>
    </cfRule>
  </conditionalFormatting>
  <conditionalFormatting sqref="U34:Y35 N34:S35 E34:L35">
    <cfRule type="cellIs" dxfId="1060" priority="230" operator="equal">
      <formula>0</formula>
    </cfRule>
  </conditionalFormatting>
  <conditionalFormatting sqref="E37:L38 N37:S38 U37:Y38">
    <cfRule type="containsText" dxfId="1059" priority="229" operator="containsText" text="Наименование инвестиционного проекта">
      <formula>NOT(ISERROR(SEARCH("Наименование инвестиционного проекта",E37)))</formula>
    </cfRule>
  </conditionalFormatting>
  <conditionalFormatting sqref="E37:L38 N37:S38 U37:Y38">
    <cfRule type="cellIs" dxfId="1058" priority="228" operator="equal">
      <formula>0</formula>
    </cfRule>
  </conditionalFormatting>
  <conditionalFormatting sqref="E37:L38 N37:S38 U37:Y38">
    <cfRule type="cellIs" dxfId="1057" priority="227" operator="equal">
      <formula>0</formula>
    </cfRule>
  </conditionalFormatting>
  <conditionalFormatting sqref="E37:L38 N37:S38 U37:Y38">
    <cfRule type="cellIs" dxfId="1056" priority="226" operator="equal">
      <formula>0</formula>
    </cfRule>
  </conditionalFormatting>
  <conditionalFormatting sqref="E57:L57 N57:S57 U57:Y57">
    <cfRule type="containsText" dxfId="1055" priority="225" operator="containsText" text="Наименование инвестиционного проекта">
      <formula>NOT(ISERROR(SEARCH("Наименование инвестиционного проекта",E57)))</formula>
    </cfRule>
  </conditionalFormatting>
  <conditionalFormatting sqref="E57:L57 N57:S57 U57:Y57">
    <cfRule type="cellIs" dxfId="1054" priority="224" operator="equal">
      <formula>0</formula>
    </cfRule>
  </conditionalFormatting>
  <conditionalFormatting sqref="E57:L57 N57:S57 U57:Y57">
    <cfRule type="cellIs" dxfId="1053" priority="223" operator="equal">
      <formula>0</formula>
    </cfRule>
  </conditionalFormatting>
  <conditionalFormatting sqref="E57:L57 N57:S57 U57:Y57">
    <cfRule type="cellIs" dxfId="1052" priority="222" operator="equal">
      <formula>0</formula>
    </cfRule>
  </conditionalFormatting>
  <conditionalFormatting sqref="U75:Y78 E75:K78 N75:R78 E74:AM74">
    <cfRule type="containsText" dxfId="1051" priority="217" operator="containsText" text="Наименование инвестиционного проекта">
      <formula>NOT(ISERROR(SEARCH("Наименование инвестиционного проекта",E74)))</formula>
    </cfRule>
  </conditionalFormatting>
  <conditionalFormatting sqref="U75:Y78 E75:K78 N75:R78 E74:AM74">
    <cfRule type="cellIs" dxfId="1050" priority="216" operator="equal">
      <formula>0</formula>
    </cfRule>
  </conditionalFormatting>
  <conditionalFormatting sqref="U75:Y78 E75:K78 N75:R78 E74:AM74">
    <cfRule type="cellIs" dxfId="1049" priority="215" operator="equal">
      <formula>0</formula>
    </cfRule>
  </conditionalFormatting>
  <conditionalFormatting sqref="U75:Y78 E75:K78 N75:R78 E74:AM74">
    <cfRule type="cellIs" dxfId="1048" priority="214" operator="equal">
      <formula>0</formula>
    </cfRule>
  </conditionalFormatting>
  <conditionalFormatting sqref="E72:L73 N72:S73 U72:Y73">
    <cfRule type="containsText" dxfId="1047" priority="221" operator="containsText" text="Наименование инвестиционного проекта">
      <formula>NOT(ISERROR(SEARCH("Наименование инвестиционного проекта",E72)))</formula>
    </cfRule>
  </conditionalFormatting>
  <conditionalFormatting sqref="E72:L73 N72:S73 U72:Y73">
    <cfRule type="cellIs" dxfId="1046" priority="220" operator="equal">
      <formula>0</formula>
    </cfRule>
  </conditionalFormatting>
  <conditionalFormatting sqref="E72:L73 N72:S73 U72:Y73">
    <cfRule type="cellIs" dxfId="1045" priority="219" operator="equal">
      <formula>0</formula>
    </cfRule>
  </conditionalFormatting>
  <conditionalFormatting sqref="E72:L73 N72:S73 U72:Y73">
    <cfRule type="cellIs" dxfId="1044" priority="218" operator="equal">
      <formula>0</formula>
    </cfRule>
  </conditionalFormatting>
  <conditionalFormatting sqref="E42:L42 N42:S42 U42:Y42">
    <cfRule type="containsText" dxfId="1043" priority="213" operator="containsText" text="Наименование инвестиционного проекта">
      <formula>NOT(ISERROR(SEARCH("Наименование инвестиционного проекта",E42)))</formula>
    </cfRule>
  </conditionalFormatting>
  <conditionalFormatting sqref="E42:L42 N42:S42 U42:Y42">
    <cfRule type="cellIs" dxfId="1042" priority="212" operator="equal">
      <formula>0</formula>
    </cfRule>
  </conditionalFormatting>
  <conditionalFormatting sqref="E42:L42 N42:S42 U42:Y42">
    <cfRule type="cellIs" dxfId="1041" priority="211" operator="equal">
      <formula>0</formula>
    </cfRule>
  </conditionalFormatting>
  <conditionalFormatting sqref="E42:L42 N42:S42 U42:Y42">
    <cfRule type="cellIs" dxfId="1040" priority="210" operator="equal">
      <formula>0</formula>
    </cfRule>
  </conditionalFormatting>
  <conditionalFormatting sqref="S80 L80">
    <cfRule type="cellIs" dxfId="1039" priority="209" operator="equal">
      <formula>0</formula>
    </cfRule>
  </conditionalFormatting>
  <conditionalFormatting sqref="S80 L80">
    <cfRule type="containsText" dxfId="1038" priority="208" operator="containsText" text="Наименование инвестиционного проекта">
      <formula>NOT(ISERROR(SEARCH("Наименование инвестиционного проекта",L80)))</formula>
    </cfRule>
  </conditionalFormatting>
  <conditionalFormatting sqref="S80 L80">
    <cfRule type="cellIs" dxfId="1037" priority="207" operator="equal">
      <formula>0</formula>
    </cfRule>
  </conditionalFormatting>
  <conditionalFormatting sqref="S80 L80">
    <cfRule type="cellIs" dxfId="1036" priority="206" operator="equal">
      <formula>0</formula>
    </cfRule>
  </conditionalFormatting>
  <conditionalFormatting sqref="S75:S78 L75:L78">
    <cfRule type="containsText" dxfId="1035" priority="205" operator="containsText" text="Наименование инвестиционного проекта">
      <formula>NOT(ISERROR(SEARCH("Наименование инвестиционного проекта",L75)))</formula>
    </cfRule>
  </conditionalFormatting>
  <conditionalFormatting sqref="S75:S78 L75:L78">
    <cfRule type="cellIs" dxfId="1034" priority="204" operator="equal">
      <formula>0</formula>
    </cfRule>
  </conditionalFormatting>
  <conditionalFormatting sqref="S75:S78 L75:L78">
    <cfRule type="cellIs" dxfId="1033" priority="203" operator="equal">
      <formula>0</formula>
    </cfRule>
  </conditionalFormatting>
  <conditionalFormatting sqref="S75:S78 L75:L78">
    <cfRule type="cellIs" dxfId="1032" priority="202" operator="equal">
      <formula>0</formula>
    </cfRule>
  </conditionalFormatting>
  <conditionalFormatting sqref="M39:M40 M70:M71 M32 M36 M43:M45 M54:M55 M80 M58:M59 M65:M67">
    <cfRule type="cellIs" dxfId="1031" priority="201" operator="equal">
      <formula>0</formula>
    </cfRule>
  </conditionalFormatting>
  <conditionalFormatting sqref="M39:M40 M70:M71 M36 M43:M45 M54:M55 M80 M58:M59 M65:M67">
    <cfRule type="containsText" dxfId="1030" priority="200" operator="containsText" text="Наименование инвестиционного проекта">
      <formula>NOT(ISERROR(SEARCH("Наименование инвестиционного проекта",M36)))</formula>
    </cfRule>
  </conditionalFormatting>
  <conditionalFormatting sqref="M30:M31">
    <cfRule type="cellIs" dxfId="1029" priority="199" operator="equal">
      <formula>0</formula>
    </cfRule>
  </conditionalFormatting>
  <conditionalFormatting sqref="M30:M32">
    <cfRule type="cellIs" dxfId="1028" priority="197" operator="equal">
      <formula>0</formula>
    </cfRule>
    <cfRule type="cellIs" dxfId="1027" priority="198" operator="equal">
      <formula>0</formula>
    </cfRule>
  </conditionalFormatting>
  <conditionalFormatting sqref="M39:M40 M70:M71 M30:M32 M36 M43:M45 M54:M55 M80 M58:M59 M65:M67">
    <cfRule type="cellIs" dxfId="1026" priority="196" operator="equal">
      <formula>0</formula>
    </cfRule>
  </conditionalFormatting>
  <conditionalFormatting sqref="M39:M40 M70:M71 M30:M32 M36 M43:M45 M54:M55 M80 M58:M59 M65:M67">
    <cfRule type="cellIs" dxfId="1025" priority="195" operator="equal">
      <formula>0</formula>
    </cfRule>
  </conditionalFormatting>
  <conditionalFormatting sqref="M23">
    <cfRule type="cellIs" dxfId="1024" priority="194" operator="equal">
      <formula>0</formula>
    </cfRule>
  </conditionalFormatting>
  <conditionalFormatting sqref="M23">
    <cfRule type="cellIs" dxfId="1023" priority="192" operator="equal">
      <formula>0</formula>
    </cfRule>
    <cfRule type="cellIs" dxfId="1022" priority="193" operator="equal">
      <formula>0</formula>
    </cfRule>
  </conditionalFormatting>
  <conditionalFormatting sqref="M23">
    <cfRule type="cellIs" dxfId="1021" priority="191" operator="equal">
      <formula>0</formula>
    </cfRule>
  </conditionalFormatting>
  <conditionalFormatting sqref="M23">
    <cfRule type="cellIs" dxfId="1020" priority="190" operator="equal">
      <formula>0</formula>
    </cfRule>
  </conditionalFormatting>
  <conditionalFormatting sqref="M34:M35">
    <cfRule type="containsText" dxfId="1019" priority="189" operator="containsText" text="Наименование инвестиционного проекта">
      <formula>NOT(ISERROR(SEARCH("Наименование инвестиционного проекта",M34)))</formula>
    </cfRule>
  </conditionalFormatting>
  <conditionalFormatting sqref="M34:M35">
    <cfRule type="cellIs" dxfId="1018" priority="188" operator="equal">
      <formula>0</formula>
    </cfRule>
  </conditionalFormatting>
  <conditionalFormatting sqref="M34:M35">
    <cfRule type="cellIs" dxfId="1017" priority="187" operator="equal">
      <formula>0</formula>
    </cfRule>
  </conditionalFormatting>
  <conditionalFormatting sqref="M34:M35">
    <cfRule type="cellIs" dxfId="1016" priority="186" operator="equal">
      <formula>0</formula>
    </cfRule>
  </conditionalFormatting>
  <conditionalFormatting sqref="M37:M38">
    <cfRule type="containsText" dxfId="1015" priority="185" operator="containsText" text="Наименование инвестиционного проекта">
      <formula>NOT(ISERROR(SEARCH("Наименование инвестиционного проекта",M37)))</formula>
    </cfRule>
  </conditionalFormatting>
  <conditionalFormatting sqref="M37:M38">
    <cfRule type="cellIs" dxfId="1014" priority="184" operator="equal">
      <formula>0</formula>
    </cfRule>
  </conditionalFormatting>
  <conditionalFormatting sqref="M37:M38">
    <cfRule type="cellIs" dxfId="1013" priority="183" operator="equal">
      <formula>0</formula>
    </cfRule>
  </conditionalFormatting>
  <conditionalFormatting sqref="M37:M38">
    <cfRule type="cellIs" dxfId="1012" priority="182" operator="equal">
      <formula>0</formula>
    </cfRule>
  </conditionalFormatting>
  <conditionalFormatting sqref="M57">
    <cfRule type="containsText" dxfId="1011" priority="181" operator="containsText" text="Наименование инвестиционного проекта">
      <formula>NOT(ISERROR(SEARCH("Наименование инвестиционного проекта",M57)))</formula>
    </cfRule>
  </conditionalFormatting>
  <conditionalFormatting sqref="M57">
    <cfRule type="cellIs" dxfId="1010" priority="180" operator="equal">
      <formula>0</formula>
    </cfRule>
  </conditionalFormatting>
  <conditionalFormatting sqref="M57">
    <cfRule type="cellIs" dxfId="1009" priority="179" operator="equal">
      <formula>0</formula>
    </cfRule>
  </conditionalFormatting>
  <conditionalFormatting sqref="M57">
    <cfRule type="cellIs" dxfId="1008" priority="178" operator="equal">
      <formula>0</formula>
    </cfRule>
  </conditionalFormatting>
  <conditionalFormatting sqref="M75:M78">
    <cfRule type="containsText" dxfId="1007" priority="173" operator="containsText" text="Наименование инвестиционного проекта">
      <formula>NOT(ISERROR(SEARCH("Наименование инвестиционного проекта",M75)))</formula>
    </cfRule>
  </conditionalFormatting>
  <conditionalFormatting sqref="M75:M78">
    <cfRule type="cellIs" dxfId="1006" priority="172" operator="equal">
      <formula>0</formula>
    </cfRule>
  </conditionalFormatting>
  <conditionalFormatting sqref="M75:M78">
    <cfRule type="cellIs" dxfId="1005" priority="171" operator="equal">
      <formula>0</formula>
    </cfRule>
  </conditionalFormatting>
  <conditionalFormatting sqref="M75:M78">
    <cfRule type="cellIs" dxfId="1004" priority="170" operator="equal">
      <formula>0</formula>
    </cfRule>
  </conditionalFormatting>
  <conditionalFormatting sqref="M72:M73">
    <cfRule type="containsText" dxfId="1003" priority="177" operator="containsText" text="Наименование инвестиционного проекта">
      <formula>NOT(ISERROR(SEARCH("Наименование инвестиционного проекта",M72)))</formula>
    </cfRule>
  </conditionalFormatting>
  <conditionalFormatting sqref="M72:M73">
    <cfRule type="cellIs" dxfId="1002" priority="176" operator="equal">
      <formula>0</formula>
    </cfRule>
  </conditionalFormatting>
  <conditionalFormatting sqref="M72:M73">
    <cfRule type="cellIs" dxfId="1001" priority="175" operator="equal">
      <formula>0</formula>
    </cfRule>
  </conditionalFormatting>
  <conditionalFormatting sqref="M72:M73">
    <cfRule type="cellIs" dxfId="1000" priority="174" operator="equal">
      <formula>0</formula>
    </cfRule>
  </conditionalFormatting>
  <conditionalFormatting sqref="M42">
    <cfRule type="containsText" dxfId="999" priority="169" operator="containsText" text="Наименование инвестиционного проекта">
      <formula>NOT(ISERROR(SEARCH("Наименование инвестиционного проекта",M42)))</formula>
    </cfRule>
  </conditionalFormatting>
  <conditionalFormatting sqref="M42">
    <cfRule type="cellIs" dxfId="998" priority="168" operator="equal">
      <formula>0</formula>
    </cfRule>
  </conditionalFormatting>
  <conditionalFormatting sqref="M42">
    <cfRule type="cellIs" dxfId="997" priority="167" operator="equal">
      <formula>0</formula>
    </cfRule>
  </conditionalFormatting>
  <conditionalFormatting sqref="M42">
    <cfRule type="cellIs" dxfId="996" priority="166" operator="equal">
      <formula>0</formula>
    </cfRule>
  </conditionalFormatting>
  <conditionalFormatting sqref="T39:T40 T70:T71 T32 T36 T43:T45 T54:T55 T80 T58:T59 T65:T67">
    <cfRule type="cellIs" dxfId="995" priority="165" operator="equal">
      <formula>0</formula>
    </cfRule>
  </conditionalFormatting>
  <conditionalFormatting sqref="T39:T40 T70:T71 T36 T43:T45 T54:T55 T80 T58:T59 T65:T67">
    <cfRule type="containsText" dxfId="994" priority="164" operator="containsText" text="Наименование инвестиционного проекта">
      <formula>NOT(ISERROR(SEARCH("Наименование инвестиционного проекта",T36)))</formula>
    </cfRule>
  </conditionalFormatting>
  <conditionalFormatting sqref="T30:T31">
    <cfRule type="cellIs" dxfId="993" priority="163" operator="equal">
      <formula>0</formula>
    </cfRule>
  </conditionalFormatting>
  <conditionalFormatting sqref="T30:T32">
    <cfRule type="cellIs" dxfId="992" priority="161" operator="equal">
      <formula>0</formula>
    </cfRule>
    <cfRule type="cellIs" dxfId="991" priority="162" operator="equal">
      <formula>0</formula>
    </cfRule>
  </conditionalFormatting>
  <conditionalFormatting sqref="T39:T40 T70:T71 T30:T32 T36 T43:T45 T54:T55 T80 T58:T59 T65:T67">
    <cfRule type="cellIs" dxfId="990" priority="160" operator="equal">
      <formula>0</formula>
    </cfRule>
  </conditionalFormatting>
  <conditionalFormatting sqref="T39:T40 T70:T71 T30:T32 T36 T43:T45 T54:T55 T80 T58:T59 T65:T67">
    <cfRule type="cellIs" dxfId="989" priority="159" operator="equal">
      <formula>0</formula>
    </cfRule>
  </conditionalFormatting>
  <conditionalFormatting sqref="T24:T29">
    <cfRule type="cellIs" dxfId="988" priority="158" operator="equal">
      <formula>0</formula>
    </cfRule>
  </conditionalFormatting>
  <conditionalFormatting sqref="T24:T29">
    <cfRule type="cellIs" dxfId="987" priority="156" operator="equal">
      <formula>0</formula>
    </cfRule>
    <cfRule type="cellIs" dxfId="986" priority="157" operator="equal">
      <formula>0</formula>
    </cfRule>
  </conditionalFormatting>
  <conditionalFormatting sqref="T24:T29">
    <cfRule type="cellIs" dxfId="985" priority="155" operator="equal">
      <formula>0</formula>
    </cfRule>
  </conditionalFormatting>
  <conditionalFormatting sqref="T24:T29">
    <cfRule type="cellIs" dxfId="984" priority="154" operator="equal">
      <formula>0</formula>
    </cfRule>
  </conditionalFormatting>
  <conditionalFormatting sqref="T23">
    <cfRule type="cellIs" dxfId="983" priority="153" operator="equal">
      <formula>0</formula>
    </cfRule>
  </conditionalFormatting>
  <conditionalFormatting sqref="T23">
    <cfRule type="cellIs" dxfId="982" priority="151" operator="equal">
      <formula>0</formula>
    </cfRule>
    <cfRule type="cellIs" dxfId="981" priority="152" operator="equal">
      <formula>0</formula>
    </cfRule>
  </conditionalFormatting>
  <conditionalFormatting sqref="T23">
    <cfRule type="cellIs" dxfId="980" priority="150" operator="equal">
      <formula>0</formula>
    </cfRule>
  </conditionalFormatting>
  <conditionalFormatting sqref="T23">
    <cfRule type="cellIs" dxfId="979" priority="149" operator="equal">
      <formula>0</formula>
    </cfRule>
  </conditionalFormatting>
  <conditionalFormatting sqref="T34:T35">
    <cfRule type="containsText" dxfId="978" priority="148" operator="containsText" text="Наименование инвестиционного проекта">
      <formula>NOT(ISERROR(SEARCH("Наименование инвестиционного проекта",T34)))</formula>
    </cfRule>
  </conditionalFormatting>
  <conditionalFormatting sqref="T34:T35">
    <cfRule type="cellIs" dxfId="977" priority="147" operator="equal">
      <formula>0</formula>
    </cfRule>
  </conditionalFormatting>
  <conditionalFormatting sqref="T34:T35">
    <cfRule type="cellIs" dxfId="976" priority="146" operator="equal">
      <formula>0</formula>
    </cfRule>
  </conditionalFormatting>
  <conditionalFormatting sqref="T34:T35">
    <cfRule type="cellIs" dxfId="975" priority="145" operator="equal">
      <formula>0</formula>
    </cfRule>
  </conditionalFormatting>
  <conditionalFormatting sqref="T37:T38">
    <cfRule type="containsText" dxfId="974" priority="144" operator="containsText" text="Наименование инвестиционного проекта">
      <formula>NOT(ISERROR(SEARCH("Наименование инвестиционного проекта",T37)))</formula>
    </cfRule>
  </conditionalFormatting>
  <conditionalFormatting sqref="T37:T38">
    <cfRule type="cellIs" dxfId="973" priority="143" operator="equal">
      <formula>0</formula>
    </cfRule>
  </conditionalFormatting>
  <conditionalFormatting sqref="T37:T38">
    <cfRule type="cellIs" dxfId="972" priority="142" operator="equal">
      <formula>0</formula>
    </cfRule>
  </conditionalFormatting>
  <conditionalFormatting sqref="T37:T38">
    <cfRule type="cellIs" dxfId="971" priority="141" operator="equal">
      <formula>0</formula>
    </cfRule>
  </conditionalFormatting>
  <conditionalFormatting sqref="T57">
    <cfRule type="containsText" dxfId="970" priority="140" operator="containsText" text="Наименование инвестиционного проекта">
      <formula>NOT(ISERROR(SEARCH("Наименование инвестиционного проекта",T57)))</formula>
    </cfRule>
  </conditionalFormatting>
  <conditionalFormatting sqref="T57">
    <cfRule type="cellIs" dxfId="969" priority="139" operator="equal">
      <formula>0</formula>
    </cfRule>
  </conditionalFormatting>
  <conditionalFormatting sqref="T57">
    <cfRule type="cellIs" dxfId="968" priority="138" operator="equal">
      <formula>0</formula>
    </cfRule>
  </conditionalFormatting>
  <conditionalFormatting sqref="T57">
    <cfRule type="cellIs" dxfId="967" priority="137" operator="equal">
      <formula>0</formula>
    </cfRule>
  </conditionalFormatting>
  <conditionalFormatting sqref="T75:T78">
    <cfRule type="containsText" dxfId="966" priority="132" operator="containsText" text="Наименование инвестиционного проекта">
      <formula>NOT(ISERROR(SEARCH("Наименование инвестиционного проекта",T75)))</formula>
    </cfRule>
  </conditionalFormatting>
  <conditionalFormatting sqref="T75:T78">
    <cfRule type="cellIs" dxfId="965" priority="131" operator="equal">
      <formula>0</formula>
    </cfRule>
  </conditionalFormatting>
  <conditionalFormatting sqref="T75:T78">
    <cfRule type="cellIs" dxfId="964" priority="130" operator="equal">
      <formula>0</formula>
    </cfRule>
  </conditionalFormatting>
  <conditionalFormatting sqref="T75:T78">
    <cfRule type="cellIs" dxfId="963" priority="129" operator="equal">
      <formula>0</formula>
    </cfRule>
  </conditionalFormatting>
  <conditionalFormatting sqref="T72:T73">
    <cfRule type="containsText" dxfId="962" priority="136" operator="containsText" text="Наименование инвестиционного проекта">
      <formula>NOT(ISERROR(SEARCH("Наименование инвестиционного проекта",T72)))</formula>
    </cfRule>
  </conditionalFormatting>
  <conditionalFormatting sqref="T72:T73">
    <cfRule type="cellIs" dxfId="961" priority="135" operator="equal">
      <formula>0</formula>
    </cfRule>
  </conditionalFormatting>
  <conditionalFormatting sqref="T72:T73">
    <cfRule type="cellIs" dxfId="960" priority="134" operator="equal">
      <formula>0</formula>
    </cfRule>
  </conditionalFormatting>
  <conditionalFormatting sqref="T72:T73">
    <cfRule type="cellIs" dxfId="959" priority="133" operator="equal">
      <formula>0</formula>
    </cfRule>
  </conditionalFormatting>
  <conditionalFormatting sqref="T42">
    <cfRule type="containsText" dxfId="958" priority="128" operator="containsText" text="Наименование инвестиционного проекта">
      <formula>NOT(ISERROR(SEARCH("Наименование инвестиционного проекта",T42)))</formula>
    </cfRule>
  </conditionalFormatting>
  <conditionalFormatting sqref="T42">
    <cfRule type="cellIs" dxfId="957" priority="127" operator="equal">
      <formula>0</formula>
    </cfRule>
  </conditionalFormatting>
  <conditionalFormatting sqref="T42">
    <cfRule type="cellIs" dxfId="956" priority="126" operator="equal">
      <formula>0</formula>
    </cfRule>
  </conditionalFormatting>
  <conditionalFormatting sqref="T42">
    <cfRule type="cellIs" dxfId="955" priority="125" operator="equal">
      <formula>0</formula>
    </cfRule>
  </conditionalFormatting>
  <conditionalFormatting sqref="AA46">
    <cfRule type="containsText" dxfId="954" priority="124" operator="containsText" text="Наименование инвестиционного проекта">
      <formula>NOT(ISERROR(SEARCH("Наименование инвестиционного проекта",AA46)))</formula>
    </cfRule>
  </conditionalFormatting>
  <conditionalFormatting sqref="AA46">
    <cfRule type="cellIs" dxfId="953" priority="123" operator="equal">
      <formula>0</formula>
    </cfRule>
  </conditionalFormatting>
  <conditionalFormatting sqref="AA46">
    <cfRule type="cellIs" dxfId="952" priority="122" operator="equal">
      <formula>0</formula>
    </cfRule>
  </conditionalFormatting>
  <conditionalFormatting sqref="AA46">
    <cfRule type="cellIs" dxfId="951" priority="121" operator="equal">
      <formula>0</formula>
    </cfRule>
  </conditionalFormatting>
  <conditionalFormatting sqref="AA69">
    <cfRule type="cellIs" dxfId="950" priority="120" operator="equal">
      <formula>0</formula>
    </cfRule>
  </conditionalFormatting>
  <conditionalFormatting sqref="AA69">
    <cfRule type="containsText" dxfId="949" priority="119" operator="containsText" text="Наименование инвестиционного проекта">
      <formula>NOT(ISERROR(SEARCH("Наименование инвестиционного проекта",AA69)))</formula>
    </cfRule>
  </conditionalFormatting>
  <conditionalFormatting sqref="AA69">
    <cfRule type="cellIs" dxfId="948" priority="118" operator="equal">
      <formula>0</formula>
    </cfRule>
  </conditionalFormatting>
  <conditionalFormatting sqref="AA69">
    <cfRule type="cellIs" dxfId="947" priority="117" operator="equal">
      <formula>0</formula>
    </cfRule>
  </conditionalFormatting>
  <conditionalFormatting sqref="Z69">
    <cfRule type="cellIs" dxfId="946" priority="116" operator="equal">
      <formula>0</formula>
    </cfRule>
  </conditionalFormatting>
  <conditionalFormatting sqref="Z69">
    <cfRule type="containsText" dxfId="945" priority="115" operator="containsText" text="Наименование инвестиционного проекта">
      <formula>NOT(ISERROR(SEARCH("Наименование инвестиционного проекта",Z69)))</formula>
    </cfRule>
  </conditionalFormatting>
  <conditionalFormatting sqref="Z69">
    <cfRule type="cellIs" dxfId="944" priority="114" operator="equal">
      <formula>0</formula>
    </cfRule>
  </conditionalFormatting>
  <conditionalFormatting sqref="Z69">
    <cfRule type="cellIs" dxfId="943" priority="113" operator="equal">
      <formula>0</formula>
    </cfRule>
  </conditionalFormatting>
  <conditionalFormatting sqref="AB69:AM69">
    <cfRule type="cellIs" dxfId="942" priority="112" operator="equal">
      <formula>0</formula>
    </cfRule>
  </conditionalFormatting>
  <conditionalFormatting sqref="AB69:AM69">
    <cfRule type="containsText" dxfId="941" priority="111" operator="containsText" text="Наименование инвестиционного проекта">
      <formula>NOT(ISERROR(SEARCH("Наименование инвестиционного проекта",AB69)))</formula>
    </cfRule>
  </conditionalFormatting>
  <conditionalFormatting sqref="AB69:AM69">
    <cfRule type="cellIs" dxfId="940" priority="110" operator="equal">
      <formula>0</formula>
    </cfRule>
  </conditionalFormatting>
  <conditionalFormatting sqref="AB69:AM69">
    <cfRule type="cellIs" dxfId="939" priority="109" operator="equal">
      <formula>0</formula>
    </cfRule>
  </conditionalFormatting>
  <conditionalFormatting sqref="E69:L69 N69:S69 U69:Y69">
    <cfRule type="cellIs" dxfId="938" priority="108" operator="equal">
      <formula>0</formula>
    </cfRule>
  </conditionalFormatting>
  <conditionalFormatting sqref="E69:L69 N69:S69 U69:Y69">
    <cfRule type="containsText" dxfId="937" priority="107" operator="containsText" text="Наименование инвестиционного проекта">
      <formula>NOT(ISERROR(SEARCH("Наименование инвестиционного проекта",E69)))</formula>
    </cfRule>
  </conditionalFormatting>
  <conditionalFormatting sqref="E69:L69 N69:S69 U69:Y69">
    <cfRule type="cellIs" dxfId="936" priority="106" operator="equal">
      <formula>0</formula>
    </cfRule>
  </conditionalFormatting>
  <conditionalFormatting sqref="E69:L69 N69:S69 U69:Y69">
    <cfRule type="cellIs" dxfId="935" priority="105" operator="equal">
      <formula>0</formula>
    </cfRule>
  </conditionalFormatting>
  <conditionalFormatting sqref="M69">
    <cfRule type="cellIs" dxfId="934" priority="104" operator="equal">
      <formula>0</formula>
    </cfRule>
  </conditionalFormatting>
  <conditionalFormatting sqref="M69">
    <cfRule type="containsText" dxfId="933" priority="103" operator="containsText" text="Наименование инвестиционного проекта">
      <formula>NOT(ISERROR(SEARCH("Наименование инвестиционного проекта",M69)))</formula>
    </cfRule>
  </conditionalFormatting>
  <conditionalFormatting sqref="M69">
    <cfRule type="cellIs" dxfId="932" priority="102" operator="equal">
      <formula>0</formula>
    </cfRule>
  </conditionalFormatting>
  <conditionalFormatting sqref="M69">
    <cfRule type="cellIs" dxfId="931" priority="101" operator="equal">
      <formula>0</formula>
    </cfRule>
  </conditionalFormatting>
  <conditionalFormatting sqref="T69">
    <cfRule type="cellIs" dxfId="930" priority="100" operator="equal">
      <formula>0</formula>
    </cfRule>
  </conditionalFormatting>
  <conditionalFormatting sqref="T69">
    <cfRule type="containsText" dxfId="929" priority="99" operator="containsText" text="Наименование инвестиционного проекта">
      <formula>NOT(ISERROR(SEARCH("Наименование инвестиционного проекта",T69)))</formula>
    </cfRule>
  </conditionalFormatting>
  <conditionalFormatting sqref="T69">
    <cfRule type="cellIs" dxfId="928" priority="98" operator="equal">
      <formula>0</formula>
    </cfRule>
  </conditionalFormatting>
  <conditionalFormatting sqref="T69">
    <cfRule type="cellIs" dxfId="927" priority="97" operator="equal">
      <formula>0</formula>
    </cfRule>
  </conditionalFormatting>
  <conditionalFormatting sqref="AA49:AF53">
    <cfRule type="cellIs" dxfId="926" priority="96" operator="equal">
      <formula>0</formula>
    </cfRule>
  </conditionalFormatting>
  <conditionalFormatting sqref="AA49:AF53">
    <cfRule type="containsText" dxfId="925" priority="95" operator="containsText" text="Наименование инвестиционного проекта">
      <formula>NOT(ISERROR(SEARCH("Наименование инвестиционного проекта",AA49)))</formula>
    </cfRule>
  </conditionalFormatting>
  <conditionalFormatting sqref="AA49:AF53">
    <cfRule type="cellIs" dxfId="924" priority="94" operator="equal">
      <formula>0</formula>
    </cfRule>
  </conditionalFormatting>
  <conditionalFormatting sqref="AA49:AF53">
    <cfRule type="cellIs" dxfId="923" priority="93" operator="equal">
      <formula>0</formula>
    </cfRule>
  </conditionalFormatting>
  <conditionalFormatting sqref="Z49:Z53">
    <cfRule type="cellIs" dxfId="922" priority="92" operator="equal">
      <formula>0</formula>
    </cfRule>
  </conditionalFormatting>
  <conditionalFormatting sqref="Z49:Z53">
    <cfRule type="containsText" dxfId="921" priority="91" operator="containsText" text="Наименование инвестиционного проекта">
      <formula>NOT(ISERROR(SEARCH("Наименование инвестиционного проекта",Z49)))</formula>
    </cfRule>
  </conditionalFormatting>
  <conditionalFormatting sqref="Z49:Z53">
    <cfRule type="cellIs" dxfId="920" priority="90" operator="equal">
      <formula>0</formula>
    </cfRule>
  </conditionalFormatting>
  <conditionalFormatting sqref="Z49:Z53">
    <cfRule type="cellIs" dxfId="919" priority="89" operator="equal">
      <formula>0</formula>
    </cfRule>
  </conditionalFormatting>
  <conditionalFormatting sqref="AG49:AM53">
    <cfRule type="cellIs" dxfId="918" priority="88" operator="equal">
      <formula>0</formula>
    </cfRule>
  </conditionalFormatting>
  <conditionalFormatting sqref="AG49:AM53">
    <cfRule type="containsText" dxfId="917" priority="87" operator="containsText" text="Наименование инвестиционного проекта">
      <formula>NOT(ISERROR(SEARCH("Наименование инвестиционного проекта",AG49)))</formula>
    </cfRule>
  </conditionalFormatting>
  <conditionalFormatting sqref="AG49:AM53">
    <cfRule type="cellIs" dxfId="916" priority="86" operator="equal">
      <formula>0</formula>
    </cfRule>
  </conditionalFormatting>
  <conditionalFormatting sqref="AG49:AM53">
    <cfRule type="cellIs" dxfId="915" priority="85" operator="equal">
      <formula>0</formula>
    </cfRule>
  </conditionalFormatting>
  <conditionalFormatting sqref="E49:L53 N49:S53 U49:Y53 E48:AM48">
    <cfRule type="cellIs" dxfId="914" priority="84" operator="equal">
      <formula>0</formula>
    </cfRule>
  </conditionalFormatting>
  <conditionalFormatting sqref="E49:L53 N49:S53 U49:Y53 E48:AM48">
    <cfRule type="containsText" dxfId="913" priority="83" operator="containsText" text="Наименование инвестиционного проекта">
      <formula>NOT(ISERROR(SEARCH("Наименование инвестиционного проекта",E48)))</formula>
    </cfRule>
  </conditionalFormatting>
  <conditionalFormatting sqref="E49:L53 N49:S53 U49:Y53 E48:AM48">
    <cfRule type="cellIs" dxfId="912" priority="82" operator="equal">
      <formula>0</formula>
    </cfRule>
  </conditionalFormatting>
  <conditionalFormatting sqref="E49:L53 N49:S53 U49:Y53 E48:AM48">
    <cfRule type="cellIs" dxfId="911" priority="81" operator="equal">
      <formula>0</formula>
    </cfRule>
  </conditionalFormatting>
  <conditionalFormatting sqref="M49:M53">
    <cfRule type="cellIs" dxfId="910" priority="80" operator="equal">
      <formula>0</formula>
    </cfRule>
  </conditionalFormatting>
  <conditionalFormatting sqref="M49:M53">
    <cfRule type="containsText" dxfId="909" priority="79" operator="containsText" text="Наименование инвестиционного проекта">
      <formula>NOT(ISERROR(SEARCH("Наименование инвестиционного проекта",M49)))</formula>
    </cfRule>
  </conditionalFormatting>
  <conditionalFormatting sqref="M49:M53">
    <cfRule type="cellIs" dxfId="908" priority="78" operator="equal">
      <formula>0</formula>
    </cfRule>
  </conditionalFormatting>
  <conditionalFormatting sqref="M49:M53">
    <cfRule type="cellIs" dxfId="907" priority="77" operator="equal">
      <formula>0</formula>
    </cfRule>
  </conditionalFormatting>
  <conditionalFormatting sqref="T49:T53">
    <cfRule type="cellIs" dxfId="906" priority="76" operator="equal">
      <formula>0</formula>
    </cfRule>
  </conditionalFormatting>
  <conditionalFormatting sqref="T49:T53">
    <cfRule type="containsText" dxfId="905" priority="75" operator="containsText" text="Наименование инвестиционного проекта">
      <formula>NOT(ISERROR(SEARCH("Наименование инвестиционного проекта",T49)))</formula>
    </cfRule>
  </conditionalFormatting>
  <conditionalFormatting sqref="T49:T53">
    <cfRule type="cellIs" dxfId="904" priority="74" operator="equal">
      <formula>0</formula>
    </cfRule>
  </conditionalFormatting>
  <conditionalFormatting sqref="T49:T53">
    <cfRule type="cellIs" dxfId="903" priority="73" operator="equal">
      <formula>0</formula>
    </cfRule>
  </conditionalFormatting>
  <conditionalFormatting sqref="AA41">
    <cfRule type="containsText" dxfId="902" priority="72" operator="containsText" text="Наименование инвестиционного проекта">
      <formula>NOT(ISERROR(SEARCH("Наименование инвестиционного проекта",AA41)))</formula>
    </cfRule>
  </conditionalFormatting>
  <conditionalFormatting sqref="AA41">
    <cfRule type="cellIs" dxfId="901" priority="71" operator="equal">
      <formula>0</formula>
    </cfRule>
  </conditionalFormatting>
  <conditionalFormatting sqref="AA41">
    <cfRule type="cellIs" dxfId="900" priority="70" operator="equal">
      <formula>0</formula>
    </cfRule>
  </conditionalFormatting>
  <conditionalFormatting sqref="AA41">
    <cfRule type="cellIs" dxfId="899" priority="69" operator="equal">
      <formula>0</formula>
    </cfRule>
  </conditionalFormatting>
  <conditionalFormatting sqref="Z41">
    <cfRule type="containsText" dxfId="898" priority="68" operator="containsText" text="Наименование инвестиционного проекта">
      <formula>NOT(ISERROR(SEARCH("Наименование инвестиционного проекта",Z41)))</formula>
    </cfRule>
  </conditionalFormatting>
  <conditionalFormatting sqref="Z41">
    <cfRule type="cellIs" dxfId="897" priority="67" operator="equal">
      <formula>0</formula>
    </cfRule>
  </conditionalFormatting>
  <conditionalFormatting sqref="Z41">
    <cfRule type="cellIs" dxfId="896" priority="66" operator="equal">
      <formula>0</formula>
    </cfRule>
  </conditionalFormatting>
  <conditionalFormatting sqref="Z41">
    <cfRule type="cellIs" dxfId="895" priority="65" operator="equal">
      <formula>0</formula>
    </cfRule>
  </conditionalFormatting>
  <conditionalFormatting sqref="AB41:AM41">
    <cfRule type="containsText" dxfId="894" priority="64" operator="containsText" text="Наименование инвестиционного проекта">
      <formula>NOT(ISERROR(SEARCH("Наименование инвестиционного проекта",AB41)))</formula>
    </cfRule>
  </conditionalFormatting>
  <conditionalFormatting sqref="AB41:AM41">
    <cfRule type="cellIs" dxfId="893" priority="63" operator="equal">
      <formula>0</formula>
    </cfRule>
  </conditionalFormatting>
  <conditionalFormatting sqref="AB41:AM41">
    <cfRule type="cellIs" dxfId="892" priority="62" operator="equal">
      <formula>0</formula>
    </cfRule>
  </conditionalFormatting>
  <conditionalFormatting sqref="AB41:AM41">
    <cfRule type="cellIs" dxfId="891" priority="61" operator="equal">
      <formula>0</formula>
    </cfRule>
  </conditionalFormatting>
  <conditionalFormatting sqref="E41:L41 N41:S41 U41:Y41">
    <cfRule type="containsText" dxfId="890" priority="60" operator="containsText" text="Наименование инвестиционного проекта">
      <formula>NOT(ISERROR(SEARCH("Наименование инвестиционного проекта",E41)))</formula>
    </cfRule>
  </conditionalFormatting>
  <conditionalFormatting sqref="E41:L41 N41:S41 U41:Y41">
    <cfRule type="cellIs" dxfId="889" priority="59" operator="equal">
      <formula>0</formula>
    </cfRule>
  </conditionalFormatting>
  <conditionalFormatting sqref="E41:L41 N41:S41 U41:Y41">
    <cfRule type="cellIs" dxfId="888" priority="58" operator="equal">
      <formula>0</formula>
    </cfRule>
  </conditionalFormatting>
  <conditionalFormatting sqref="E41:L41 N41:S41 U41:Y41">
    <cfRule type="cellIs" dxfId="887" priority="57" operator="equal">
      <formula>0</formula>
    </cfRule>
  </conditionalFormatting>
  <conditionalFormatting sqref="M41">
    <cfRule type="containsText" dxfId="886" priority="56" operator="containsText" text="Наименование инвестиционного проекта">
      <formula>NOT(ISERROR(SEARCH("Наименование инвестиционного проекта",M41)))</formula>
    </cfRule>
  </conditionalFormatting>
  <conditionalFormatting sqref="M41">
    <cfRule type="cellIs" dxfId="885" priority="55" operator="equal">
      <formula>0</formula>
    </cfRule>
  </conditionalFormatting>
  <conditionalFormatting sqref="M41">
    <cfRule type="cellIs" dxfId="884" priority="54" operator="equal">
      <formula>0</formula>
    </cfRule>
  </conditionalFormatting>
  <conditionalFormatting sqref="M41">
    <cfRule type="cellIs" dxfId="883" priority="53" operator="equal">
      <formula>0</formula>
    </cfRule>
  </conditionalFormatting>
  <conditionalFormatting sqref="T41">
    <cfRule type="containsText" dxfId="882" priority="52" operator="containsText" text="Наименование инвестиционного проекта">
      <formula>NOT(ISERROR(SEARCH("Наименование инвестиционного проекта",T41)))</formula>
    </cfRule>
  </conditionalFormatting>
  <conditionalFormatting sqref="T41">
    <cfRule type="cellIs" dxfId="881" priority="51" operator="equal">
      <formula>0</formula>
    </cfRule>
  </conditionalFormatting>
  <conditionalFormatting sqref="T41">
    <cfRule type="cellIs" dxfId="880" priority="50" operator="equal">
      <formula>0</formula>
    </cfRule>
  </conditionalFormatting>
  <conditionalFormatting sqref="T41">
    <cfRule type="cellIs" dxfId="879" priority="49" operator="equal">
      <formula>0</formula>
    </cfRule>
  </conditionalFormatting>
  <conditionalFormatting sqref="AA33">
    <cfRule type="containsText" dxfId="878" priority="48" operator="containsText" text="Наименование инвестиционного проекта">
      <formula>NOT(ISERROR(SEARCH("Наименование инвестиционного проекта",AA33)))</formula>
    </cfRule>
  </conditionalFormatting>
  <conditionalFormatting sqref="AA33">
    <cfRule type="cellIs" dxfId="877" priority="47" operator="equal">
      <formula>0</formula>
    </cfRule>
  </conditionalFormatting>
  <conditionalFormatting sqref="AA33">
    <cfRule type="cellIs" dxfId="876" priority="46" operator="equal">
      <formula>0</formula>
    </cfRule>
  </conditionalFormatting>
  <conditionalFormatting sqref="AA33">
    <cfRule type="cellIs" dxfId="875" priority="45" operator="equal">
      <formula>0</formula>
    </cfRule>
  </conditionalFormatting>
  <conditionalFormatting sqref="Z33">
    <cfRule type="containsText" dxfId="874" priority="44" operator="containsText" text="Наименование инвестиционного проекта">
      <formula>NOT(ISERROR(SEARCH("Наименование инвестиционного проекта",Z33)))</formula>
    </cfRule>
  </conditionalFormatting>
  <conditionalFormatting sqref="Z33">
    <cfRule type="cellIs" dxfId="873" priority="43" operator="equal">
      <formula>0</formula>
    </cfRule>
  </conditionalFormatting>
  <conditionalFormatting sqref="Z33">
    <cfRule type="cellIs" dxfId="872" priority="42" operator="equal">
      <formula>0</formula>
    </cfRule>
  </conditionalFormatting>
  <conditionalFormatting sqref="Z33">
    <cfRule type="cellIs" dxfId="871" priority="41" operator="equal">
      <formula>0</formula>
    </cfRule>
  </conditionalFormatting>
  <conditionalFormatting sqref="AG33:AM33">
    <cfRule type="cellIs" dxfId="870" priority="40" operator="equal">
      <formula>0</formula>
    </cfRule>
  </conditionalFormatting>
  <conditionalFormatting sqref="AG33:AM33">
    <cfRule type="containsText" dxfId="869" priority="39" operator="containsText" text="Наименование инвестиционного проекта">
      <formula>NOT(ISERROR(SEARCH("Наименование инвестиционного проекта",AG33)))</formula>
    </cfRule>
  </conditionalFormatting>
  <conditionalFormatting sqref="AG33:AM33">
    <cfRule type="cellIs" dxfId="868" priority="38" operator="equal">
      <formula>0</formula>
    </cfRule>
  </conditionalFormatting>
  <conditionalFormatting sqref="AG33:AM33">
    <cfRule type="cellIs" dxfId="867" priority="37" operator="equal">
      <formula>0</formula>
    </cfRule>
  </conditionalFormatting>
  <conditionalFormatting sqref="AB33:AF33">
    <cfRule type="containsText" dxfId="866" priority="36" operator="containsText" text="Наименование инвестиционного проекта">
      <formula>NOT(ISERROR(SEARCH("Наименование инвестиционного проекта",AB33)))</formula>
    </cfRule>
  </conditionalFormatting>
  <conditionalFormatting sqref="AB33:AF33">
    <cfRule type="cellIs" dxfId="865" priority="35" operator="equal">
      <formula>0</formula>
    </cfRule>
  </conditionalFormatting>
  <conditionalFormatting sqref="AB33:AF33">
    <cfRule type="cellIs" dxfId="864" priority="34" operator="equal">
      <formula>0</formula>
    </cfRule>
  </conditionalFormatting>
  <conditionalFormatting sqref="AB33:AF33">
    <cfRule type="cellIs" dxfId="863" priority="33" operator="equal">
      <formula>0</formula>
    </cfRule>
  </conditionalFormatting>
  <conditionalFormatting sqref="E33:L33 N33:S33 U33:Y33">
    <cfRule type="containsText" dxfId="862" priority="32" operator="containsText" text="Наименование инвестиционного проекта">
      <formula>NOT(ISERROR(SEARCH("Наименование инвестиционного проекта",E33)))</formula>
    </cfRule>
  </conditionalFormatting>
  <conditionalFormatting sqref="U33:Y33 N33:S33 E33:L33">
    <cfRule type="cellIs" dxfId="861" priority="31" operator="equal">
      <formula>0</formula>
    </cfRule>
  </conditionalFormatting>
  <conditionalFormatting sqref="U33:Y33 N33:S33 E33:L33">
    <cfRule type="cellIs" dxfId="860" priority="30" operator="equal">
      <formula>0</formula>
    </cfRule>
  </conditionalFormatting>
  <conditionalFormatting sqref="U33:Y33 N33:S33 E33:L33">
    <cfRule type="cellIs" dxfId="859" priority="29" operator="equal">
      <formula>0</formula>
    </cfRule>
  </conditionalFormatting>
  <conditionalFormatting sqref="M33">
    <cfRule type="containsText" dxfId="858" priority="28" operator="containsText" text="Наименование инвестиционного проекта">
      <formula>NOT(ISERROR(SEARCH("Наименование инвестиционного проекта",M33)))</formula>
    </cfRule>
  </conditionalFormatting>
  <conditionalFormatting sqref="M33">
    <cfRule type="cellIs" dxfId="857" priority="27" operator="equal">
      <formula>0</formula>
    </cfRule>
  </conditionalFormatting>
  <conditionalFormatting sqref="M33">
    <cfRule type="cellIs" dxfId="856" priority="26" operator="equal">
      <formula>0</formula>
    </cfRule>
  </conditionalFormatting>
  <conditionalFormatting sqref="M33">
    <cfRule type="cellIs" dxfId="855" priority="25" operator="equal">
      <formula>0</formula>
    </cfRule>
  </conditionalFormatting>
  <conditionalFormatting sqref="T33">
    <cfRule type="containsText" dxfId="854" priority="24" operator="containsText" text="Наименование инвестиционного проекта">
      <formula>NOT(ISERROR(SEARCH("Наименование инвестиционного проекта",T33)))</formula>
    </cfRule>
  </conditionalFormatting>
  <conditionalFormatting sqref="T33">
    <cfRule type="cellIs" dxfId="853" priority="23" operator="equal">
      <formula>0</formula>
    </cfRule>
  </conditionalFormatting>
  <conditionalFormatting sqref="T33">
    <cfRule type="cellIs" dxfId="852" priority="22" operator="equal">
      <formula>0</formula>
    </cfRule>
  </conditionalFormatting>
  <conditionalFormatting sqref="T33">
    <cfRule type="cellIs" dxfId="851" priority="21" operator="equal">
      <formula>0</formula>
    </cfRule>
  </conditionalFormatting>
  <conditionalFormatting sqref="C47">
    <cfRule type="cellIs" dxfId="850" priority="20" operator="equal">
      <formula>0</formula>
    </cfRule>
  </conditionalFormatting>
  <conditionalFormatting sqref="C46">
    <cfRule type="cellIs" dxfId="849" priority="19" operator="equal">
      <formula>0</formula>
    </cfRule>
  </conditionalFormatting>
  <conditionalFormatting sqref="C56">
    <cfRule type="containsText" dxfId="848" priority="18" operator="containsText" text="Наименование инвестиционного проекта">
      <formula>NOT(ISERROR(SEARCH("Наименование инвестиционного проекта",C56)))</formula>
    </cfRule>
  </conditionalFormatting>
  <conditionalFormatting sqref="C56">
    <cfRule type="cellIs" dxfId="847" priority="17" operator="equal">
      <formula>0</formula>
    </cfRule>
  </conditionalFormatting>
  <conditionalFormatting sqref="B81">
    <cfRule type="containsText" dxfId="846" priority="16" operator="containsText" text="Наименование инвестиционного проекта">
      <formula>NOT(ISERROR(SEARCH("Наименование инвестиционного проекта",B81)))</formula>
    </cfRule>
  </conditionalFormatting>
  <conditionalFormatting sqref="B81">
    <cfRule type="cellIs" dxfId="845" priority="15" operator="equal">
      <formula>0</formula>
    </cfRule>
  </conditionalFormatting>
  <conditionalFormatting sqref="C81">
    <cfRule type="cellIs" dxfId="844" priority="14" operator="equal">
      <formula>0</formula>
    </cfRule>
  </conditionalFormatting>
  <conditionalFormatting sqref="D47 D56">
    <cfRule type="containsText" dxfId="843" priority="13" operator="containsText" text="Наименование инвестиционного проекта">
      <formula>NOT(ISERROR(SEARCH("Наименование инвестиционного проекта",D47)))</formula>
    </cfRule>
  </conditionalFormatting>
  <conditionalFormatting sqref="D46">
    <cfRule type="cellIs" dxfId="842" priority="10" operator="equal">
      <formula>0</formula>
    </cfRule>
  </conditionalFormatting>
  <conditionalFormatting sqref="D47 D56">
    <cfRule type="cellIs" dxfId="841" priority="9" operator="equal">
      <formula>0</formula>
    </cfRule>
  </conditionalFormatting>
  <conditionalFormatting sqref="B64 E64:AM64">
    <cfRule type="containsText" dxfId="840" priority="7" operator="containsText" text="Наименование инвестиционного проекта">
      <formula>NOT(ISERROR(SEARCH("Наименование инвестиционного проекта",B64)))</formula>
    </cfRule>
  </conditionalFormatting>
  <conditionalFormatting sqref="B64 E64:AM64">
    <cfRule type="cellIs" dxfId="839" priority="8" operator="equal">
      <formula>0</formula>
    </cfRule>
  </conditionalFormatting>
  <conditionalFormatting sqref="E64:AM64">
    <cfRule type="cellIs" dxfId="838" priority="6" operator="equal">
      <formula>0</formula>
    </cfRule>
  </conditionalFormatting>
  <conditionalFormatting sqref="E64:AM64">
    <cfRule type="cellIs" dxfId="837" priority="5" operator="equal">
      <formula>0</formula>
    </cfRule>
  </conditionalFormatting>
  <conditionalFormatting sqref="C64">
    <cfRule type="containsText" dxfId="836" priority="4" operator="containsText" text="Наименование инвестиционного проекта">
      <formula>NOT(ISERROR(SEARCH("Наименование инвестиционного проекта",C64)))</formula>
    </cfRule>
  </conditionalFormatting>
  <conditionalFormatting sqref="C64">
    <cfRule type="cellIs" dxfId="835" priority="3" operator="equal">
      <formula>0</formula>
    </cfRule>
  </conditionalFormatting>
  <conditionalFormatting sqref="D64">
    <cfRule type="containsText" dxfId="834" priority="2" operator="containsText" text="Наименование инвестиционного проекта">
      <formula>NOT(ISERROR(SEARCH("Наименование инвестиционного проекта",D64)))</formula>
    </cfRule>
  </conditionalFormatting>
  <conditionalFormatting sqref="D64">
    <cfRule type="cellIs" dxfId="833" priority="1" operator="equal">
      <formula>0</formula>
    </cfRule>
  </conditionalFormatting>
  <pageMargins left="0.70866141732283472" right="0.70866141732283472" top="0.74803149606299213" bottom="0.74803149606299213" header="0.31496062992125984" footer="0.31496062992125984"/>
  <pageSetup paperSize="8" scale="34" orientation="landscape" r:id="rId1"/>
  <ignoredErrors>
    <ignoredError sqref="E74:T74 U74:Z74 AB74:AG74 AI74:AM7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31</vt:i4>
      </vt:variant>
      <vt:variant>
        <vt:lpstr>Именованные диапазоны</vt:lpstr>
      </vt:variant>
      <vt:variant>
        <vt:i4>29</vt:i4>
      </vt:variant>
    </vt:vector>
  </HeadingPairs>
  <TitlesOfParts>
    <vt:vector size="60" baseType="lpstr">
      <vt:lpstr>С № 1 (2020)</vt:lpstr>
      <vt:lpstr>С № 1 (2021)</vt:lpstr>
      <vt:lpstr>С № 1 (2022)</vt:lpstr>
      <vt:lpstr>С № 2</vt:lpstr>
      <vt:lpstr>С № 3</vt:lpstr>
      <vt:lpstr>С № 4</vt:lpstr>
      <vt:lpstr>С № 5 (2020)</vt:lpstr>
      <vt:lpstr>С № 5 (2021)</vt:lpstr>
      <vt:lpstr>С № 5 (2022)</vt:lpstr>
      <vt:lpstr>С № 6</vt:lpstr>
      <vt:lpstr>С № 7</vt:lpstr>
      <vt:lpstr>С № 8</vt:lpstr>
      <vt:lpstr>С № 9</vt:lpstr>
      <vt:lpstr>С № 10</vt:lpstr>
      <vt:lpstr>С № 11.1</vt:lpstr>
      <vt:lpstr>С № 11</vt:lpstr>
      <vt:lpstr>С № 11.3</vt:lpstr>
      <vt:lpstr>С № 12</vt:lpstr>
      <vt:lpstr>С № 13</vt:lpstr>
      <vt:lpstr>С № 14</vt:lpstr>
      <vt:lpstr>Г № 15</vt:lpstr>
      <vt:lpstr>Г № 16</vt:lpstr>
      <vt:lpstr>Ф №18</vt:lpstr>
      <vt:lpstr>Ф № 19</vt:lpstr>
      <vt:lpstr>Ф № 17</vt:lpstr>
      <vt:lpstr>Ф № 18</vt:lpstr>
      <vt:lpstr>№ 19</vt:lpstr>
      <vt:lpstr>№ 20</vt:lpstr>
      <vt:lpstr>№ 21</vt:lpstr>
      <vt:lpstr>№ 22</vt:lpstr>
      <vt:lpstr>№23</vt:lpstr>
      <vt:lpstr>'С № 1 (2020)'!Заголовки_для_печати</vt:lpstr>
      <vt:lpstr>'С № 1 (2021)'!Заголовки_для_печати</vt:lpstr>
      <vt:lpstr>'С № 1 (2022)'!Заголовки_для_печати</vt:lpstr>
      <vt:lpstr>'С № 11'!Заголовки_для_печати</vt:lpstr>
      <vt:lpstr>'С № 11.1'!Заголовки_для_печати</vt:lpstr>
      <vt:lpstr>'С № 11.3'!Заголовки_для_печати</vt:lpstr>
      <vt:lpstr>'№ 19'!Область_печати</vt:lpstr>
      <vt:lpstr>'№ 20'!Область_печати</vt:lpstr>
      <vt:lpstr>'№ 21'!Область_печати</vt:lpstr>
      <vt:lpstr>'Г № 15'!Область_печати</vt:lpstr>
      <vt:lpstr>'Г № 16'!Область_печати</vt:lpstr>
      <vt:lpstr>'С № 1 (2020)'!Область_печати</vt:lpstr>
      <vt:lpstr>'С № 1 (2021)'!Область_печати</vt:lpstr>
      <vt:lpstr>'С № 1 (2022)'!Область_печати</vt:lpstr>
      <vt:lpstr>'С № 10'!Область_печати</vt:lpstr>
      <vt:lpstr>'С № 11'!Область_печати</vt:lpstr>
      <vt:lpstr>'С № 11.1'!Область_печати</vt:lpstr>
      <vt:lpstr>'С № 11.3'!Область_печати</vt:lpstr>
      <vt:lpstr>'С № 12'!Область_печати</vt:lpstr>
      <vt:lpstr>'С № 13'!Область_печати</vt:lpstr>
      <vt:lpstr>'С № 14'!Область_печати</vt:lpstr>
      <vt:lpstr>'С № 2'!Область_печати</vt:lpstr>
      <vt:lpstr>'С № 3'!Область_печати</vt:lpstr>
      <vt:lpstr>'С № 4'!Область_печати</vt:lpstr>
      <vt:lpstr>'С № 5 (2020)'!Область_печати</vt:lpstr>
      <vt:lpstr>'С № 5 (2022)'!Область_печати</vt:lpstr>
      <vt:lpstr>'С № 7'!Область_печати</vt:lpstr>
      <vt:lpstr>'С № 8'!Область_печати</vt:lpstr>
      <vt:lpstr>'С № 9'!Область_печати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Кравцова Елена Алексеевна</dc:creator>
  <cp:lastModifiedBy>Ильшат А. Багаутдинов</cp:lastModifiedBy>
  <cp:lastPrinted>2020-06-17T05:27:15Z</cp:lastPrinted>
  <dcterms:created xsi:type="dcterms:W3CDTF">2019-04-22T12:22:42Z</dcterms:created>
  <dcterms:modified xsi:type="dcterms:W3CDTF">2021-03-10T08:45:59Z</dcterms:modified>
</cp:coreProperties>
</file>