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2\Раскрытие  1 июня 2022\На отправку\"/>
    </mc:Choice>
  </mc:AlternateContent>
  <xr:revisionPtr revIDLastSave="0" documentId="13_ncr:1_{FC9E303E-C5C7-4CCB-9D61-1BDD8648D7C9}" xr6:coauthVersionLast="47" xr6:coauthVersionMax="47" xr10:uidLastSave="{00000000-0000-0000-0000-000000000000}"/>
  <bookViews>
    <workbookView xWindow="1920" yWindow="45" windowWidth="25125" windowHeight="15240" tabRatio="818" firstSheet="4" activeTab="4" xr2:uid="{00000000-000D-0000-FFFF-FFFF00000000}"/>
  </bookViews>
  <sheets>
    <sheet name="структура затрат 2017" sheetId="1" state="hidden" r:id="rId1"/>
    <sheet name="структура затрат 2018" sheetId="2" state="hidden" r:id="rId2"/>
    <sheet name="структура затрат 2019" sheetId="3" state="hidden" r:id="rId3"/>
    <sheet name="структура затрат 2020" sheetId="4" state="hidden" r:id="rId4"/>
    <sheet name="структура затрат 202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4" l="1"/>
  <c r="E21" i="4"/>
  <c r="E42" i="4"/>
  <c r="E44" i="4" s="1"/>
  <c r="E41" i="4"/>
  <c r="E40" i="4"/>
  <c r="D42" i="4"/>
  <c r="D41" i="4"/>
  <c r="D40" i="4"/>
  <c r="E34" i="4"/>
  <c r="E33" i="4"/>
  <c r="E32" i="4"/>
  <c r="E31" i="4"/>
  <c r="E30" i="4"/>
  <c r="E29" i="4"/>
  <c r="D34" i="4"/>
  <c r="D33" i="4"/>
  <c r="D32" i="4"/>
  <c r="D31" i="4"/>
  <c r="D30" i="4"/>
  <c r="D29" i="4"/>
  <c r="E34" i="3"/>
  <c r="E33" i="3"/>
  <c r="E32" i="3"/>
  <c r="E31" i="3"/>
  <c r="E30" i="3"/>
  <c r="E29" i="3"/>
  <c r="D34" i="3"/>
  <c r="D33" i="3"/>
  <c r="D32" i="3"/>
  <c r="D31" i="3"/>
  <c r="D30" i="3"/>
  <c r="D29" i="3"/>
  <c r="D36" i="3" l="1"/>
  <c r="E36" i="3"/>
  <c r="D44" i="4"/>
  <c r="D36" i="4"/>
  <c r="E36" i="4"/>
  <c r="E18" i="4"/>
  <c r="E25" i="4"/>
  <c r="E23" i="4"/>
  <c r="E22" i="4"/>
  <c r="E20" i="4"/>
  <c r="E19" i="4"/>
  <c r="D25" i="4" l="1"/>
  <c r="D22" i="4"/>
  <c r="D21" i="4"/>
  <c r="D20" i="4"/>
  <c r="D19" i="4"/>
  <c r="D18" i="4"/>
  <c r="E20" i="3" l="1"/>
  <c r="D20" i="3"/>
  <c r="E21" i="3"/>
  <c r="D21" i="3"/>
  <c r="D24" i="4" l="1"/>
  <c r="E24" i="4"/>
  <c r="E18" i="3"/>
  <c r="E25" i="3"/>
  <c r="E23" i="3" l="1"/>
  <c r="E22" i="3"/>
  <c r="E19" i="3"/>
  <c r="D25" i="3"/>
  <c r="D23" i="3"/>
  <c r="D22" i="3"/>
  <c r="D19" i="3"/>
  <c r="D18" i="3" l="1"/>
  <c r="E24" i="3" l="1"/>
  <c r="D24" i="3"/>
  <c r="E21" i="2"/>
  <c r="D21" i="2"/>
  <c r="E20" i="2"/>
  <c r="D20" i="2"/>
  <c r="D18" i="2"/>
  <c r="D19" i="2"/>
  <c r="D22" i="2"/>
  <c r="D23" i="2"/>
  <c r="D25" i="2"/>
  <c r="E25" i="2"/>
  <c r="E23" i="2" l="1"/>
  <c r="E22" i="2"/>
  <c r="E19" i="2"/>
  <c r="E18" i="2" l="1"/>
  <c r="D24" i="2"/>
  <c r="E23" i="1"/>
  <c r="E22" i="1"/>
  <c r="E21" i="1"/>
  <c r="E20" i="1"/>
  <c r="E19" i="1"/>
  <c r="E25" i="1"/>
  <c r="E24" i="2" l="1"/>
  <c r="D25" i="1"/>
  <c r="E18" i="1"/>
  <c r="D18" i="1"/>
  <c r="D23" i="1"/>
  <c r="D22" i="1"/>
  <c r="D21" i="1"/>
  <c r="D20" i="1"/>
  <c r="D19" i="1"/>
  <c r="D24" i="1" l="1"/>
  <c r="E24" i="1"/>
</calcChain>
</file>

<file path=xl/sharedStrings.xml><?xml version="1.0" encoding="utf-8"?>
<sst xmlns="http://schemas.openxmlformats.org/spreadsheetml/2006/main" count="158" uniqueCount="37">
  <si>
    <t>экономически обоснованных расходов (затрат)</t>
  </si>
  <si>
    <t>Наименование организации: ГУП НАО "Нарьян-Марская электростанция"</t>
  </si>
  <si>
    <t>ИНН: 8300010188</t>
  </si>
  <si>
    <t>КПП: 298301001</t>
  </si>
  <si>
    <t>№ п/п</t>
  </si>
  <si>
    <t>Ед. изм.</t>
  </si>
  <si>
    <t>Год</t>
  </si>
  <si>
    <t>Структура затрат</t>
  </si>
  <si>
    <t>х</t>
  </si>
  <si>
    <t>тыс. руб.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</si>
  <si>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</si>
  <si>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</si>
  <si>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</si>
  <si>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 xml:space="preserve">Форма раскрытия информации о структуре и объемах затрат </t>
  </si>
  <si>
    <t>субъектов электроэнергетики регулирование</t>
  </si>
  <si>
    <t xml:space="preserve">деятельности которых осуществляется методом </t>
  </si>
  <si>
    <t>Топливо на технологические цели</t>
  </si>
  <si>
    <t>Ремонт оборудования</t>
  </si>
  <si>
    <t>Налог на имущество</t>
  </si>
  <si>
    <t>Прочие затраты</t>
  </si>
  <si>
    <t>2017 план</t>
  </si>
  <si>
    <t>факт 2017</t>
  </si>
  <si>
    <t>Объем реализации электрической энерии</t>
  </si>
  <si>
    <t>тыс. кВт/ч</t>
  </si>
  <si>
    <t>2018 план</t>
  </si>
  <si>
    <t>факт 2018</t>
  </si>
  <si>
    <t>2019 план</t>
  </si>
  <si>
    <t>факт 2019</t>
  </si>
  <si>
    <t>2020 план</t>
  </si>
  <si>
    <t>факт 2020</t>
  </si>
  <si>
    <t>2021 план</t>
  </si>
  <si>
    <t>факт 2021</t>
  </si>
  <si>
    <t>индексации необходимой валовой выручки</t>
  </si>
  <si>
    <t>субъектов электроэнергетики регулирование,</t>
  </si>
  <si>
    <t xml:space="preserve">деятельность которых осуществляется методом </t>
  </si>
  <si>
    <t>Наименование показателя</t>
  </si>
  <si>
    <t>Себестоимость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</si>
</sst>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justify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0" fillId="0" borderId="0" xfId="0" applyNumberFormat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5" fontId="4" fillId="0" borderId="9" xfId="1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65" fontId="4" fillId="0" borderId="1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19/&#1044;&#1086;&#1082;&#1091;&#1084;&#1077;&#1085;&#1090;&#1099;%20&#1085;&#1072;%20&#1086;&#1090;&#1087;&#1088;&#1072;&#1074;&#1082;&#1091;/&#1058;&#1072;&#1088;&#1080;&#1092;&#1085;&#1086;&#1077;%20&#1087;&#1088;&#1077;&#1076;&#1083;&#1086;&#1078;&#1077;&#1085;&#1080;&#1077;%202019%20&#1079;&#1085;&#1072;&#1095;&#1077;&#1085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1/&#1059;&#1090;&#1074;&#1077;&#1088;&#1078;&#1076;&#1077;&#1085;&#1085;&#1099;&#1077;/&#1050;&#1086;&#1087;&#1080;&#1103;%20&#1058;&#1072;&#1088;&#1080;&#1092;%202021%20-%20&#1059;&#1043;&#1056;&#1062;&#1058;%20&#1074;%20&#1089;&#1086;&#1086;&#1090;&#1074;%20&#1089;%20&#1059;&#1090;&#1074;%20&#1041;&#1072;&#1083;&#1072;&#1085;&#1089;&#1086;&#1084;%20&#1069;&#1069;%20-%20&#1086;&#1090;&#1087;&#1088;&#1072;&#1074;&#1083;&#1077;&#1085;&#10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2/&#1060;&#1072;&#1082;&#1090;%202020/20%202020%20&#1087;&#1086;&#1076;&#1088;&#1072;&#1079;&#1076;&#1077;&#1083;&#1077;&#1085;&#1080;&#110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2/&#1058;&#1072;&#1088;&#1080;&#1092;%202022%20%20-%20&#1059;&#1043;&#1056;&#1062;&#1058;%20&#8212;%20&#1086;&#1090;%2030.04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19/&#1056;&#1072;&#1089;&#1095;&#1077;&#1090;&#1099;/&#1060;&#1072;&#1082;&#1090;%202017/20%202017%20&#1087;&#1086;&#1076;&#1088;&#1072;&#1079;&#1076;&#1077;&#1083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17/&#1041;&#1044;&#1056;/&#1041;&#1044;&#1056;%20&#1092;&#1072;&#1082;&#1090;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0/&#1058;&#1072;&#1088;&#1080;&#1092;&#1085;&#1086;&#1077;%20&#1087;&#1088;&#1077;&#1076;&#1083;&#1086;&#1078;&#1077;&#1085;&#1080;&#1077;%202020%20&#1079;&#1085;%2030.04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0/&#1056;&#1072;&#1089;&#1095;&#1077;&#1090;&#1099;/&#1060;&#1072;&#1082;&#1090;%202018/20%202018%20&#1087;&#1086;&#1076;&#1088;&#1072;&#1079;&#1076;&#1077;&#1083;&#1077;&#1085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18/&#1041;&#1044;&#1056;/&#1041;&#1044;&#1056;%20&#1092;&#1072;&#1082;&#1090;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1/&#1058;&#1072;&#1088;&#1080;&#1092;&#1085;&#1086;&#1077;%20&#1087;&#1088;&#1077;&#1076;&#1083;&#1086;&#1078;&#1077;&#1085;&#1080;&#1077;%202021%20&#1079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58;&#1072;&#1088;&#1080;&#1092;&#1099;%202021/&#1060;&#1072;&#1082;&#1090;%202019/20%202019%20&#1087;&#1086;&#1076;&#1088;&#1072;&#1079;&#1076;&#1077;&#1083;&#1077;&#1085;&#1080;&#110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19/&#1041;&#1044;&#1056;/&#1041;&#1044;&#1056;%20&#1092;&#1072;&#1082;&#109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м"/>
      <sheetName val="Лист2"/>
      <sheetName val="9 мес"/>
      <sheetName val="46-ээ"/>
      <sheetName val="Реестр ЭЭ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Автотранспортный цех"/>
      <sheetName val="Общепроизв"/>
      <sheetName val="Общехоз"/>
      <sheetName val="Прибыль"/>
      <sheetName val="6 месяцев"/>
      <sheetName val="8 м"/>
      <sheetName val="Реестр ТЭ"/>
      <sheetName val="Т"/>
      <sheetName val="От"/>
      <sheetName val="Ат"/>
      <sheetName val="Мт"/>
      <sheetName val="НВВ"/>
      <sheetName val="ОР 1"/>
      <sheetName val="расч ОР"/>
      <sheetName val="уе"/>
      <sheetName val="НР"/>
      <sheetName val="топл"/>
      <sheetName val="ИКА"/>
      <sheetName val="ТН"/>
      <sheetName val="Отн"/>
      <sheetName val="гвс (ОС)"/>
      <sheetName val="Прил 20"/>
      <sheetName val="Прил 21"/>
      <sheetName val="Прил 22"/>
      <sheetName val="Прил 23"/>
      <sheetName val="Долгосроч.ТЭ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НУР ЭЭ"/>
      <sheetName val="Потери ЭЭ"/>
      <sheetName val="Собственные нужды"/>
      <sheetName val="Лист5"/>
      <sheetName val="Лист1"/>
      <sheetName val="произв"/>
      <sheetName val="Лист3"/>
    </sheetNames>
    <sheetDataSet>
      <sheetData sheetId="0"/>
      <sheetData sheetId="1"/>
      <sheetData sheetId="2"/>
      <sheetData sheetId="3"/>
      <sheetData sheetId="4"/>
      <sheetData sheetId="5">
        <row r="16">
          <cell r="O16">
            <v>91592794.980000019</v>
          </cell>
        </row>
        <row r="39">
          <cell r="L39">
            <v>153925149.94134167</v>
          </cell>
          <cell r="O39">
            <v>159015563.67201853</v>
          </cell>
        </row>
        <row r="40">
          <cell r="L40">
            <v>97145182.809999973</v>
          </cell>
          <cell r="O40">
            <v>101009707.30950984</v>
          </cell>
        </row>
        <row r="41">
          <cell r="L41">
            <v>29981809.499999993</v>
          </cell>
          <cell r="O41">
            <v>29142448.223385949</v>
          </cell>
        </row>
        <row r="43">
          <cell r="L43">
            <v>83587036.38000001</v>
          </cell>
          <cell r="O43">
            <v>82820206.969999999</v>
          </cell>
        </row>
        <row r="45">
          <cell r="L45">
            <v>15856868.52</v>
          </cell>
          <cell r="O45">
            <v>712533.89830508479</v>
          </cell>
        </row>
        <row r="55">
          <cell r="O55">
            <v>456560696.29663002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13302412.93</v>
          </cell>
          <cell r="F8">
            <v>11721430.230933603</v>
          </cell>
        </row>
        <row r="9">
          <cell r="E9">
            <v>3926560.0500000007</v>
          </cell>
          <cell r="F9">
            <v>3406311.2977642845</v>
          </cell>
        </row>
        <row r="10">
          <cell r="E10">
            <v>425105.8</v>
          </cell>
          <cell r="F10">
            <v>417700.12</v>
          </cell>
        </row>
      </sheetData>
      <sheetData sheetId="18">
        <row r="6">
          <cell r="H6">
            <v>17435534</v>
          </cell>
          <cell r="I6">
            <v>20500548.752320003</v>
          </cell>
        </row>
        <row r="7">
          <cell r="H7">
            <v>4611578.2399999993</v>
          </cell>
          <cell r="I7">
            <v>5202136.9592425609</v>
          </cell>
        </row>
        <row r="9">
          <cell r="H9">
            <v>117206.64</v>
          </cell>
          <cell r="I9">
            <v>117206.64</v>
          </cell>
        </row>
        <row r="62">
          <cell r="H62">
            <v>17721949</v>
          </cell>
          <cell r="I62">
            <v>15173323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изводство"/>
      <sheetName val="передача"/>
      <sheetName val="сбыт"/>
      <sheetName val="Э"/>
      <sheetName val="Оэ"/>
      <sheetName val="Балансы ЭЭ утв"/>
      <sheetName val="Тэ"/>
      <sheetName val="Зэ"/>
      <sheetName val="Мэ"/>
      <sheetName val="Рэ"/>
      <sheetName val="Пэ"/>
      <sheetName val="Общепроизв"/>
      <sheetName val="Общехоз"/>
      <sheetName val="внереализ"/>
      <sheetName val="Прибыль"/>
      <sheetName val="Реестр ТЭ"/>
      <sheetName val="Т"/>
      <sheetName val="От"/>
      <sheetName val="Ат"/>
      <sheetName val="Мт"/>
      <sheetName val="НВВ"/>
      <sheetName val="Смета ТЭ"/>
      <sheetName val="ОР 1"/>
      <sheetName val="расч ОР"/>
      <sheetName val="НР"/>
      <sheetName val="топл"/>
      <sheetName val="ТН"/>
      <sheetName val="Отн"/>
      <sheetName val="гвс (ОС)"/>
      <sheetName val="Лист5"/>
      <sheetName val="Прил 20"/>
      <sheetName val="Прил 21"/>
      <sheetName val="Прил 22"/>
      <sheetName val="Прил 23"/>
      <sheetName val="ПотериЭЭ2020"/>
      <sheetName val="ПотериЭЭ2021"/>
    </sheetNames>
    <sheetDataSet>
      <sheetData sheetId="0"/>
      <sheetData sheetId="1"/>
      <sheetData sheetId="2"/>
      <sheetData sheetId="3"/>
      <sheetData sheetId="4">
        <row r="16">
          <cell r="AJ16">
            <v>92791428.9642822</v>
          </cell>
        </row>
        <row r="27">
          <cell r="AJ27">
            <v>156745230.1380522</v>
          </cell>
        </row>
        <row r="28">
          <cell r="Z28">
            <v>116053666.27884999</v>
          </cell>
          <cell r="AD28">
            <v>107180858.59077945</v>
          </cell>
          <cell r="AJ28">
            <v>112274792.27517799</v>
          </cell>
        </row>
        <row r="29">
          <cell r="Z29">
            <v>35666093.421150006</v>
          </cell>
          <cell r="AD29">
            <v>31424886.556211762</v>
          </cell>
          <cell r="AJ29">
            <v>33128414.237280723</v>
          </cell>
        </row>
        <row r="31">
          <cell r="AJ31">
            <v>74096198.484666541</v>
          </cell>
        </row>
        <row r="33">
          <cell r="AJ33">
            <v>23202303.424485222</v>
          </cell>
        </row>
        <row r="43">
          <cell r="AJ43">
            <v>483802800.49350697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M8">
            <v>15109761.372911343</v>
          </cell>
          <cell r="O8">
            <v>14030247.791291831</v>
          </cell>
          <cell r="R8">
            <v>11627122.616881313</v>
          </cell>
        </row>
        <row r="9">
          <cell r="M9">
            <v>4416630.7170886565</v>
          </cell>
          <cell r="O9">
            <v>4173216.6871963735</v>
          </cell>
          <cell r="R9">
            <v>3465646.8814669549</v>
          </cell>
        </row>
        <row r="10">
          <cell r="R10">
            <v>783114.3600000001</v>
          </cell>
        </row>
      </sheetData>
      <sheetData sheetId="13">
        <row r="6">
          <cell r="R6">
            <v>25665884.431788724</v>
          </cell>
          <cell r="T6">
            <v>24497484.857867427</v>
          </cell>
          <cell r="W6">
            <v>26333195.385120001</v>
          </cell>
        </row>
        <row r="7">
          <cell r="R7">
            <v>7047938.7282112725</v>
          </cell>
          <cell r="T7">
            <v>6368474.0019933227</v>
          </cell>
          <cell r="W7">
            <v>7006351.6126929615</v>
          </cell>
        </row>
        <row r="9">
          <cell r="W9">
            <v>221421.76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44">
          <cell r="E244">
            <v>514345709.76999992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изводство"/>
      <sheetName val="передача"/>
      <sheetName val="сбыт"/>
      <sheetName val="Э"/>
      <sheetName val="Лист2"/>
      <sheetName val="Лист1"/>
      <sheetName val="Оэ"/>
      <sheetName val="Балансы ЭЭ утв"/>
      <sheetName val="Тэ"/>
      <sheetName val="Зэ"/>
      <sheetName val="Мэ"/>
      <sheetName val="Рэ"/>
      <sheetName val="Пэ"/>
      <sheetName val="Общепроизв"/>
      <sheetName val="Общехоз"/>
      <sheetName val="внереализ"/>
      <sheetName val="Прибыль"/>
      <sheetName val="Реестр ТЭ"/>
      <sheetName val="Т"/>
      <sheetName val="От"/>
      <sheetName val="Ат"/>
      <sheetName val="Мт"/>
      <sheetName val="НВВ"/>
      <sheetName val="Смета ТЭ"/>
      <sheetName val="ОР 1"/>
      <sheetName val="расч ОР"/>
      <sheetName val="НР"/>
      <sheetName val="топл"/>
      <sheetName val="ТН"/>
      <sheetName val="Отн"/>
      <sheetName val="гвс (ОС)"/>
      <sheetName val="Лист5"/>
      <sheetName val="Прил 20"/>
      <sheetName val="Прил 21"/>
      <sheetName val="Прил 22"/>
      <sheetName val="Прил 23"/>
      <sheetName val="ПотериЭЭ2020"/>
      <sheetName val="ПотериЭЭ2021"/>
    </sheetNames>
    <sheetDataSet>
      <sheetData sheetId="0"/>
      <sheetData sheetId="1"/>
      <sheetData sheetId="2"/>
      <sheetData sheetId="3"/>
      <sheetData sheetId="4">
        <row r="27">
          <cell r="AQ27">
            <v>89178429.898113206</v>
          </cell>
        </row>
        <row r="37">
          <cell r="AQ37">
            <v>158998610.29376</v>
          </cell>
        </row>
        <row r="38">
          <cell r="AK38">
            <v>112274792.27517799</v>
          </cell>
          <cell r="AQ38">
            <v>111743813.76770002</v>
          </cell>
        </row>
        <row r="39">
          <cell r="AK39">
            <v>33128414.237280723</v>
          </cell>
          <cell r="AQ39">
            <v>36365947.502300002</v>
          </cell>
        </row>
        <row r="41">
          <cell r="AK41">
            <v>74096198.484666541</v>
          </cell>
          <cell r="AQ41">
            <v>78091449.790000007</v>
          </cell>
        </row>
        <row r="43">
          <cell r="AQ43">
            <v>20987871.080000002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R8">
            <v>13648745.428659998</v>
          </cell>
          <cell r="U8">
            <v>11627122.616881313</v>
          </cell>
        </row>
        <row r="9">
          <cell r="R9">
            <v>4062815.7113400004</v>
          </cell>
          <cell r="U9">
            <v>3465646.8814669549</v>
          </cell>
        </row>
        <row r="10">
          <cell r="R10">
            <v>2402123.59</v>
          </cell>
          <cell r="U10">
            <v>783114.3600000001</v>
          </cell>
        </row>
      </sheetData>
      <sheetData sheetId="15">
        <row r="12">
          <cell r="W12">
            <v>26333195.385120001</v>
          </cell>
          <cell r="Y12">
            <v>25907427.725260001</v>
          </cell>
        </row>
        <row r="13">
          <cell r="W13">
            <v>7006351.6126929615</v>
          </cell>
          <cell r="Y13">
            <v>7761404.0047399998</v>
          </cell>
        </row>
        <row r="15">
          <cell r="W15">
            <v>221421.76</v>
          </cell>
          <cell r="Y15">
            <v>198277.36</v>
          </cell>
        </row>
      </sheetData>
      <sheetData sheetId="16">
        <row r="7">
          <cell r="Q7">
            <v>13983935.104970768</v>
          </cell>
          <cell r="R7">
            <v>15980793.900000002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4">
          <cell r="E214">
            <v>463507186.06999987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Краткий май"/>
      <sheetName val="Лист1"/>
      <sheetName val="Лист2"/>
      <sheetName val="Лист3"/>
      <sheetName val="Лист4"/>
      <sheetName val="Значения май"/>
      <sheetName val="Значения июнь"/>
      <sheetName val="Значения август"/>
      <sheetName val="Значения сентябрь"/>
      <sheetName val="Значения октябрь"/>
      <sheetName val="Значения ноябрь"/>
      <sheetName val="Значения 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CO14">
            <v>93968.065999999992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м"/>
      <sheetName val="Лист2"/>
      <sheetName val="9 мес"/>
      <sheetName val="46-ээ"/>
      <sheetName val="Реестр ЭЭ"/>
      <sheetName val="Э"/>
      <sheetName val="6 м"/>
      <sheetName val="9 м"/>
      <sheetName val="Оэ"/>
      <sheetName val="Балансы ЭЭ утв"/>
      <sheetName val="Тэ"/>
      <sheetName val="Зэ"/>
      <sheetName val="Амортиз"/>
      <sheetName val="Аэ"/>
      <sheetName val="Мэ"/>
      <sheetName val="Рэ"/>
      <sheetName val="Пэ"/>
      <sheetName val="Автотранспортный цех"/>
      <sheetName val="Общепроизв"/>
      <sheetName val="Общехоз"/>
      <sheetName val="Прибыль"/>
      <sheetName val="6 месяцев"/>
      <sheetName val="8 м"/>
      <sheetName val="Реестр ТЭ"/>
      <sheetName val="Т"/>
      <sheetName val="От"/>
      <sheetName val="Ат"/>
      <sheetName val="Мт"/>
      <sheetName val="НВВ"/>
      <sheetName val="Смета ТЭ"/>
      <sheetName val="ОР 1"/>
      <sheetName val="расч ОР"/>
      <sheetName val="уе"/>
      <sheetName val="НР"/>
      <sheetName val="топл"/>
      <sheetName val="ИКА"/>
      <sheetName val="ТН"/>
      <sheetName val="Отн"/>
      <sheetName val="гвс (ОС)"/>
      <sheetName val="Лист5"/>
      <sheetName val="Прил 20"/>
      <sheetName val="Прил 21"/>
      <sheetName val="Прил 22"/>
      <sheetName val="Прил 23"/>
      <sheetName val="Долгосроч.ТЭ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НУР ЭЭ"/>
      <sheetName val="Потери ЭЭ"/>
      <sheetName val="Собственные нужды"/>
      <sheetName val="Лист1"/>
      <sheetName val="произв"/>
      <sheetName val="Лист3"/>
    </sheetNames>
    <sheetDataSet>
      <sheetData sheetId="0"/>
      <sheetData sheetId="1"/>
      <sheetData sheetId="2"/>
      <sheetData sheetId="3"/>
      <sheetData sheetId="4"/>
      <sheetData sheetId="5">
        <row r="16">
          <cell r="W16">
            <v>92400558.993000001</v>
          </cell>
        </row>
        <row r="39">
          <cell r="S39">
            <v>159055317.17946941</v>
          </cell>
          <cell r="W39">
            <v>158783755.64713481</v>
          </cell>
        </row>
        <row r="40">
          <cell r="S40">
            <v>107869469.39000002</v>
          </cell>
          <cell r="W40">
            <v>102960783.22129019</v>
          </cell>
        </row>
        <row r="41">
          <cell r="S41">
            <v>32177538.115239993</v>
          </cell>
          <cell r="W41">
            <v>31018940.014471907</v>
          </cell>
        </row>
        <row r="43">
          <cell r="S43">
            <v>82734602.109999999</v>
          </cell>
          <cell r="W43">
            <v>81309013.039999992</v>
          </cell>
        </row>
        <row r="45">
          <cell r="S45">
            <v>21149559.979999997</v>
          </cell>
          <cell r="W45">
            <v>19173205.516949154</v>
          </cell>
        </row>
        <row r="55">
          <cell r="W55">
            <v>472179187.14012229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I8">
            <v>14597270.170000002</v>
          </cell>
          <cell r="J8">
            <v>13301826.173247676</v>
          </cell>
        </row>
        <row r="9">
          <cell r="I9">
            <v>4401965.2399999993</v>
          </cell>
          <cell r="J9">
            <v>3932064.8170610224</v>
          </cell>
        </row>
        <row r="10">
          <cell r="I10">
            <v>504360.04</v>
          </cell>
          <cell r="J10">
            <v>415894.80000000005</v>
          </cell>
        </row>
      </sheetData>
      <sheetData sheetId="19">
        <row r="6">
          <cell r="M6">
            <v>19795033.989999998</v>
          </cell>
          <cell r="N6">
            <v>23676136.1572516</v>
          </cell>
        </row>
        <row r="7">
          <cell r="M7">
            <v>5306501.7499999991</v>
          </cell>
          <cell r="N7">
            <v>5626567.0652746698</v>
          </cell>
        </row>
        <row r="9">
          <cell r="M9">
            <v>178871.93</v>
          </cell>
          <cell r="N9">
            <v>112571.52000000002</v>
          </cell>
        </row>
        <row r="62">
          <cell r="M62">
            <v>18705369.946514774</v>
          </cell>
          <cell r="N62">
            <v>19072713.593423076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27">
          <cell r="E227">
            <v>491198705.28000003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Краткий май"/>
      <sheetName val="Лист1"/>
      <sheetName val="Лист2"/>
      <sheetName val="Лист3"/>
      <sheetName val="Лист4"/>
      <sheetName val="Значения февраль"/>
      <sheetName val="Значения март"/>
      <sheetName val="Значения апрель"/>
      <sheetName val="Значения май"/>
      <sheetName val="Значения июнь"/>
      <sheetName val="Значения июль"/>
      <sheetName val="Лист5"/>
      <sheetName val="Значения август"/>
      <sheetName val="Значения сентябрь"/>
      <sheetName val="Значения октябрь"/>
      <sheetName val="Значения ноябрь"/>
      <sheetName val="Значения декабрь"/>
      <sheetName val="Значения декабрь к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CO14">
            <v>92792.071999999986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передача"/>
      <sheetName val="сбыт"/>
      <sheetName val="Э"/>
      <sheetName val="Оэ"/>
      <sheetName val="Балансы ЭЭ утв"/>
      <sheetName val="Тэ"/>
      <sheetName val="Зэ"/>
      <sheetName val="Мэ"/>
      <sheetName val="Рэ"/>
      <sheetName val="Пэ"/>
      <sheetName val="Общепроизв"/>
      <sheetName val="Общехоз"/>
      <sheetName val="Прибыль"/>
      <sheetName val="Реестр ТЭ"/>
      <sheetName val="Т"/>
      <sheetName val="От"/>
      <sheetName val="Ат"/>
      <sheetName val="Мт"/>
      <sheetName val="НВВ"/>
      <sheetName val="Смета ТЭ"/>
      <sheetName val="ОР 1"/>
      <sheetName val="расч ОР"/>
      <sheetName val="НР"/>
      <sheetName val="топл"/>
      <sheetName val="ТН"/>
      <sheetName val="Отн"/>
      <sheetName val="гвс (ОС)"/>
      <sheetName val="Лист5"/>
      <sheetName val="Прил 20"/>
      <sheetName val="Прил 21"/>
      <sheetName val="Прил 22"/>
      <sheetName val="Прил 23"/>
      <sheetName val="Потери ЭЭ"/>
    </sheetNames>
    <sheetDataSet>
      <sheetData sheetId="0"/>
      <sheetData sheetId="1"/>
      <sheetData sheetId="2"/>
      <sheetData sheetId="3">
        <row r="16">
          <cell r="AC16">
            <v>93059358.883594096</v>
          </cell>
        </row>
        <row r="35">
          <cell r="Z35">
            <v>160251664.08726996</v>
          </cell>
          <cell r="AC35">
            <v>156483414.39131114</v>
          </cell>
        </row>
        <row r="36">
          <cell r="Z36">
            <v>116053666.27884999</v>
          </cell>
          <cell r="AC36">
            <v>107180858.59077945</v>
          </cell>
        </row>
        <row r="37">
          <cell r="Z37">
            <v>35666093.421150006</v>
          </cell>
          <cell r="AC37">
            <v>31424886.556211762</v>
          </cell>
        </row>
        <row r="39">
          <cell r="Z39">
            <v>83847100.329999998</v>
          </cell>
          <cell r="AC39">
            <v>80823289.644666567</v>
          </cell>
        </row>
        <row r="41">
          <cell r="Z41">
            <v>33261247.620000001</v>
          </cell>
          <cell r="AC41">
            <v>27176931.806847461</v>
          </cell>
        </row>
        <row r="51">
          <cell r="AC51">
            <v>488346347.89617884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M8">
            <v>15109761.372911343</v>
          </cell>
          <cell r="N8">
            <v>14030247.791291831</v>
          </cell>
        </row>
        <row r="9">
          <cell r="M9">
            <v>4416630.7170886565</v>
          </cell>
          <cell r="N9">
            <v>4173216.6871963735</v>
          </cell>
        </row>
        <row r="10">
          <cell r="M10">
            <v>700905.88</v>
          </cell>
          <cell r="N10">
            <v>501221.07999999996</v>
          </cell>
        </row>
      </sheetData>
      <sheetData sheetId="12">
        <row r="6">
          <cell r="Q6">
            <v>25665884.431788724</v>
          </cell>
          <cell r="R6">
            <v>24497484.857867427</v>
          </cell>
        </row>
        <row r="7">
          <cell r="Q7">
            <v>7047938.7282112725</v>
          </cell>
          <cell r="R7">
            <v>6368474.0019933227</v>
          </cell>
        </row>
        <row r="9">
          <cell r="Q9">
            <v>192923.84</v>
          </cell>
          <cell r="R9">
            <v>183475.8</v>
          </cell>
        </row>
        <row r="64">
          <cell r="N64">
            <v>14930727</v>
          </cell>
          <cell r="O64">
            <v>19133121.027674925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35">
          <cell r="E235">
            <v>518074298.81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Краткий май"/>
      <sheetName val="Лист1"/>
      <sheetName val="Лист2"/>
      <sheetName val="Лист3"/>
      <sheetName val="Лист4"/>
      <sheetName val="Лист5"/>
      <sheetName val="Значения январь"/>
      <sheetName val="Значения февраль"/>
      <sheetName val="Значения май"/>
      <sheetName val="Значения июнь"/>
      <sheetName val="Значения июль"/>
      <sheetName val="Значения август"/>
      <sheetName val="Значения сентябрь"/>
      <sheetName val="Значения октябрь"/>
      <sheetName val="Значения ноябрь"/>
      <sheetName val="Значения 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CO14">
            <v>89303.084000000003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opLeftCell="A5" workbookViewId="0">
      <selection activeCell="E22" sqref="E22"/>
    </sheetView>
  </sheetViews>
  <sheetFormatPr defaultRowHeight="12.75" x14ac:dyDescent="0.2"/>
  <cols>
    <col min="1" max="1" width="10.140625" bestFit="1" customWidth="1"/>
    <col min="2" max="2" width="45.5703125" customWidth="1"/>
    <col min="3" max="3" width="11.42578125" customWidth="1"/>
    <col min="4" max="5" width="14.5703125" customWidth="1"/>
    <col min="7" max="7" width="10.85546875" bestFit="1" customWidth="1"/>
  </cols>
  <sheetData>
    <row r="1" spans="1:5" ht="18.75" hidden="1" x14ac:dyDescent="0.3">
      <c r="A1" s="1"/>
    </row>
    <row r="2" spans="1:5" ht="18.75" hidden="1" x14ac:dyDescent="0.3">
      <c r="A2" s="1"/>
    </row>
    <row r="3" spans="1:5" ht="18.75" hidden="1" x14ac:dyDescent="0.3">
      <c r="A3" s="1"/>
    </row>
    <row r="4" spans="1:5" ht="18.75" hidden="1" x14ac:dyDescent="0.3">
      <c r="A4" s="1"/>
    </row>
    <row r="5" spans="1:5" ht="18.75" x14ac:dyDescent="0.3">
      <c r="A5" s="1"/>
    </row>
    <row r="6" spans="1:5" ht="18.75" x14ac:dyDescent="0.3">
      <c r="A6" s="2" t="s">
        <v>13</v>
      </c>
      <c r="B6" s="3"/>
      <c r="C6" s="3"/>
      <c r="D6" s="3"/>
      <c r="E6" s="3"/>
    </row>
    <row r="7" spans="1:5" ht="18.75" x14ac:dyDescent="0.3">
      <c r="A7" s="2" t="s">
        <v>14</v>
      </c>
      <c r="B7" s="3"/>
      <c r="C7" s="3"/>
      <c r="D7" s="3"/>
      <c r="E7" s="3"/>
    </row>
    <row r="8" spans="1:5" ht="18.75" x14ac:dyDescent="0.3">
      <c r="A8" s="2" t="s">
        <v>15</v>
      </c>
      <c r="B8" s="3"/>
      <c r="C8" s="3"/>
      <c r="D8" s="3"/>
      <c r="E8" s="3"/>
    </row>
    <row r="9" spans="1:5" ht="18.75" x14ac:dyDescent="0.3">
      <c r="A9" s="2" t="s">
        <v>0</v>
      </c>
      <c r="B9" s="3"/>
      <c r="C9" s="3"/>
      <c r="D9" s="3"/>
      <c r="E9" s="3"/>
    </row>
    <row r="10" spans="1:5" ht="18.75" x14ac:dyDescent="0.3">
      <c r="A10" s="4"/>
    </row>
    <row r="11" spans="1:5" ht="18.75" x14ac:dyDescent="0.3">
      <c r="A11" s="15" t="s">
        <v>1</v>
      </c>
      <c r="B11" s="15"/>
      <c r="C11" s="15"/>
      <c r="D11" s="15"/>
      <c r="E11" s="15"/>
    </row>
    <row r="12" spans="1:5" ht="18.75" x14ac:dyDescent="0.3">
      <c r="A12" s="15" t="s">
        <v>2</v>
      </c>
      <c r="B12" s="15"/>
    </row>
    <row r="13" spans="1:5" ht="18.75" x14ac:dyDescent="0.3">
      <c r="A13" s="15" t="s">
        <v>3</v>
      </c>
      <c r="B13" s="15"/>
    </row>
    <row r="14" spans="1:5" ht="13.5" thickBot="1" x14ac:dyDescent="0.25"/>
    <row r="15" spans="1:5" ht="15.75" thickBot="1" x14ac:dyDescent="0.3">
      <c r="A15" s="16" t="s">
        <v>4</v>
      </c>
      <c r="B15" s="18"/>
      <c r="C15" s="20" t="s">
        <v>5</v>
      </c>
      <c r="D15" s="22" t="s">
        <v>6</v>
      </c>
      <c r="E15" s="23"/>
    </row>
    <row r="16" spans="1:5" ht="15.75" thickBot="1" x14ac:dyDescent="0.3">
      <c r="A16" s="17"/>
      <c r="B16" s="19"/>
      <c r="C16" s="21"/>
      <c r="D16" s="7" t="s">
        <v>20</v>
      </c>
      <c r="E16" s="11" t="s">
        <v>21</v>
      </c>
    </row>
    <row r="17" spans="1:7" ht="15.75" thickBot="1" x14ac:dyDescent="0.3">
      <c r="A17" s="5">
        <v>1</v>
      </c>
      <c r="B17" s="6" t="s">
        <v>7</v>
      </c>
      <c r="C17" s="7" t="s">
        <v>8</v>
      </c>
      <c r="D17" s="7" t="s">
        <v>8</v>
      </c>
      <c r="E17" s="8" t="s">
        <v>8</v>
      </c>
    </row>
    <row r="18" spans="1:7" ht="15.75" thickBot="1" x14ac:dyDescent="0.3">
      <c r="A18" s="10">
        <v>2</v>
      </c>
      <c r="B18" s="6" t="s">
        <v>10</v>
      </c>
      <c r="C18" s="7" t="s">
        <v>9</v>
      </c>
      <c r="D18" s="12">
        <f>[1]Э!$O$55/1000</f>
        <v>456560.69629663002</v>
      </c>
      <c r="E18" s="12">
        <f>[2]TDSheet!$E$214/1000</f>
        <v>463507.18606999988</v>
      </c>
    </row>
    <row r="19" spans="1:7" ht="15.75" thickBot="1" x14ac:dyDescent="0.3">
      <c r="A19" s="10">
        <v>3</v>
      </c>
      <c r="B19" s="6" t="s">
        <v>16</v>
      </c>
      <c r="C19" s="7" t="s">
        <v>9</v>
      </c>
      <c r="D19" s="12">
        <f>[1]Э!$O$39/1000</f>
        <v>159015.56367201853</v>
      </c>
      <c r="E19" s="12">
        <f>[1]Э!$L$39/1000</f>
        <v>153925.14994134166</v>
      </c>
    </row>
    <row r="20" spans="1:7" ht="30.75" thickBot="1" x14ac:dyDescent="0.3">
      <c r="A20" s="10">
        <v>4</v>
      </c>
      <c r="B20" s="6" t="s">
        <v>11</v>
      </c>
      <c r="C20" s="7" t="s">
        <v>9</v>
      </c>
      <c r="D20" s="12">
        <f>([1]Э!$O$40+[1]Э!$O$41+[1]Общепроизв!$F$8+[1]Общепроизв!$F$9+[1]Общехоз!$I$6+[1]Общехоз!$I$7)/1000</f>
        <v>170982.5827731562</v>
      </c>
      <c r="E20" s="12">
        <f>([1]Э!$L$40+[1]Э!$L$41+[1]Общепроизв!$E$8+[1]Общепроизв!$E$9+[1]Общехоз!$H$6+[1]Общехоз!$H$7)/1000</f>
        <v>166403.07753000001</v>
      </c>
    </row>
    <row r="21" spans="1:7" ht="15.75" thickBot="1" x14ac:dyDescent="0.3">
      <c r="A21" s="10">
        <v>5</v>
      </c>
      <c r="B21" s="6" t="s">
        <v>12</v>
      </c>
      <c r="C21" s="7" t="s">
        <v>9</v>
      </c>
      <c r="D21" s="12">
        <f>([1]Э!$O$43+[1]Общепроизв!$F$10+[1]Общехоз!$I$9)/1000</f>
        <v>83355.113729999997</v>
      </c>
      <c r="E21" s="12">
        <f>([1]Э!$L$43+[1]Общепроизв!$E$10+[1]Общехоз!$H$9)/1000</f>
        <v>84129.348820000014</v>
      </c>
    </row>
    <row r="22" spans="1:7" ht="15.75" thickBot="1" x14ac:dyDescent="0.3">
      <c r="A22" s="10">
        <v>6</v>
      </c>
      <c r="B22" s="6" t="s">
        <v>17</v>
      </c>
      <c r="C22" s="7" t="s">
        <v>9</v>
      </c>
      <c r="D22" s="12">
        <f>[1]Э!$O$45/1000</f>
        <v>712.53389830508479</v>
      </c>
      <c r="E22" s="12">
        <f>[1]Э!$L$45/1000</f>
        <v>15856.86852</v>
      </c>
    </row>
    <row r="23" spans="1:7" ht="15.75" thickBot="1" x14ac:dyDescent="0.3">
      <c r="A23" s="10">
        <v>7</v>
      </c>
      <c r="B23" s="6" t="s">
        <v>18</v>
      </c>
      <c r="C23" s="7" t="s">
        <v>9</v>
      </c>
      <c r="D23" s="12">
        <f>[1]Общехоз!$I$62/1000</f>
        <v>15173.323</v>
      </c>
      <c r="E23" s="12">
        <f>[1]Общехоз!$H$62/1000</f>
        <v>17721.949000000001</v>
      </c>
    </row>
    <row r="24" spans="1:7" ht="15.75" thickBot="1" x14ac:dyDescent="0.3">
      <c r="A24" s="10">
        <v>8</v>
      </c>
      <c r="B24" s="6" t="s">
        <v>19</v>
      </c>
      <c r="C24" s="7" t="s">
        <v>9</v>
      </c>
      <c r="D24" s="12">
        <f>D18-SUM(D19:D23)</f>
        <v>27321.579223150271</v>
      </c>
      <c r="E24" s="12">
        <f>E18-SUM(E19:E23)</f>
        <v>25470.792258658155</v>
      </c>
      <c r="G24" s="9"/>
    </row>
    <row r="25" spans="1:7" ht="15.75" thickBot="1" x14ac:dyDescent="0.3">
      <c r="A25" s="10">
        <v>9</v>
      </c>
      <c r="B25" s="6" t="s">
        <v>22</v>
      </c>
      <c r="C25" s="7" t="s">
        <v>23</v>
      </c>
      <c r="D25" s="12">
        <f>[1]Э!$O$16/1000</f>
        <v>91592.794980000021</v>
      </c>
      <c r="E25" s="12">
        <f>'[3]Значения декабрь'!$CO$14</f>
        <v>93968.065999999992</v>
      </c>
      <c r="G25" s="9"/>
    </row>
  </sheetData>
  <mergeCells count="7">
    <mergeCell ref="A11:E11"/>
    <mergeCell ref="A12:B12"/>
    <mergeCell ref="A13:B13"/>
    <mergeCell ref="A15:A16"/>
    <mergeCell ref="B15:B16"/>
    <mergeCell ref="C15:C16"/>
    <mergeCell ref="D15:E15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topLeftCell="A5" workbookViewId="0">
      <selection activeCell="D21" sqref="D21"/>
    </sheetView>
  </sheetViews>
  <sheetFormatPr defaultRowHeight="12.75" x14ac:dyDescent="0.2"/>
  <cols>
    <col min="1" max="1" width="10.140625" bestFit="1" customWidth="1"/>
    <col min="2" max="2" width="45.5703125" customWidth="1"/>
    <col min="3" max="3" width="11.42578125" customWidth="1"/>
    <col min="4" max="5" width="14.5703125" customWidth="1"/>
    <col min="7" max="7" width="13.85546875" bestFit="1" customWidth="1"/>
    <col min="8" max="8" width="11.140625" bestFit="1" customWidth="1"/>
  </cols>
  <sheetData>
    <row r="1" spans="1:5" ht="18.75" hidden="1" x14ac:dyDescent="0.3">
      <c r="A1" s="1"/>
    </row>
    <row r="2" spans="1:5" ht="18.75" hidden="1" x14ac:dyDescent="0.3">
      <c r="A2" s="1"/>
    </row>
    <row r="3" spans="1:5" ht="18.75" hidden="1" x14ac:dyDescent="0.3">
      <c r="A3" s="1"/>
    </row>
    <row r="4" spans="1:5" ht="18.75" hidden="1" x14ac:dyDescent="0.3">
      <c r="A4" s="1"/>
    </row>
    <row r="5" spans="1:5" ht="18.75" x14ac:dyDescent="0.3">
      <c r="A5" s="1"/>
    </row>
    <row r="6" spans="1:5" ht="18.75" x14ac:dyDescent="0.3">
      <c r="A6" s="2" t="s">
        <v>13</v>
      </c>
      <c r="B6" s="3"/>
      <c r="C6" s="3"/>
      <c r="D6" s="3"/>
      <c r="E6" s="3"/>
    </row>
    <row r="7" spans="1:5" ht="18.75" x14ac:dyDescent="0.3">
      <c r="A7" s="2" t="s">
        <v>14</v>
      </c>
      <c r="B7" s="3"/>
      <c r="C7" s="3"/>
      <c r="D7" s="3"/>
      <c r="E7" s="3"/>
    </row>
    <row r="8" spans="1:5" ht="18.75" x14ac:dyDescent="0.3">
      <c r="A8" s="2" t="s">
        <v>15</v>
      </c>
      <c r="B8" s="3"/>
      <c r="C8" s="3"/>
      <c r="D8" s="3"/>
      <c r="E8" s="3"/>
    </row>
    <row r="9" spans="1:5" ht="18.75" x14ac:dyDescent="0.3">
      <c r="A9" s="2" t="s">
        <v>0</v>
      </c>
      <c r="B9" s="3"/>
      <c r="C9" s="3"/>
      <c r="D9" s="3"/>
      <c r="E9" s="3"/>
    </row>
    <row r="10" spans="1:5" ht="18.75" x14ac:dyDescent="0.3">
      <c r="A10" s="4"/>
    </row>
    <row r="11" spans="1:5" ht="18.75" x14ac:dyDescent="0.3">
      <c r="A11" s="15" t="s">
        <v>1</v>
      </c>
      <c r="B11" s="15"/>
      <c r="C11" s="15"/>
      <c r="D11" s="15"/>
      <c r="E11" s="15"/>
    </row>
    <row r="12" spans="1:5" ht="18.75" x14ac:dyDescent="0.3">
      <c r="A12" s="15" t="s">
        <v>2</v>
      </c>
      <c r="B12" s="15"/>
    </row>
    <row r="13" spans="1:5" ht="18.75" x14ac:dyDescent="0.3">
      <c r="A13" s="15" t="s">
        <v>3</v>
      </c>
      <c r="B13" s="15"/>
    </row>
    <row r="14" spans="1:5" ht="13.5" thickBot="1" x14ac:dyDescent="0.25"/>
    <row r="15" spans="1:5" ht="15.75" thickBot="1" x14ac:dyDescent="0.3">
      <c r="A15" s="16" t="s">
        <v>4</v>
      </c>
      <c r="B15" s="18"/>
      <c r="C15" s="20" t="s">
        <v>5</v>
      </c>
      <c r="D15" s="22" t="s">
        <v>6</v>
      </c>
      <c r="E15" s="23"/>
    </row>
    <row r="16" spans="1:5" ht="15.75" thickBot="1" x14ac:dyDescent="0.3">
      <c r="A16" s="17"/>
      <c r="B16" s="19"/>
      <c r="C16" s="21"/>
      <c r="D16" s="7" t="s">
        <v>24</v>
      </c>
      <c r="E16" s="11" t="s">
        <v>25</v>
      </c>
    </row>
    <row r="17" spans="1:8" ht="15.75" thickBot="1" x14ac:dyDescent="0.3">
      <c r="A17" s="10">
        <v>1</v>
      </c>
      <c r="B17" s="6" t="s">
        <v>7</v>
      </c>
      <c r="C17" s="7" t="s">
        <v>8</v>
      </c>
      <c r="D17" s="7" t="s">
        <v>8</v>
      </c>
      <c r="E17" s="8" t="s">
        <v>8</v>
      </c>
    </row>
    <row r="18" spans="1:8" ht="15.75" thickBot="1" x14ac:dyDescent="0.3">
      <c r="A18" s="10">
        <v>2</v>
      </c>
      <c r="B18" s="6" t="s">
        <v>10</v>
      </c>
      <c r="C18" s="7" t="s">
        <v>9</v>
      </c>
      <c r="D18" s="12">
        <f>[4]Э!$W$55/1000</f>
        <v>472179.18714012229</v>
      </c>
      <c r="E18" s="12">
        <f>[5]TDSheet!$E$227/1000</f>
        <v>491198.70528000005</v>
      </c>
    </row>
    <row r="19" spans="1:8" ht="15.75" thickBot="1" x14ac:dyDescent="0.3">
      <c r="A19" s="10">
        <v>3</v>
      </c>
      <c r="B19" s="6" t="s">
        <v>16</v>
      </c>
      <c r="C19" s="7" t="s">
        <v>9</v>
      </c>
      <c r="D19" s="12">
        <f>[4]Э!$W$39/1000</f>
        <v>158783.75564713482</v>
      </c>
      <c r="E19" s="12">
        <f>[4]Э!$S$39/1000</f>
        <v>159055.31717946942</v>
      </c>
    </row>
    <row r="20" spans="1:8" ht="30.75" thickBot="1" x14ac:dyDescent="0.3">
      <c r="A20" s="10">
        <v>4</v>
      </c>
      <c r="B20" s="6" t="s">
        <v>11</v>
      </c>
      <c r="C20" s="7" t="s">
        <v>9</v>
      </c>
      <c r="D20" s="12">
        <f>([4]Э!$W$40+[4]Э!$W$41+[4]Общепроизв!$J$9+[4]Общепроизв!$J$8+[4]Общехоз!$N$6+[4]Общехоз!$N$7)/1000</f>
        <v>180516.31744859705</v>
      </c>
      <c r="E20" s="12">
        <f>([4]Э!$S$40+[4]Э!$S$41+[4]Общепроизв!$I$9+[4]Общепроизв!$I$8+[4]Общехоз!$M$6+[4]Общехоз!$M$7)/1000</f>
        <v>184147.77865524005</v>
      </c>
      <c r="G20" s="13"/>
      <c r="H20" s="14"/>
    </row>
    <row r="21" spans="1:8" ht="15.75" thickBot="1" x14ac:dyDescent="0.3">
      <c r="A21" s="10">
        <v>5</v>
      </c>
      <c r="B21" s="6" t="s">
        <v>12</v>
      </c>
      <c r="C21" s="7" t="s">
        <v>9</v>
      </c>
      <c r="D21" s="12">
        <f>([4]Э!$W$43+[4]Общепроизв!$J$10+[4]Общехоз!$N$9)/1000</f>
        <v>81837.479359999983</v>
      </c>
      <c r="E21" s="12">
        <f>([4]Э!$S$43+[4]Общепроизв!$I$10+[4]Общехоз!$M$9)/1000</f>
        <v>83417.834080000015</v>
      </c>
    </row>
    <row r="22" spans="1:8" ht="15.75" thickBot="1" x14ac:dyDescent="0.3">
      <c r="A22" s="10">
        <v>6</v>
      </c>
      <c r="B22" s="6" t="s">
        <v>17</v>
      </c>
      <c r="C22" s="7" t="s">
        <v>9</v>
      </c>
      <c r="D22" s="12">
        <f>[4]Э!$W$45/1000</f>
        <v>19173.205516949154</v>
      </c>
      <c r="E22" s="12">
        <f>[4]Э!$S$45/1000</f>
        <v>21149.559979999998</v>
      </c>
    </row>
    <row r="23" spans="1:8" ht="15.75" thickBot="1" x14ac:dyDescent="0.3">
      <c r="A23" s="10">
        <v>7</v>
      </c>
      <c r="B23" s="6" t="s">
        <v>18</v>
      </c>
      <c r="C23" s="7" t="s">
        <v>9</v>
      </c>
      <c r="D23" s="12">
        <f>[4]Общехоз!$N$62/1000</f>
        <v>19072.713593423076</v>
      </c>
      <c r="E23" s="12">
        <f>[4]Общехоз!$M$62/1000</f>
        <v>18705.369946514773</v>
      </c>
    </row>
    <row r="24" spans="1:8" ht="15.75" thickBot="1" x14ac:dyDescent="0.3">
      <c r="A24" s="10">
        <v>8</v>
      </c>
      <c r="B24" s="6" t="s">
        <v>19</v>
      </c>
      <c r="C24" s="7" t="s">
        <v>9</v>
      </c>
      <c r="D24" s="12">
        <f>D18-SUM(D19:D23)</f>
        <v>12795.715574018133</v>
      </c>
      <c r="E24" s="12">
        <f>E18-SUM(E19:E23)</f>
        <v>24722.845438775781</v>
      </c>
      <c r="G24" s="9"/>
    </row>
    <row r="25" spans="1:8" ht="15.75" thickBot="1" x14ac:dyDescent="0.3">
      <c r="A25" s="10">
        <v>9</v>
      </c>
      <c r="B25" s="6" t="s">
        <v>22</v>
      </c>
      <c r="C25" s="7" t="s">
        <v>23</v>
      </c>
      <c r="D25" s="12">
        <f>[4]Э!$W$16/1000</f>
        <v>92400.558992999999</v>
      </c>
      <c r="E25" s="12">
        <f>'[6]Значения декабрь кор'!$CO$14</f>
        <v>92792.071999999986</v>
      </c>
      <c r="G25" s="9"/>
    </row>
  </sheetData>
  <mergeCells count="7">
    <mergeCell ref="A11:E11"/>
    <mergeCell ref="A12:B12"/>
    <mergeCell ref="A13:B13"/>
    <mergeCell ref="A15:A16"/>
    <mergeCell ref="B15:B16"/>
    <mergeCell ref="C15:C16"/>
    <mergeCell ref="D15:E15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topLeftCell="A6" workbookViewId="0">
      <selection activeCell="E37" sqref="E37"/>
    </sheetView>
  </sheetViews>
  <sheetFormatPr defaultRowHeight="12.75" x14ac:dyDescent="0.2"/>
  <cols>
    <col min="1" max="1" width="10.140625" bestFit="1" customWidth="1"/>
    <col min="2" max="2" width="45.5703125" customWidth="1"/>
    <col min="3" max="3" width="11.42578125" customWidth="1"/>
    <col min="4" max="5" width="14.5703125" customWidth="1"/>
    <col min="7" max="7" width="13.85546875" bestFit="1" customWidth="1"/>
    <col min="8" max="8" width="11.140625" bestFit="1" customWidth="1"/>
  </cols>
  <sheetData>
    <row r="1" spans="1:5" ht="18.75" hidden="1" x14ac:dyDescent="0.3">
      <c r="A1" s="1"/>
    </row>
    <row r="2" spans="1:5" ht="18.75" hidden="1" x14ac:dyDescent="0.3">
      <c r="A2" s="1"/>
    </row>
    <row r="3" spans="1:5" ht="18.75" hidden="1" x14ac:dyDescent="0.3">
      <c r="A3" s="1"/>
    </row>
    <row r="4" spans="1:5" ht="18.75" hidden="1" x14ac:dyDescent="0.3">
      <c r="A4" s="1"/>
    </row>
    <row r="5" spans="1:5" ht="18.75" x14ac:dyDescent="0.3">
      <c r="A5" s="1"/>
    </row>
    <row r="6" spans="1:5" ht="18.75" x14ac:dyDescent="0.3">
      <c r="A6" s="2" t="s">
        <v>13</v>
      </c>
      <c r="B6" s="3"/>
      <c r="C6" s="3"/>
      <c r="D6" s="3"/>
      <c r="E6" s="3"/>
    </row>
    <row r="7" spans="1:5" ht="18.75" x14ac:dyDescent="0.3">
      <c r="A7" s="2" t="s">
        <v>14</v>
      </c>
      <c r="B7" s="3"/>
      <c r="C7" s="3"/>
      <c r="D7" s="3"/>
      <c r="E7" s="3"/>
    </row>
    <row r="8" spans="1:5" ht="18.75" x14ac:dyDescent="0.3">
      <c r="A8" s="2" t="s">
        <v>15</v>
      </c>
      <c r="B8" s="3"/>
      <c r="C8" s="3"/>
      <c r="D8" s="3"/>
      <c r="E8" s="3"/>
    </row>
    <row r="9" spans="1:5" ht="18.75" x14ac:dyDescent="0.3">
      <c r="A9" s="2" t="s">
        <v>0</v>
      </c>
      <c r="B9" s="3"/>
      <c r="C9" s="3"/>
      <c r="D9" s="3"/>
      <c r="E9" s="3"/>
    </row>
    <row r="10" spans="1:5" ht="18.75" x14ac:dyDescent="0.3">
      <c r="A10" s="4"/>
    </row>
    <row r="11" spans="1:5" ht="18.75" x14ac:dyDescent="0.3">
      <c r="A11" s="15" t="s">
        <v>1</v>
      </c>
      <c r="B11" s="15"/>
      <c r="C11" s="15"/>
      <c r="D11" s="15"/>
      <c r="E11" s="15"/>
    </row>
    <row r="12" spans="1:5" ht="18.75" x14ac:dyDescent="0.3">
      <c r="A12" s="15" t="s">
        <v>2</v>
      </c>
      <c r="B12" s="15"/>
    </row>
    <row r="13" spans="1:5" ht="18.75" x14ac:dyDescent="0.3">
      <c r="A13" s="15" t="s">
        <v>3</v>
      </c>
      <c r="B13" s="15"/>
    </row>
    <row r="14" spans="1:5" ht="13.5" thickBot="1" x14ac:dyDescent="0.25"/>
    <row r="15" spans="1:5" ht="15.75" thickBot="1" x14ac:dyDescent="0.3">
      <c r="A15" s="16" t="s">
        <v>4</v>
      </c>
      <c r="B15" s="18"/>
      <c r="C15" s="20" t="s">
        <v>5</v>
      </c>
      <c r="D15" s="22" t="s">
        <v>6</v>
      </c>
      <c r="E15" s="23"/>
    </row>
    <row r="16" spans="1:5" ht="15.75" thickBot="1" x14ac:dyDescent="0.3">
      <c r="A16" s="17"/>
      <c r="B16" s="19"/>
      <c r="C16" s="21"/>
      <c r="D16" s="7" t="s">
        <v>26</v>
      </c>
      <c r="E16" s="11" t="s">
        <v>27</v>
      </c>
    </row>
    <row r="17" spans="1:8" ht="15.75" thickBot="1" x14ac:dyDescent="0.3">
      <c r="A17" s="10">
        <v>1</v>
      </c>
      <c r="B17" s="6" t="s">
        <v>7</v>
      </c>
      <c r="C17" s="7" t="s">
        <v>8</v>
      </c>
      <c r="D17" s="7" t="s">
        <v>8</v>
      </c>
      <c r="E17" s="8" t="s">
        <v>8</v>
      </c>
    </row>
    <row r="18" spans="1:8" ht="15.75" thickBot="1" x14ac:dyDescent="0.3">
      <c r="A18" s="10">
        <v>2</v>
      </c>
      <c r="B18" s="6" t="s">
        <v>10</v>
      </c>
      <c r="C18" s="7" t="s">
        <v>9</v>
      </c>
      <c r="D18" s="12">
        <f>[7]Э!$AC$51/1000</f>
        <v>488346.34789617884</v>
      </c>
      <c r="E18" s="12">
        <f>[8]TDSheet!$E$235/1000</f>
        <v>518074.29881000001</v>
      </c>
    </row>
    <row r="19" spans="1:8" ht="15.75" thickBot="1" x14ac:dyDescent="0.3">
      <c r="A19" s="10">
        <v>3</v>
      </c>
      <c r="B19" s="6" t="s">
        <v>16</v>
      </c>
      <c r="C19" s="7" t="s">
        <v>9</v>
      </c>
      <c r="D19" s="12">
        <f>[7]Э!$AC$35/1000</f>
        <v>156483.41439131115</v>
      </c>
      <c r="E19" s="12">
        <f>[7]Э!$Z$35/1000</f>
        <v>160251.66408726995</v>
      </c>
    </row>
    <row r="20" spans="1:8" ht="30.75" thickBot="1" x14ac:dyDescent="0.3">
      <c r="A20" s="10">
        <v>4</v>
      </c>
      <c r="B20" s="6" t="s">
        <v>11</v>
      </c>
      <c r="C20" s="7" t="s">
        <v>9</v>
      </c>
      <c r="D20" s="12">
        <f>([7]Э!$AC$36+[7]Э!$AC$37+[7]Общепроизв!$N$8+[7]Общепроизв!$N$9+[7]Общехоз!$R$6+[7]Общехоз!$R$7)/1000</f>
        <v>187675.16848534017</v>
      </c>
      <c r="E20" s="12">
        <f>([7]Э!$Z$36+[7]Э!$Z$37+[7]Общепроизв!$M$8+[7]Общепроизв!$M$9+[7]Общехоз!$Q$6+[7]Общехоз!$Q$7)/1000</f>
        <v>203959.97494999997</v>
      </c>
      <c r="G20" s="13"/>
      <c r="H20" s="14"/>
    </row>
    <row r="21" spans="1:8" ht="15.75" thickBot="1" x14ac:dyDescent="0.3">
      <c r="A21" s="10">
        <v>5</v>
      </c>
      <c r="B21" s="6" t="s">
        <v>12</v>
      </c>
      <c r="C21" s="7" t="s">
        <v>9</v>
      </c>
      <c r="D21" s="12">
        <f>([7]Э!$AC$39+[7]Общепроизв!$N$10+[7]Общехоз!$R$9)/1000</f>
        <v>81507.986524666558</v>
      </c>
      <c r="E21" s="12">
        <f>([7]Э!$Z$39+[7]Общепроизв!$M$10+[7]Общехоз!$Q$9)/1000</f>
        <v>84740.930049999995</v>
      </c>
    </row>
    <row r="22" spans="1:8" ht="15.75" thickBot="1" x14ac:dyDescent="0.3">
      <c r="A22" s="10">
        <v>6</v>
      </c>
      <c r="B22" s="6" t="s">
        <v>17</v>
      </c>
      <c r="C22" s="7" t="s">
        <v>9</v>
      </c>
      <c r="D22" s="12">
        <f>[7]Э!$AC$41/1000</f>
        <v>27176.93180684746</v>
      </c>
      <c r="E22" s="12">
        <f>[7]Э!$Z$41/1000</f>
        <v>33261.247620000002</v>
      </c>
    </row>
    <row r="23" spans="1:8" ht="15.75" thickBot="1" x14ac:dyDescent="0.3">
      <c r="A23" s="10">
        <v>7</v>
      </c>
      <c r="B23" s="6" t="s">
        <v>18</v>
      </c>
      <c r="C23" s="7" t="s">
        <v>9</v>
      </c>
      <c r="D23" s="12">
        <f>[7]Общехоз!$O$64/1000</f>
        <v>19133.121027674926</v>
      </c>
      <c r="E23" s="12">
        <f>[7]Общехоз!$N$64/1000</f>
        <v>14930.727000000001</v>
      </c>
    </row>
    <row r="24" spans="1:8" ht="15.75" thickBot="1" x14ac:dyDescent="0.3">
      <c r="A24" s="10">
        <v>8</v>
      </c>
      <c r="B24" s="6" t="s">
        <v>19</v>
      </c>
      <c r="C24" s="7" t="s">
        <v>9</v>
      </c>
      <c r="D24" s="12">
        <f>D18-SUM(D19:D23)</f>
        <v>16369.72566033859</v>
      </c>
      <c r="E24" s="12">
        <f>E18-SUM(E19:E23)</f>
        <v>20929.755102730065</v>
      </c>
      <c r="G24" s="9"/>
    </row>
    <row r="25" spans="1:8" ht="15.75" thickBot="1" x14ac:dyDescent="0.3">
      <c r="A25" s="10">
        <v>9</v>
      </c>
      <c r="B25" s="6" t="s">
        <v>22</v>
      </c>
      <c r="C25" s="7" t="s">
        <v>23</v>
      </c>
      <c r="D25" s="12">
        <f>[7]Э!$AC$16/1000</f>
        <v>93059.35888359409</v>
      </c>
      <c r="E25" s="12">
        <f>'[9]Значения декабрь'!$CO$14</f>
        <v>89303.084000000003</v>
      </c>
      <c r="G25" s="9"/>
    </row>
    <row r="29" spans="1:8" x14ac:dyDescent="0.2">
      <c r="D29" s="14">
        <f>[10]Э!$AD$28</f>
        <v>107180858.59077945</v>
      </c>
      <c r="E29" s="13">
        <f>[10]Э!$Z$28</f>
        <v>116053666.27884999</v>
      </c>
    </row>
    <row r="30" spans="1:8" x14ac:dyDescent="0.2">
      <c r="D30" s="14">
        <f>[10]Э!$AD$29</f>
        <v>31424886.556211762</v>
      </c>
      <c r="E30" s="13">
        <f>[10]Э!$Z$29</f>
        <v>35666093.421150006</v>
      </c>
    </row>
    <row r="31" spans="1:8" x14ac:dyDescent="0.2">
      <c r="D31" s="14">
        <f>[10]Общепроизв!$O$8</f>
        <v>14030247.791291831</v>
      </c>
      <c r="E31" s="14">
        <f>[10]Общепроизв!$M$8</f>
        <v>15109761.372911343</v>
      </c>
    </row>
    <row r="32" spans="1:8" x14ac:dyDescent="0.2">
      <c r="D32" s="14">
        <f>[10]Общепроизв!$O$9</f>
        <v>4173216.6871963735</v>
      </c>
      <c r="E32" s="14">
        <f>[10]Общепроизв!$M$9</f>
        <v>4416630.7170886565</v>
      </c>
    </row>
    <row r="33" spans="4:5" x14ac:dyDescent="0.2">
      <c r="D33" s="13">
        <f>[10]Общехоз!$T$6</f>
        <v>24497484.857867427</v>
      </c>
      <c r="E33" s="14">
        <f>[10]Общехоз!$R$6</f>
        <v>25665884.431788724</v>
      </c>
    </row>
    <row r="34" spans="4:5" x14ac:dyDescent="0.2">
      <c r="D34" s="13">
        <f>[10]Общехоз!$T$7</f>
        <v>6368474.0019933227</v>
      </c>
      <c r="E34" s="14">
        <f>[10]Общехоз!$R$7</f>
        <v>7047938.7282112725</v>
      </c>
    </row>
    <row r="36" spans="4:5" x14ac:dyDescent="0.2">
      <c r="D36" s="14">
        <f>SUM(D29:D35)</f>
        <v>187675168.48534018</v>
      </c>
      <c r="E36" s="13">
        <f>SUM(E29:E35)</f>
        <v>203959974.94999999</v>
      </c>
    </row>
  </sheetData>
  <mergeCells count="7">
    <mergeCell ref="A11:E11"/>
    <mergeCell ref="A12:B12"/>
    <mergeCell ref="A13:B13"/>
    <mergeCell ref="A15:A16"/>
    <mergeCell ref="B15:B16"/>
    <mergeCell ref="C15:C16"/>
    <mergeCell ref="D15:E15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EAA7-A743-4562-9B71-0C8A3CA57F41}">
  <sheetPr>
    <pageSetUpPr fitToPage="1"/>
  </sheetPr>
  <dimension ref="A1:H44"/>
  <sheetViews>
    <sheetView topLeftCell="A5" workbookViewId="0">
      <selection activeCell="E32" sqref="E32"/>
    </sheetView>
  </sheetViews>
  <sheetFormatPr defaultRowHeight="12.75" x14ac:dyDescent="0.2"/>
  <cols>
    <col min="1" max="1" width="10.140625" bestFit="1" customWidth="1"/>
    <col min="2" max="2" width="45.5703125" customWidth="1"/>
    <col min="3" max="3" width="11.42578125" customWidth="1"/>
    <col min="4" max="5" width="14.5703125" customWidth="1"/>
    <col min="7" max="7" width="13.85546875" bestFit="1" customWidth="1"/>
    <col min="8" max="8" width="11.140625" bestFit="1" customWidth="1"/>
  </cols>
  <sheetData>
    <row r="1" spans="1:5" ht="18.75" hidden="1" x14ac:dyDescent="0.3">
      <c r="A1" s="1"/>
    </row>
    <row r="2" spans="1:5" ht="18.75" hidden="1" x14ac:dyDescent="0.3">
      <c r="A2" s="1"/>
    </row>
    <row r="3" spans="1:5" ht="18.75" hidden="1" x14ac:dyDescent="0.3">
      <c r="A3" s="1"/>
    </row>
    <row r="4" spans="1:5" ht="18.75" hidden="1" x14ac:dyDescent="0.3">
      <c r="A4" s="1"/>
    </row>
    <row r="5" spans="1:5" ht="18.75" x14ac:dyDescent="0.3">
      <c r="A5" s="1"/>
    </row>
    <row r="6" spans="1:5" ht="18.75" x14ac:dyDescent="0.3">
      <c r="A6" s="2" t="s">
        <v>13</v>
      </c>
      <c r="B6" s="3"/>
      <c r="C6" s="3"/>
      <c r="D6" s="3"/>
      <c r="E6" s="3"/>
    </row>
    <row r="7" spans="1:5" ht="18.75" x14ac:dyDescent="0.3">
      <c r="A7" s="2" t="s">
        <v>14</v>
      </c>
      <c r="B7" s="3"/>
      <c r="C7" s="3"/>
      <c r="D7" s="3"/>
      <c r="E7" s="3"/>
    </row>
    <row r="8" spans="1:5" ht="18.75" x14ac:dyDescent="0.3">
      <c r="A8" s="2" t="s">
        <v>15</v>
      </c>
      <c r="B8" s="3"/>
      <c r="C8" s="3"/>
      <c r="D8" s="3"/>
      <c r="E8" s="3"/>
    </row>
    <row r="9" spans="1:5" ht="18.75" x14ac:dyDescent="0.3">
      <c r="A9" s="2" t="s">
        <v>0</v>
      </c>
      <c r="B9" s="3"/>
      <c r="C9" s="3"/>
      <c r="D9" s="3"/>
      <c r="E9" s="3"/>
    </row>
    <row r="10" spans="1:5" ht="18.75" x14ac:dyDescent="0.3">
      <c r="A10" s="4"/>
    </row>
    <row r="11" spans="1:5" ht="18.75" x14ac:dyDescent="0.3">
      <c r="A11" s="15" t="s">
        <v>1</v>
      </c>
      <c r="B11" s="15"/>
      <c r="C11" s="15"/>
      <c r="D11" s="15"/>
      <c r="E11" s="15"/>
    </row>
    <row r="12" spans="1:5" ht="18.75" x14ac:dyDescent="0.3">
      <c r="A12" s="15" t="s">
        <v>2</v>
      </c>
      <c r="B12" s="15"/>
    </row>
    <row r="13" spans="1:5" ht="18.75" x14ac:dyDescent="0.3">
      <c r="A13" s="15" t="s">
        <v>3</v>
      </c>
      <c r="B13" s="15"/>
    </row>
    <row r="14" spans="1:5" ht="13.5" thickBot="1" x14ac:dyDescent="0.25"/>
    <row r="15" spans="1:5" ht="15.75" thickBot="1" x14ac:dyDescent="0.3">
      <c r="A15" s="16" t="s">
        <v>4</v>
      </c>
      <c r="B15" s="18"/>
      <c r="C15" s="20" t="s">
        <v>5</v>
      </c>
      <c r="D15" s="22" t="s">
        <v>6</v>
      </c>
      <c r="E15" s="23"/>
    </row>
    <row r="16" spans="1:5" ht="15.75" thickBot="1" x14ac:dyDescent="0.3">
      <c r="A16" s="17"/>
      <c r="B16" s="19"/>
      <c r="C16" s="21"/>
      <c r="D16" s="7" t="s">
        <v>28</v>
      </c>
      <c r="E16" s="11" t="s">
        <v>29</v>
      </c>
    </row>
    <row r="17" spans="1:8" ht="15.75" thickBot="1" x14ac:dyDescent="0.3">
      <c r="A17" s="10">
        <v>1</v>
      </c>
      <c r="B17" s="6" t="s">
        <v>7</v>
      </c>
      <c r="C17" s="7" t="s">
        <v>8</v>
      </c>
      <c r="D17" s="7" t="s">
        <v>8</v>
      </c>
      <c r="E17" s="8" t="s">
        <v>8</v>
      </c>
    </row>
    <row r="18" spans="1:8" ht="15.75" thickBot="1" x14ac:dyDescent="0.3">
      <c r="A18" s="10">
        <v>2</v>
      </c>
      <c r="B18" s="6" t="s">
        <v>10</v>
      </c>
      <c r="C18" s="7" t="s">
        <v>9</v>
      </c>
      <c r="D18" s="12">
        <f>[10]Э!$AJ$43/1000</f>
        <v>483802.80049350695</v>
      </c>
      <c r="E18" s="12">
        <f>[11]TDSheet!$E$244/1000</f>
        <v>514345.7097699999</v>
      </c>
    </row>
    <row r="19" spans="1:8" ht="15.75" thickBot="1" x14ac:dyDescent="0.3">
      <c r="A19" s="10">
        <v>3</v>
      </c>
      <c r="B19" s="6" t="s">
        <v>16</v>
      </c>
      <c r="C19" s="7" t="s">
        <v>9</v>
      </c>
      <c r="D19" s="12">
        <f>[10]Э!$AJ$27/1000</f>
        <v>156745.2301380522</v>
      </c>
      <c r="E19" s="12">
        <f>[12]Э!$AQ$37/1000</f>
        <v>158998.61029375999</v>
      </c>
    </row>
    <row r="20" spans="1:8" ht="30.75" thickBot="1" x14ac:dyDescent="0.3">
      <c r="A20" s="10">
        <v>4</v>
      </c>
      <c r="B20" s="6" t="s">
        <v>11</v>
      </c>
      <c r="C20" s="7" t="s">
        <v>9</v>
      </c>
      <c r="D20" s="12">
        <f>([10]Э!$AJ$28+[10]Э!$AJ$29+[10]Общепроизв!$R$8+[10]Общепроизв!$R$9+[10]Общехоз!$W$6+[10]Общехоз!$W$7)/1000</f>
        <v>193835.52300861993</v>
      </c>
      <c r="E20" s="12">
        <f>([12]Э!$AQ$38+[12]Э!$AQ$39+[12]Общепроизв!$R$8+[12]Общепроизв!$R$9+[12]Общехоз!$Y$12+[12]Общехоз!$Y$13)/1000</f>
        <v>199490.15414000003</v>
      </c>
      <c r="G20" s="13"/>
      <c r="H20" s="14"/>
    </row>
    <row r="21" spans="1:8" ht="15.75" thickBot="1" x14ac:dyDescent="0.3">
      <c r="A21" s="10">
        <v>5</v>
      </c>
      <c r="B21" s="6" t="s">
        <v>12</v>
      </c>
      <c r="C21" s="7" t="s">
        <v>9</v>
      </c>
      <c r="D21" s="12">
        <f>([10]Э!$AJ$31+[10]Общепроизв!$R$10+[10]Общехоз!$W$9)/1000</f>
        <v>75100.734604666548</v>
      </c>
      <c r="E21" s="12">
        <f>([12]Э!$AQ$41+[12]Общепроизв!$R$10+[12]Общехоз!$Y$15)/1000</f>
        <v>80691.850740000009</v>
      </c>
    </row>
    <row r="22" spans="1:8" ht="15.75" thickBot="1" x14ac:dyDescent="0.3">
      <c r="A22" s="10">
        <v>6</v>
      </c>
      <c r="B22" s="6" t="s">
        <v>17</v>
      </c>
      <c r="C22" s="7" t="s">
        <v>9</v>
      </c>
      <c r="D22" s="12">
        <f>[10]Э!$AJ$33/1000</f>
        <v>23202.303424485221</v>
      </c>
      <c r="E22" s="12">
        <f>[12]Э!$AQ$43/1000</f>
        <v>20987.871080000001</v>
      </c>
    </row>
    <row r="23" spans="1:8" ht="15.75" thickBot="1" x14ac:dyDescent="0.3">
      <c r="A23" s="10">
        <v>7</v>
      </c>
      <c r="B23" s="6" t="s">
        <v>18</v>
      </c>
      <c r="C23" s="7" t="s">
        <v>9</v>
      </c>
      <c r="D23" s="12">
        <f>[12]внереализ!$Q$7/1000</f>
        <v>13983.935104970767</v>
      </c>
      <c r="E23" s="12">
        <f>[12]внереализ!$R$7/1000</f>
        <v>15980.793900000002</v>
      </c>
    </row>
    <row r="24" spans="1:8" ht="15.75" thickBot="1" x14ac:dyDescent="0.3">
      <c r="A24" s="10">
        <v>8</v>
      </c>
      <c r="B24" s="6" t="s">
        <v>19</v>
      </c>
      <c r="C24" s="7" t="s">
        <v>9</v>
      </c>
      <c r="D24" s="12">
        <f>D18-SUM(D19:D23)</f>
        <v>20935.074212712294</v>
      </c>
      <c r="E24" s="12">
        <f>E18-SUM(E19:E23)</f>
        <v>38196.429616239853</v>
      </c>
      <c r="G24" s="9"/>
    </row>
    <row r="25" spans="1:8" ht="15.75" thickBot="1" x14ac:dyDescent="0.3">
      <c r="A25" s="10">
        <v>9</v>
      </c>
      <c r="B25" s="6" t="s">
        <v>22</v>
      </c>
      <c r="C25" s="7" t="s">
        <v>23</v>
      </c>
      <c r="D25" s="12">
        <f>[10]Э!$AJ$16/1000</f>
        <v>92791.428964282197</v>
      </c>
      <c r="E25" s="12">
        <f>[12]Э!$AQ$27/1000</f>
        <v>89178.429898113201</v>
      </c>
      <c r="G25" s="9"/>
    </row>
    <row r="28" spans="1:8" x14ac:dyDescent="0.2">
      <c r="B28" s="14"/>
      <c r="D28" s="14"/>
      <c r="E28" s="13"/>
    </row>
    <row r="29" spans="1:8" x14ac:dyDescent="0.2">
      <c r="B29" s="14"/>
      <c r="D29" s="14">
        <f>[12]Э!$AK$38</f>
        <v>112274792.27517799</v>
      </c>
      <c r="E29" s="14">
        <f>[12]Э!$AQ$38</f>
        <v>111743813.76770002</v>
      </c>
    </row>
    <row r="30" spans="1:8" x14ac:dyDescent="0.2">
      <c r="D30" s="14">
        <f>[12]Э!$AK$39</f>
        <v>33128414.237280723</v>
      </c>
      <c r="E30" s="14">
        <f>[12]Э!$AQ$39</f>
        <v>36365947.502300002</v>
      </c>
    </row>
    <row r="31" spans="1:8" x14ac:dyDescent="0.2">
      <c r="B31" s="14"/>
      <c r="D31" s="14">
        <f>[12]Общепроизв!$U$8</f>
        <v>11627122.616881313</v>
      </c>
      <c r="E31" s="14">
        <f>[12]Общепроизв!$R$8</f>
        <v>13648745.428659998</v>
      </c>
    </row>
    <row r="32" spans="1:8" x14ac:dyDescent="0.2">
      <c r="B32" s="14"/>
      <c r="D32" s="14">
        <f>[12]Общепроизв!$U$9</f>
        <v>3465646.8814669549</v>
      </c>
      <c r="E32" s="14">
        <f>[12]Общепроизв!$R$9</f>
        <v>4062815.7113400004</v>
      </c>
    </row>
    <row r="33" spans="2:5" x14ac:dyDescent="0.2">
      <c r="D33" s="13">
        <f>[12]Общехоз!$W$12</f>
        <v>26333195.385120001</v>
      </c>
      <c r="E33" s="14">
        <f>[12]Общехоз!$Y$12</f>
        <v>25907427.725260001</v>
      </c>
    </row>
    <row r="34" spans="2:5" x14ac:dyDescent="0.2">
      <c r="B34" s="13"/>
      <c r="D34" s="13">
        <f>[12]Общехоз!$W$13</f>
        <v>7006351.6126929615</v>
      </c>
      <c r="E34" s="13">
        <f>[12]Общехоз!$Y$13</f>
        <v>7761404.0047399998</v>
      </c>
    </row>
    <row r="35" spans="2:5" x14ac:dyDescent="0.2">
      <c r="B35" s="13"/>
      <c r="D35" s="13"/>
      <c r="E35" s="13"/>
    </row>
    <row r="36" spans="2:5" x14ac:dyDescent="0.2">
      <c r="D36" s="14">
        <f>SUM(D29:D35)</f>
        <v>193835523.00861993</v>
      </c>
      <c r="E36" s="14">
        <f>SUM(E29:E35)</f>
        <v>199490154.14000002</v>
      </c>
    </row>
    <row r="40" spans="2:5" x14ac:dyDescent="0.2">
      <c r="D40" s="14">
        <f>[12]Э!$AK$41</f>
        <v>74096198.484666541</v>
      </c>
      <c r="E40" s="14">
        <f>[12]Э!$AQ$41</f>
        <v>78091449.790000007</v>
      </c>
    </row>
    <row r="41" spans="2:5" x14ac:dyDescent="0.2">
      <c r="D41" s="14">
        <f>[12]Общепроизв!$U$10</f>
        <v>783114.3600000001</v>
      </c>
      <c r="E41" s="14">
        <f>[12]Общепроизв!$R$10</f>
        <v>2402123.59</v>
      </c>
    </row>
    <row r="42" spans="2:5" x14ac:dyDescent="0.2">
      <c r="D42" s="13">
        <f>[12]Общехоз!$W$15</f>
        <v>221421.76</v>
      </c>
      <c r="E42" s="14">
        <f>[12]Общехоз!$Y$15</f>
        <v>198277.36</v>
      </c>
    </row>
    <row r="44" spans="2:5" x14ac:dyDescent="0.2">
      <c r="D44" s="14">
        <f>SUM(D40:D43)</f>
        <v>75100734.604666546</v>
      </c>
      <c r="E44" s="14">
        <f>SUM(E40:E43)</f>
        <v>80691850.74000001</v>
      </c>
    </row>
  </sheetData>
  <mergeCells count="7">
    <mergeCell ref="A11:E11"/>
    <mergeCell ref="A12:B12"/>
    <mergeCell ref="A13:B13"/>
    <mergeCell ref="A15:A16"/>
    <mergeCell ref="B15:B16"/>
    <mergeCell ref="C15:C16"/>
    <mergeCell ref="D15:E15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5813-C569-4713-9240-253513347201}">
  <sheetPr>
    <pageSetUpPr fitToPage="1"/>
  </sheetPr>
  <dimension ref="A1:H21"/>
  <sheetViews>
    <sheetView tabSelected="1" workbookViewId="0">
      <selection activeCell="J17" sqref="J17"/>
    </sheetView>
  </sheetViews>
  <sheetFormatPr defaultRowHeight="12.75" x14ac:dyDescent="0.2"/>
  <cols>
    <col min="1" max="1" width="6.140625" bestFit="1" customWidth="1"/>
    <col min="2" max="2" width="45.5703125" customWidth="1"/>
    <col min="3" max="3" width="11.42578125" customWidth="1"/>
    <col min="4" max="5" width="14.5703125" customWidth="1"/>
    <col min="7" max="7" width="13.85546875" bestFit="1" customWidth="1"/>
    <col min="8" max="8" width="11.140625" bestFit="1" customWidth="1"/>
  </cols>
  <sheetData>
    <row r="1" spans="1:8" ht="18.75" x14ac:dyDescent="0.3">
      <c r="A1" s="1"/>
    </row>
    <row r="2" spans="1:8" ht="18.75" x14ac:dyDescent="0.3">
      <c r="A2" s="2" t="s">
        <v>13</v>
      </c>
      <c r="B2" s="3"/>
      <c r="C2" s="3"/>
      <c r="D2" s="3"/>
      <c r="E2" s="3"/>
    </row>
    <row r="3" spans="1:8" ht="18.75" x14ac:dyDescent="0.3">
      <c r="A3" s="2" t="s">
        <v>33</v>
      </c>
      <c r="B3" s="3"/>
      <c r="C3" s="3"/>
      <c r="D3" s="3"/>
      <c r="E3" s="3"/>
    </row>
    <row r="4" spans="1:8" ht="18.75" x14ac:dyDescent="0.3">
      <c r="A4" s="2" t="s">
        <v>34</v>
      </c>
      <c r="B4" s="3"/>
      <c r="C4" s="3"/>
      <c r="D4" s="3"/>
      <c r="E4" s="3"/>
    </row>
    <row r="5" spans="1:8" ht="18.75" x14ac:dyDescent="0.3">
      <c r="A5" s="2" t="s">
        <v>32</v>
      </c>
      <c r="B5" s="3"/>
      <c r="C5" s="3"/>
      <c r="D5" s="3"/>
      <c r="E5" s="3"/>
    </row>
    <row r="6" spans="1:8" ht="18.75" x14ac:dyDescent="0.3">
      <c r="A6" s="4"/>
    </row>
    <row r="7" spans="1:8" ht="18.75" x14ac:dyDescent="0.3">
      <c r="A7" s="15" t="s">
        <v>1</v>
      </c>
      <c r="B7" s="15"/>
      <c r="C7" s="15"/>
      <c r="D7" s="15"/>
      <c r="E7" s="15"/>
    </row>
    <row r="8" spans="1:8" ht="18.75" x14ac:dyDescent="0.3">
      <c r="A8" s="15" t="s">
        <v>2</v>
      </c>
      <c r="B8" s="15"/>
    </row>
    <row r="9" spans="1:8" ht="18.75" x14ac:dyDescent="0.3">
      <c r="A9" s="15" t="s">
        <v>3</v>
      </c>
      <c r="B9" s="15"/>
    </row>
    <row r="11" spans="1:8" ht="15" x14ac:dyDescent="0.2">
      <c r="A11" s="26" t="s">
        <v>4</v>
      </c>
      <c r="B11" s="27" t="s">
        <v>35</v>
      </c>
      <c r="C11" s="26" t="s">
        <v>5</v>
      </c>
      <c r="D11" s="27" t="s">
        <v>6</v>
      </c>
      <c r="E11" s="27"/>
    </row>
    <row r="12" spans="1:8" ht="15" x14ac:dyDescent="0.2">
      <c r="A12" s="26"/>
      <c r="B12" s="27"/>
      <c r="C12" s="26"/>
      <c r="D12" s="28" t="s">
        <v>30</v>
      </c>
      <c r="E12" s="29" t="s">
        <v>31</v>
      </c>
    </row>
    <row r="13" spans="1:8" ht="15" x14ac:dyDescent="0.25">
      <c r="A13" s="28"/>
      <c r="B13" s="30" t="s">
        <v>7</v>
      </c>
      <c r="C13" s="31"/>
      <c r="D13" s="31"/>
      <c r="E13" s="32"/>
    </row>
    <row r="14" spans="1:8" ht="15" x14ac:dyDescent="0.25">
      <c r="A14" s="28">
        <v>1</v>
      </c>
      <c r="B14" s="25" t="s">
        <v>36</v>
      </c>
      <c r="C14" s="24" t="s">
        <v>9</v>
      </c>
      <c r="D14" s="33">
        <v>497147.43134162249</v>
      </c>
      <c r="E14" s="33">
        <v>561845.91210500745</v>
      </c>
    </row>
    <row r="15" spans="1:8" ht="15" x14ac:dyDescent="0.25">
      <c r="A15" s="28">
        <v>2</v>
      </c>
      <c r="B15" s="25" t="s">
        <v>16</v>
      </c>
      <c r="C15" s="24" t="s">
        <v>9</v>
      </c>
      <c r="D15" s="33">
        <v>160819.29576465726</v>
      </c>
      <c r="E15" s="33">
        <v>163740.1899314707</v>
      </c>
    </row>
    <row r="16" spans="1:8" ht="30" x14ac:dyDescent="0.25">
      <c r="A16" s="28">
        <v>3</v>
      </c>
      <c r="B16" s="25" t="s">
        <v>11</v>
      </c>
      <c r="C16" s="24" t="s">
        <v>9</v>
      </c>
      <c r="D16" s="33">
        <v>198805.46581856094</v>
      </c>
      <c r="E16" s="33">
        <v>195269.40860458181</v>
      </c>
      <c r="G16" s="13"/>
      <c r="H16" s="14"/>
    </row>
    <row r="17" spans="1:7" ht="15" x14ac:dyDescent="0.25">
      <c r="A17" s="28">
        <v>4</v>
      </c>
      <c r="B17" s="25" t="s">
        <v>12</v>
      </c>
      <c r="C17" s="24" t="s">
        <v>9</v>
      </c>
      <c r="D17" s="33">
        <v>79005.667889654695</v>
      </c>
      <c r="E17" s="33">
        <v>85760.809839999987</v>
      </c>
    </row>
    <row r="18" spans="1:7" ht="15" x14ac:dyDescent="0.25">
      <c r="A18" s="28">
        <v>5</v>
      </c>
      <c r="B18" s="25" t="s">
        <v>17</v>
      </c>
      <c r="C18" s="24" t="s">
        <v>9</v>
      </c>
      <c r="D18" s="33">
        <v>23797.210484289026</v>
      </c>
      <c r="E18" s="33">
        <v>56160.043570000009</v>
      </c>
    </row>
    <row r="19" spans="1:7" ht="15" x14ac:dyDescent="0.25">
      <c r="A19" s="28">
        <v>6</v>
      </c>
      <c r="B19" s="25" t="s">
        <v>18</v>
      </c>
      <c r="C19" s="24" t="s">
        <v>9</v>
      </c>
      <c r="D19" s="33">
        <v>15006.694720644949</v>
      </c>
      <c r="E19" s="33">
        <v>17369.744294930832</v>
      </c>
    </row>
    <row r="20" spans="1:7" ht="15" x14ac:dyDescent="0.25">
      <c r="A20" s="28">
        <v>7</v>
      </c>
      <c r="B20" s="25" t="s">
        <v>19</v>
      </c>
      <c r="C20" s="24" t="s">
        <v>9</v>
      </c>
      <c r="D20" s="33">
        <v>19713.096663815551</v>
      </c>
      <c r="E20" s="33">
        <v>43545.715864024125</v>
      </c>
      <c r="G20" s="9"/>
    </row>
    <row r="21" spans="1:7" ht="15" x14ac:dyDescent="0.25">
      <c r="A21" s="28">
        <v>8</v>
      </c>
      <c r="B21" s="25" t="s">
        <v>22</v>
      </c>
      <c r="C21" s="24" t="s">
        <v>23</v>
      </c>
      <c r="D21" s="33">
        <v>89303.316968999905</v>
      </c>
      <c r="E21" s="33">
        <v>93024.298999999999</v>
      </c>
      <c r="G21" s="9"/>
    </row>
  </sheetData>
  <mergeCells count="8">
    <mergeCell ref="B13:E13"/>
    <mergeCell ref="A7:E7"/>
    <mergeCell ref="A8:B8"/>
    <mergeCell ref="A9:B9"/>
    <mergeCell ref="A11:A12"/>
    <mergeCell ref="B11:B12"/>
    <mergeCell ref="C11:C12"/>
    <mergeCell ref="D11:E11"/>
  </mergeCells>
  <pageMargins left="0.70866141732283472" right="0.70866141732283472" top="0.53" bottom="0.51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структура затрат 2017</vt:lpstr>
      <vt:lpstr>структура затрат 2018</vt:lpstr>
      <vt:lpstr>структура затрат 2019</vt:lpstr>
      <vt:lpstr>структура затрат 2020</vt:lpstr>
      <vt:lpstr>структура затрат 2021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dcterms:created xsi:type="dcterms:W3CDTF">2015-05-26T06:54:33Z</dcterms:created>
  <dcterms:modified xsi:type="dcterms:W3CDTF">2022-05-06T05:32:27Z</dcterms:modified>
</cp:coreProperties>
</file>